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950048E1-A7B3-4718-87FA-B16B094B9CDF}" xr6:coauthVersionLast="45" xr6:coauthVersionMax="45" xr10:uidLastSave="{18168196-9B20-4CF1-A760-460458FD7522}"/>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Age Chart" sheetId="33" r:id="rId6"/>
    <sheet name="Debt" sheetId="6" r:id="rId7"/>
    <sheet name="Debt Chart" sheetId="34" r:id="rId8"/>
    <sheet name="Staff" sheetId="7" r:id="rId9"/>
    <sheet name="Funding" sheetId="8" r:id="rId10"/>
    <sheet name="Volume" sheetId="9" r:id="rId11"/>
    <sheet name="Debt Strategies" sheetId="10" r:id="rId12"/>
    <sheet name="Welfare Rights Activity" sheetId="11" r:id="rId13"/>
    <sheet name="Awards Chart" sheetId="31" r:id="rId14"/>
    <sheet name="Chart Data" sheetId="21" state="hidden" r:id="rId15"/>
    <sheet name="Financial Gain" sheetId="12" r:id="rId16"/>
    <sheet name="Softer Outcomes" sheetId="13" r:id="rId17"/>
    <sheet name="Lookup" sheetId="3" state="hidden" r:id="rId18"/>
  </sheets>
  <calcPr calcId="191028"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9" i="21" l="1"/>
  <c r="C18" i="21"/>
  <c r="I18" i="21" s="1"/>
  <c r="A31" i="21"/>
  <c r="A32" i="21"/>
  <c r="A33" i="21"/>
  <c r="A34" i="21"/>
  <c r="A19" i="21"/>
  <c r="A20" i="21"/>
  <c r="A21" i="21"/>
  <c r="A22" i="21"/>
  <c r="A23" i="21"/>
  <c r="A24" i="21"/>
  <c r="A25" i="21"/>
  <c r="A26" i="21"/>
  <c r="A27" i="21"/>
  <c r="A28" i="21"/>
  <c r="A29" i="21"/>
  <c r="A30" i="21"/>
  <c r="A18" i="21"/>
  <c r="F3" i="21" l="1"/>
  <c r="A5" i="21"/>
  <c r="A6" i="21"/>
  <c r="A7" i="21"/>
  <c r="A8" i="21"/>
  <c r="A9" i="21"/>
  <c r="A10" i="21"/>
  <c r="A11" i="21"/>
  <c r="A12" i="21"/>
  <c r="A13" i="21"/>
  <c r="A14" i="21"/>
  <c r="A15" i="21"/>
  <c r="A4" i="21"/>
  <c r="C47" i="13"/>
  <c r="C29" i="13"/>
  <c r="C11" i="13"/>
  <c r="F61" i="13" l="1"/>
  <c r="C61" i="13"/>
  <c r="E22" i="13"/>
  <c r="F60" i="13"/>
  <c r="E24" i="13"/>
  <c r="E57" i="13"/>
  <c r="E59" i="13"/>
  <c r="C60" i="13"/>
  <c r="H23" i="13"/>
  <c r="E25" i="13"/>
  <c r="F39" i="13" l="1"/>
  <c r="H25" i="13"/>
  <c r="F23" i="13"/>
  <c r="C23" i="13"/>
  <c r="F21" i="13"/>
  <c r="E61" i="13"/>
  <c r="C58" i="13"/>
  <c r="H61" i="13"/>
  <c r="F43" i="13"/>
  <c r="E42" i="13"/>
  <c r="H42" i="13"/>
  <c r="C21" i="13"/>
  <c r="C59" i="13"/>
  <c r="E60" i="13"/>
  <c r="F41" i="13"/>
  <c r="H60" i="13"/>
  <c r="H58" i="13"/>
  <c r="C25" i="13"/>
  <c r="C57" i="13"/>
  <c r="F25" i="13"/>
  <c r="F59" i="13"/>
  <c r="F58" i="13"/>
  <c r="E43" i="13"/>
  <c r="E39" i="13"/>
  <c r="C40" i="13"/>
  <c r="H43" i="13"/>
  <c r="F40" i="13"/>
  <c r="F22" i="13"/>
  <c r="E58" i="13"/>
  <c r="F57" i="13"/>
  <c r="C24" i="13"/>
  <c r="C41" i="13"/>
  <c r="E40" i="13"/>
  <c r="E21" i="13"/>
  <c r="H39" i="13"/>
  <c r="H24" i="13"/>
  <c r="H22" i="13"/>
  <c r="H40" i="13"/>
  <c r="H21" i="13"/>
  <c r="H41" i="13"/>
  <c r="F42" i="13"/>
  <c r="H59" i="13"/>
  <c r="H57" i="13"/>
  <c r="C22" i="13"/>
  <c r="E23" i="13"/>
  <c r="F24" i="13"/>
  <c r="E41" i="13"/>
  <c r="C42" i="13"/>
  <c r="C39" i="13"/>
  <c r="C43" i="13"/>
  <c r="K32" i="27" l="1"/>
  <c r="C32" i="27"/>
  <c r="J39" i="27" l="1"/>
  <c r="I39" i="27"/>
  <c r="H39" i="27"/>
  <c r="G39" i="27"/>
  <c r="F39" i="27"/>
  <c r="E39" i="27"/>
  <c r="D39" i="27"/>
  <c r="C39" i="27"/>
  <c r="C158" i="27"/>
  <c r="A38" i="21" s="1"/>
  <c r="C147" i="27"/>
  <c r="K136" i="27"/>
  <c r="C136" i="27"/>
  <c r="AA122" i="27"/>
  <c r="C122" i="27"/>
  <c r="W110" i="27"/>
  <c r="C110" i="27"/>
  <c r="S96" i="27"/>
  <c r="C96" i="27"/>
  <c r="Q84" i="27"/>
  <c r="C84" i="27"/>
  <c r="G70" i="27"/>
  <c r="C70" i="27"/>
  <c r="O56" i="27"/>
  <c r="C56" i="27"/>
  <c r="C44" i="27"/>
  <c r="G17" i="27"/>
  <c r="C17" i="27"/>
  <c r="J143" i="27" l="1" a="1"/>
  <c r="J143" i="27" s="1"/>
  <c r="F77" i="27"/>
  <c r="M91" i="27"/>
  <c r="F24" i="27"/>
  <c r="M103" i="27"/>
  <c r="O117" i="27"/>
  <c r="N91" i="27"/>
  <c r="P117" i="27"/>
  <c r="O129" i="27"/>
  <c r="I63" i="27"/>
  <c r="N63" i="27"/>
  <c r="L63" i="27"/>
  <c r="O91" i="27"/>
  <c r="J63" i="27"/>
  <c r="M63" i="27"/>
  <c r="E24" i="27"/>
  <c r="K63" i="27"/>
  <c r="L91" i="27"/>
  <c r="P91" i="27"/>
  <c r="K91" i="27"/>
  <c r="K103" i="27"/>
  <c r="L103" i="27"/>
  <c r="O103" i="27"/>
  <c r="Q103" i="27"/>
  <c r="E77" i="27"/>
  <c r="J91" i="27"/>
  <c r="V117" i="27"/>
  <c r="T117" i="27"/>
  <c r="R129" i="27"/>
  <c r="W129" i="27"/>
  <c r="Z129" i="27"/>
  <c r="R103" i="27"/>
  <c r="P103" i="27"/>
  <c r="N103" i="27"/>
  <c r="U117" i="27"/>
  <c r="Q117" i="27"/>
  <c r="M117" i="27"/>
  <c r="R117" i="27"/>
  <c r="P129" i="27"/>
  <c r="U129" i="27"/>
  <c r="X129" i="27"/>
  <c r="S117" i="27"/>
  <c r="AC118" i="27"/>
  <c r="S129" i="27"/>
  <c r="V129" i="27"/>
  <c r="N117" i="27"/>
  <c r="Q129" i="27"/>
  <c r="T129" i="27"/>
  <c r="Y129" i="27"/>
  <c r="G143" i="27" a="1"/>
  <c r="G143" i="27" s="1"/>
  <c r="H143" i="27" a="1"/>
  <c r="H143" i="27" s="1"/>
  <c r="I143" i="27" a="1"/>
  <c r="I143" i="27" s="1"/>
  <c r="AE119" i="27" l="1"/>
  <c r="Q93" i="27"/>
  <c r="Q91" i="27"/>
  <c r="D63" i="27"/>
  <c r="D143" i="27"/>
  <c r="Q92" i="27"/>
  <c r="F117" i="27"/>
  <c r="I103" i="27"/>
  <c r="N129" i="27"/>
  <c r="L129" i="27"/>
  <c r="F91" i="27"/>
  <c r="AC117" i="27"/>
  <c r="D77" i="27"/>
  <c r="D24" i="27"/>
  <c r="F103" i="27"/>
  <c r="C91" i="27"/>
  <c r="L117" i="27"/>
  <c r="D117" i="27"/>
  <c r="G117" i="27"/>
  <c r="D91" i="27"/>
  <c r="H63" i="27"/>
  <c r="AE118" i="27"/>
  <c r="I129" i="27"/>
  <c r="E117" i="27"/>
  <c r="C117" i="27"/>
  <c r="C77" i="27"/>
  <c r="E63" i="27"/>
  <c r="G129" i="27"/>
  <c r="I117" i="27"/>
  <c r="J117" i="27"/>
  <c r="F63" i="27"/>
  <c r="H129" i="27"/>
  <c r="AC119" i="27"/>
  <c r="C129" i="27"/>
  <c r="K129" i="27"/>
  <c r="E91" i="27"/>
  <c r="E103" i="27"/>
  <c r="C143" i="27"/>
  <c r="G91" i="27"/>
  <c r="G63" i="27"/>
  <c r="D103" i="27"/>
  <c r="H103" i="27"/>
  <c r="H117" i="27"/>
  <c r="H91" i="27"/>
  <c r="J129" i="27"/>
  <c r="K117" i="27"/>
  <c r="G103" i="27"/>
  <c r="AE117" i="27"/>
  <c r="F129" i="27"/>
  <c r="D129" i="27"/>
  <c r="E129" i="27"/>
  <c r="M129" i="27"/>
  <c r="J103" i="27"/>
  <c r="E143" i="27"/>
  <c r="F143" i="27"/>
  <c r="C103" i="27"/>
  <c r="I91" i="27"/>
  <c r="C63" i="27"/>
  <c r="C24" i="27"/>
  <c r="C51" i="12" l="1"/>
  <c r="C10" i="12"/>
  <c r="C93" i="11"/>
  <c r="C52" i="11"/>
  <c r="C11" i="11"/>
  <c r="B18" i="21" s="1"/>
  <c r="H18" i="21" s="1"/>
  <c r="C9" i="10"/>
  <c r="C81" i="9"/>
  <c r="C58" i="9"/>
  <c r="C42" i="9"/>
  <c r="C36" i="9"/>
  <c r="I89" i="9" l="1"/>
  <c r="N89" i="9"/>
  <c r="L89" i="9"/>
  <c r="F59" i="12"/>
  <c r="K89" i="9"/>
  <c r="R18" i="12"/>
  <c r="R22" i="12"/>
  <c r="R26" i="12"/>
  <c r="R15" i="12"/>
  <c r="R19" i="12"/>
  <c r="R23" i="12"/>
  <c r="R27" i="12"/>
  <c r="R17" i="12"/>
  <c r="R21" i="12"/>
  <c r="R25" i="12"/>
  <c r="R29" i="12"/>
  <c r="L30" i="12"/>
  <c r="L41" i="12" s="1"/>
  <c r="R14" i="12"/>
  <c r="R16" i="12"/>
  <c r="R20" i="12"/>
  <c r="R24" i="12"/>
  <c r="R28" i="12"/>
  <c r="O30" i="12"/>
  <c r="O32" i="12" s="1"/>
  <c r="L31" i="11"/>
  <c r="L34" i="11" s="1"/>
  <c r="J113" i="11"/>
  <c r="J129" i="11" s="1"/>
  <c r="I31" i="11"/>
  <c r="I35"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89" i="9"/>
  <c r="L65" i="9"/>
  <c r="L69" i="9"/>
  <c r="L73" i="9"/>
  <c r="L77" i="9"/>
  <c r="L66" i="9"/>
  <c r="L70" i="9"/>
  <c r="L74" i="9"/>
  <c r="L64" i="9"/>
  <c r="L68" i="9"/>
  <c r="L72" i="9"/>
  <c r="L76" i="9"/>
  <c r="L61" i="9"/>
  <c r="L63" i="9"/>
  <c r="L67" i="9"/>
  <c r="L71" i="9"/>
  <c r="L75" i="9"/>
  <c r="I49" i="9"/>
  <c r="L47" i="9" s="1"/>
  <c r="C22" i="9"/>
  <c r="C14" i="9"/>
  <c r="C23" i="8"/>
  <c r="C10" i="8"/>
  <c r="C23" i="7"/>
  <c r="C10" i="7"/>
  <c r="C29" i="6"/>
  <c r="I16" i="12" l="1"/>
  <c r="C59" i="12"/>
  <c r="I24" i="12"/>
  <c r="L36" i="11"/>
  <c r="I28" i="12"/>
  <c r="L37" i="11"/>
  <c r="L43" i="11"/>
  <c r="L40" i="12"/>
  <c r="L42" i="12"/>
  <c r="X28" i="10"/>
  <c r="L48" i="11"/>
  <c r="L45" i="11"/>
  <c r="L44" i="11"/>
  <c r="L35" i="11"/>
  <c r="L39" i="11"/>
  <c r="U29" i="10"/>
  <c r="X27" i="10"/>
  <c r="L41" i="11"/>
  <c r="L40" i="11"/>
  <c r="L47" i="11"/>
  <c r="L33" i="11"/>
  <c r="C113" i="11"/>
  <c r="C120" i="11" s="1"/>
  <c r="L33" i="6"/>
  <c r="V29" i="10"/>
  <c r="I20" i="12"/>
  <c r="I44" i="11"/>
  <c r="L46" i="11"/>
  <c r="V27" i="10"/>
  <c r="Y27" i="10"/>
  <c r="X29" i="10"/>
  <c r="I46" i="11"/>
  <c r="L42" i="11"/>
  <c r="I43" i="11"/>
  <c r="L38" i="11"/>
  <c r="I19" i="12"/>
  <c r="E26" i="7"/>
  <c r="C30" i="7" s="1"/>
  <c r="I17" i="12"/>
  <c r="I22" i="12"/>
  <c r="I29" i="12"/>
  <c r="I23" i="12"/>
  <c r="I18" i="12"/>
  <c r="L32" i="12"/>
  <c r="I21" i="12"/>
  <c r="I26" i="12"/>
  <c r="I25" i="12"/>
  <c r="I27" i="12"/>
  <c r="I15" i="12"/>
  <c r="L34" i="12"/>
  <c r="L35" i="12"/>
  <c r="O45" i="12"/>
  <c r="O40" i="12"/>
  <c r="O37" i="12"/>
  <c r="O46" i="12"/>
  <c r="O43" i="12"/>
  <c r="O38" i="12"/>
  <c r="O35" i="12"/>
  <c r="L37" i="12"/>
  <c r="R30" i="12"/>
  <c r="R33" i="12" s="1"/>
  <c r="L47" i="12"/>
  <c r="L33" i="12"/>
  <c r="O44" i="12"/>
  <c r="O41" i="12"/>
  <c r="O36" i="12"/>
  <c r="O33" i="12"/>
  <c r="L43" i="12"/>
  <c r="O47" i="12"/>
  <c r="O42" i="12"/>
  <c r="O39" i="12"/>
  <c r="O34" i="12"/>
  <c r="L45" i="12"/>
  <c r="L44" i="12"/>
  <c r="L36" i="12"/>
  <c r="L46" i="12"/>
  <c r="L38" i="12"/>
  <c r="L39" i="12"/>
  <c r="I41" i="11"/>
  <c r="I33" i="11"/>
  <c r="J119" i="11"/>
  <c r="J123" i="11"/>
  <c r="J125" i="11"/>
  <c r="J121" i="11"/>
  <c r="J115" i="11"/>
  <c r="J116" i="11"/>
  <c r="J117" i="11"/>
  <c r="J130" i="11"/>
  <c r="J126" i="11"/>
  <c r="J122" i="11"/>
  <c r="J118" i="11"/>
  <c r="J128" i="11"/>
  <c r="J120" i="11"/>
  <c r="J127" i="11"/>
  <c r="J124" i="11"/>
  <c r="C72" i="11"/>
  <c r="J72" i="11"/>
  <c r="I48" i="11"/>
  <c r="I45" i="11"/>
  <c r="I36" i="11"/>
  <c r="I39" i="11"/>
  <c r="I40" i="11"/>
  <c r="I37" i="11"/>
  <c r="I38" i="11"/>
  <c r="I42" i="11"/>
  <c r="I34" i="11"/>
  <c r="I47" i="11"/>
  <c r="F31" i="11"/>
  <c r="F33" i="11" s="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L54" i="9"/>
  <c r="L48" i="9"/>
  <c r="L52" i="9"/>
  <c r="L49" i="9"/>
  <c r="L51" i="9"/>
  <c r="L50" i="9"/>
  <c r="L53" i="9"/>
  <c r="L46" i="9"/>
  <c r="L45" i="9"/>
  <c r="F76" i="9"/>
  <c r="H89" i="9"/>
  <c r="C89" i="9"/>
  <c r="F68" i="9"/>
  <c r="F69" i="9"/>
  <c r="F64" i="9"/>
  <c r="F77" i="9"/>
  <c r="F71" i="9"/>
  <c r="F63" i="9"/>
  <c r="F73" i="9"/>
  <c r="F66" i="9"/>
  <c r="F67" i="9"/>
  <c r="F61" i="9"/>
  <c r="F65" i="9"/>
  <c r="F74" i="9"/>
  <c r="F62" i="9"/>
  <c r="F72" i="9"/>
  <c r="F70" i="9"/>
  <c r="G89" i="9"/>
  <c r="F75" i="9"/>
  <c r="F89" i="9"/>
  <c r="E89" i="9"/>
  <c r="C49" i="9"/>
  <c r="F49" i="9" s="1"/>
  <c r="L29" i="9"/>
  <c r="I29" i="9"/>
  <c r="M29" i="9"/>
  <c r="J29" i="9"/>
  <c r="N29" i="9"/>
  <c r="K29" i="9"/>
  <c r="N26" i="8"/>
  <c r="L30" i="8" s="1"/>
  <c r="H13" i="8"/>
  <c r="G17" i="8" s="1"/>
  <c r="H13" i="7"/>
  <c r="G17" i="7" s="1"/>
  <c r="H26" i="7"/>
  <c r="G30" i="7" s="1"/>
  <c r="L37" i="6"/>
  <c r="L41" i="6"/>
  <c r="L36" i="6"/>
  <c r="L40" i="6"/>
  <c r="L35" i="6"/>
  <c r="L39" i="6"/>
  <c r="L43" i="6"/>
  <c r="L34" i="6"/>
  <c r="L38" i="6"/>
  <c r="L42" i="6"/>
  <c r="L32" i="6"/>
  <c r="C10" i="6"/>
  <c r="C115" i="11" l="1"/>
  <c r="C125" i="11"/>
  <c r="C129" i="11"/>
  <c r="C119" i="11"/>
  <c r="C116" i="11"/>
  <c r="C118" i="11"/>
  <c r="C121" i="11"/>
  <c r="C117" i="11"/>
  <c r="C123" i="11"/>
  <c r="C126" i="11"/>
  <c r="C124" i="11"/>
  <c r="C122" i="11"/>
  <c r="C127" i="11"/>
  <c r="C128" i="11"/>
  <c r="C130" i="11"/>
  <c r="I30" i="8"/>
  <c r="F17" i="7"/>
  <c r="M30" i="8"/>
  <c r="R47" i="12"/>
  <c r="F53" i="12"/>
  <c r="F56" i="12" s="1"/>
  <c r="R45" i="12"/>
  <c r="R35" i="12"/>
  <c r="R32" i="12"/>
  <c r="R41" i="12"/>
  <c r="R38" i="12"/>
  <c r="R39" i="12"/>
  <c r="R43" i="12"/>
  <c r="R46" i="12"/>
  <c r="R37" i="12"/>
  <c r="R42" i="12"/>
  <c r="R36" i="12"/>
  <c r="R44" i="12"/>
  <c r="R40" i="12"/>
  <c r="R34" i="12"/>
  <c r="C74" i="11"/>
  <c r="C80" i="11"/>
  <c r="C75" i="11"/>
  <c r="C83" i="11"/>
  <c r="C81" i="11"/>
  <c r="C85" i="11"/>
  <c r="C79" i="11"/>
  <c r="J81" i="11"/>
  <c r="J79" i="11"/>
  <c r="J74" i="11"/>
  <c r="J80" i="11"/>
  <c r="J77" i="11"/>
  <c r="J76" i="11"/>
  <c r="J82" i="11"/>
  <c r="J84" i="11"/>
  <c r="J89" i="11"/>
  <c r="J88" i="11"/>
  <c r="J87" i="11"/>
  <c r="J78" i="11"/>
  <c r="J75" i="11"/>
  <c r="J83" i="11"/>
  <c r="J86" i="11"/>
  <c r="J85" i="11"/>
  <c r="C87" i="11"/>
  <c r="C77" i="11"/>
  <c r="C84" i="11"/>
  <c r="C76" i="11"/>
  <c r="C78" i="11"/>
  <c r="C86" i="11"/>
  <c r="C89" i="11"/>
  <c r="C88" i="11"/>
  <c r="C82" i="11"/>
  <c r="C48" i="11"/>
  <c r="C34" i="11"/>
  <c r="C35" i="11"/>
  <c r="F44" i="11"/>
  <c r="F42" i="11"/>
  <c r="C45" i="11"/>
  <c r="C39" i="11"/>
  <c r="C41" i="11"/>
  <c r="C46" i="11"/>
  <c r="F43" i="11"/>
  <c r="C44" i="11"/>
  <c r="F37" i="11"/>
  <c r="F41" i="11"/>
  <c r="F47" i="11"/>
  <c r="F38" i="11"/>
  <c r="F45" i="11"/>
  <c r="F39" i="11"/>
  <c r="C33" i="11"/>
  <c r="C36" i="11"/>
  <c r="F34" i="11"/>
  <c r="C40" i="11"/>
  <c r="F36" i="11"/>
  <c r="F35" i="11"/>
  <c r="F48" i="11"/>
  <c r="C37" i="11"/>
  <c r="C43" i="11"/>
  <c r="F40" i="11"/>
  <c r="C38" i="11"/>
  <c r="C42" i="11"/>
  <c r="C47" i="11"/>
  <c r="F46" i="11"/>
  <c r="J29" i="10"/>
  <c r="K29" i="10"/>
  <c r="J28" i="10"/>
  <c r="J27" i="10"/>
  <c r="I29" i="10"/>
  <c r="M29" i="10"/>
  <c r="I27" i="10"/>
  <c r="M28" i="10"/>
  <c r="L26" i="10"/>
  <c r="L29" i="10"/>
  <c r="L28" i="10"/>
  <c r="L27" i="10"/>
  <c r="M27" i="10"/>
  <c r="I28" i="10"/>
  <c r="K28" i="10"/>
  <c r="K27" i="10"/>
  <c r="F47" i="9"/>
  <c r="F52" i="9"/>
  <c r="F45" i="9"/>
  <c r="F51" i="9"/>
  <c r="F54" i="9"/>
  <c r="F48" i="9"/>
  <c r="F53" i="9"/>
  <c r="F46" i="9"/>
  <c r="F50" i="9"/>
  <c r="C29" i="9"/>
  <c r="E29" i="9"/>
  <c r="H29" i="9"/>
  <c r="D29" i="9"/>
  <c r="G29" i="9"/>
  <c r="F29" i="9"/>
  <c r="K30" i="8"/>
  <c r="J30" i="8"/>
  <c r="H26" i="8"/>
  <c r="E30" i="8" s="1"/>
  <c r="E13" i="8"/>
  <c r="C17" i="8" s="1"/>
  <c r="F17" i="8"/>
  <c r="F30" i="7"/>
  <c r="D30" i="7"/>
  <c r="E13" i="7"/>
  <c r="D17" i="7" s="1"/>
  <c r="F41" i="6"/>
  <c r="F35" i="6"/>
  <c r="F34" i="6"/>
  <c r="F39" i="6"/>
  <c r="F40" i="6"/>
  <c r="F32" i="6"/>
  <c r="F33" i="6"/>
  <c r="F38" i="6"/>
  <c r="F43" i="6"/>
  <c r="L44" i="6"/>
  <c r="F37" i="6"/>
  <c r="F36" i="6"/>
  <c r="F42" i="6"/>
  <c r="D17" i="8" l="1"/>
  <c r="D30" i="8"/>
  <c r="G30" i="8"/>
  <c r="C30" i="8"/>
  <c r="F30" i="8"/>
  <c r="C17" i="7"/>
  <c r="F44" i="6"/>
  <c r="F20" i="6"/>
  <c r="F23" i="6"/>
  <c r="F18" i="6"/>
  <c r="F24" i="6"/>
  <c r="F13" i="6"/>
  <c r="F15" i="6"/>
  <c r="F17" i="6"/>
  <c r="F14" i="6"/>
  <c r="F16" i="6"/>
  <c r="F22" i="6"/>
  <c r="F19" i="6"/>
  <c r="F21" i="6"/>
  <c r="L18" i="6" l="1"/>
  <c r="L24" i="6"/>
  <c r="L21" i="6"/>
  <c r="L16" i="6"/>
  <c r="L14" i="6"/>
  <c r="L15" i="6"/>
  <c r="L17" i="6"/>
  <c r="L23" i="6"/>
  <c r="L22" i="6"/>
  <c r="L20" i="6"/>
  <c r="L13" i="6"/>
  <c r="L19" i="6"/>
  <c r="C30" i="12" l="1"/>
  <c r="C41" i="12" l="1"/>
  <c r="C33" i="12"/>
  <c r="C45" i="12"/>
  <c r="C37" i="12"/>
  <c r="C42" i="12"/>
  <c r="C47" i="12"/>
  <c r="C34" i="12"/>
  <c r="C43" i="12"/>
  <c r="C38" i="12"/>
  <c r="C36" i="12"/>
  <c r="C40" i="12"/>
  <c r="C32" i="12"/>
  <c r="C44" i="12"/>
  <c r="C46" i="12"/>
  <c r="C35" i="12"/>
  <c r="C39" i="12"/>
  <c r="I14" i="12"/>
  <c r="F30" i="12"/>
  <c r="I30" i="12" l="1"/>
  <c r="I32" i="12" s="1"/>
  <c r="F42" i="12"/>
  <c r="F38" i="12"/>
  <c r="F34" i="12"/>
  <c r="F32" i="12"/>
  <c r="F46" i="12"/>
  <c r="F35" i="12"/>
  <c r="F33" i="12"/>
  <c r="F45" i="12"/>
  <c r="F39" i="12"/>
  <c r="F43" i="12"/>
  <c r="F47" i="12"/>
  <c r="F41" i="12"/>
  <c r="F40" i="12"/>
  <c r="F44" i="12"/>
  <c r="F37" i="12"/>
  <c r="F36" i="12"/>
  <c r="I46" i="12" l="1"/>
  <c r="C53" i="12"/>
  <c r="C56" i="12" s="1"/>
  <c r="I34" i="12"/>
  <c r="I38" i="12"/>
  <c r="I42" i="12"/>
  <c r="I37" i="12"/>
  <c r="I35" i="12"/>
  <c r="I33" i="12"/>
  <c r="I41" i="12"/>
  <c r="I45" i="12"/>
  <c r="I39" i="12"/>
  <c r="I40" i="12"/>
  <c r="I36" i="12"/>
  <c r="I43" i="12"/>
  <c r="I44" i="12"/>
  <c r="I47" i="12"/>
  <c r="D31" i="9" l="1"/>
  <c r="I113" i="11"/>
  <c r="I115" i="11" s="1"/>
  <c r="C26" i="27"/>
  <c r="C79" i="27"/>
  <c r="E72" i="11"/>
  <c r="E74" i="11" s="1"/>
  <c r="N16" i="10"/>
  <c r="D91" i="9"/>
  <c r="H91" i="9"/>
  <c r="H64" i="9"/>
  <c r="H14" i="6"/>
  <c r="B5" i="21" s="1"/>
  <c r="H36" i="6"/>
  <c r="D65" i="27"/>
  <c r="H65" i="27"/>
  <c r="P164" i="27"/>
  <c r="H32" i="6"/>
  <c r="H21" i="6"/>
  <c r="B12" i="21" s="1"/>
  <c r="M164" i="27"/>
  <c r="H19" i="6"/>
  <c r="B10" i="21" s="1"/>
  <c r="H39" i="6"/>
  <c r="H31" i="9"/>
  <c r="H76" i="9"/>
  <c r="E31" i="11"/>
  <c r="E33" i="11" s="1"/>
  <c r="K18" i="12"/>
  <c r="K26" i="12"/>
  <c r="E82" i="11"/>
  <c r="I72" i="11"/>
  <c r="I74" i="11" s="1"/>
  <c r="I127" i="11"/>
  <c r="E49" i="9"/>
  <c r="H49" i="9" s="1"/>
  <c r="H68" i="9"/>
  <c r="N20" i="10"/>
  <c r="H31" i="11"/>
  <c r="H41" i="11" s="1"/>
  <c r="B27" i="21" s="1"/>
  <c r="K22" i="12"/>
  <c r="E78" i="11"/>
  <c r="G72" i="11"/>
  <c r="G77" i="11" s="1"/>
  <c r="G113" i="11"/>
  <c r="G129" i="11" s="1"/>
  <c r="I124" i="11"/>
  <c r="D26" i="27"/>
  <c r="E65" i="27"/>
  <c r="D79" i="27"/>
  <c r="H15" i="6"/>
  <c r="B6" i="21" s="1"/>
  <c r="H18" i="6"/>
  <c r="B9" i="21" s="1"/>
  <c r="H23" i="6"/>
  <c r="B14" i="21" s="1"/>
  <c r="H33" i="6"/>
  <c r="H38" i="6"/>
  <c r="H40" i="6"/>
  <c r="E31" i="9"/>
  <c r="H61" i="9"/>
  <c r="H65" i="9"/>
  <c r="H69" i="9"/>
  <c r="H73" i="9"/>
  <c r="H77" i="9"/>
  <c r="E91" i="9"/>
  <c r="H26" i="10"/>
  <c r="N26" i="10" s="1"/>
  <c r="N13" i="10"/>
  <c r="N19" i="10"/>
  <c r="N21" i="10"/>
  <c r="N28" i="10"/>
  <c r="E38" i="11"/>
  <c r="K15" i="12"/>
  <c r="K19" i="12"/>
  <c r="K23" i="12"/>
  <c r="K27" i="12"/>
  <c r="E75" i="11"/>
  <c r="E79" i="11"/>
  <c r="E83" i="11"/>
  <c r="E87" i="11"/>
  <c r="G87" i="11"/>
  <c r="I116" i="11"/>
  <c r="I120" i="11"/>
  <c r="I125" i="11"/>
  <c r="I128" i="11"/>
  <c r="H72" i="9"/>
  <c r="N24" i="10"/>
  <c r="E41" i="11"/>
  <c r="E30" i="12"/>
  <c r="E44" i="12" s="1"/>
  <c r="K14" i="12"/>
  <c r="E86" i="11"/>
  <c r="E113" i="11"/>
  <c r="E122" i="11" s="1"/>
  <c r="I119" i="11"/>
  <c r="H30" i="12"/>
  <c r="H45" i="12" s="1"/>
  <c r="C37" i="27"/>
  <c r="F65" i="27"/>
  <c r="H16" i="6"/>
  <c r="B7" i="21" s="1"/>
  <c r="H22" i="6"/>
  <c r="B13" i="21" s="1"/>
  <c r="H24" i="6"/>
  <c r="B15" i="21" s="1"/>
  <c r="H34" i="6"/>
  <c r="H37" i="6"/>
  <c r="H42" i="6"/>
  <c r="E28" i="7"/>
  <c r="C32" i="7" s="1"/>
  <c r="E15" i="8"/>
  <c r="C19" i="8" s="1"/>
  <c r="H28" i="8"/>
  <c r="F31" i="9"/>
  <c r="H62" i="9"/>
  <c r="H66" i="9"/>
  <c r="H70" i="9"/>
  <c r="H74" i="9"/>
  <c r="F91" i="9"/>
  <c r="N14" i="10"/>
  <c r="N17" i="10"/>
  <c r="N22" i="10"/>
  <c r="E35" i="11"/>
  <c r="E39" i="11"/>
  <c r="E43" i="11"/>
  <c r="E47" i="11"/>
  <c r="K16" i="12"/>
  <c r="K20" i="12"/>
  <c r="K24" i="12"/>
  <c r="K28" i="12"/>
  <c r="E76" i="11"/>
  <c r="E80" i="11"/>
  <c r="E84" i="11"/>
  <c r="E88" i="11"/>
  <c r="G84" i="11"/>
  <c r="I88" i="11"/>
  <c r="I117" i="11"/>
  <c r="I121" i="11"/>
  <c r="I122" i="11"/>
  <c r="I129" i="11"/>
  <c r="F51" i="27"/>
  <c r="C65" i="27"/>
  <c r="G65" i="27"/>
  <c r="H13" i="6"/>
  <c r="B4" i="21" s="1"/>
  <c r="H17" i="6"/>
  <c r="B8" i="21" s="1"/>
  <c r="H20" i="6"/>
  <c r="B11" i="21" s="1"/>
  <c r="H35" i="6"/>
  <c r="H41" i="6"/>
  <c r="H43" i="6"/>
  <c r="C31" i="9"/>
  <c r="G31" i="9"/>
  <c r="H45" i="9"/>
  <c r="H53" i="9"/>
  <c r="H48" i="9"/>
  <c r="H63" i="9"/>
  <c r="H67" i="9"/>
  <c r="H71" i="9"/>
  <c r="H75" i="9"/>
  <c r="C91" i="9"/>
  <c r="G91" i="9"/>
  <c r="N15" i="10"/>
  <c r="N18" i="10"/>
  <c r="N23" i="10"/>
  <c r="E36" i="11"/>
  <c r="E40" i="11"/>
  <c r="E44" i="11"/>
  <c r="E48" i="11"/>
  <c r="K17" i="12"/>
  <c r="K21" i="12"/>
  <c r="K25" i="12"/>
  <c r="K29" i="12"/>
  <c r="E77" i="11"/>
  <c r="E81" i="11"/>
  <c r="E85" i="11"/>
  <c r="E89" i="11"/>
  <c r="I81" i="11"/>
  <c r="I118" i="11"/>
  <c r="I123" i="11"/>
  <c r="I126" i="11"/>
  <c r="I130" i="11"/>
  <c r="E59" i="12"/>
  <c r="H47" i="9" l="1"/>
  <c r="H52" i="9"/>
  <c r="H54" i="9"/>
  <c r="H43" i="12"/>
  <c r="E39" i="12"/>
  <c r="F26" i="27"/>
  <c r="G125" i="11"/>
  <c r="K91" i="9"/>
  <c r="C4" i="21"/>
  <c r="C11" i="21"/>
  <c r="C15" i="21"/>
  <c r="C9" i="21"/>
  <c r="C12" i="21"/>
  <c r="F79" i="27"/>
  <c r="C8" i="21"/>
  <c r="H34" i="12"/>
  <c r="C13" i="21"/>
  <c r="I83" i="11"/>
  <c r="E34" i="11"/>
  <c r="C6" i="21"/>
  <c r="C7" i="21"/>
  <c r="C10" i="21"/>
  <c r="C5" i="21"/>
  <c r="E46" i="11"/>
  <c r="C14" i="21"/>
  <c r="H40" i="11"/>
  <c r="B26" i="21" s="1"/>
  <c r="G126" i="11"/>
  <c r="G128" i="11"/>
  <c r="E42" i="11"/>
  <c r="N27" i="10"/>
  <c r="E47" i="12"/>
  <c r="H39" i="11"/>
  <c r="B25" i="21" s="1"/>
  <c r="H38" i="11"/>
  <c r="B24" i="21" s="1"/>
  <c r="G122" i="11"/>
  <c r="H36" i="11"/>
  <c r="B22" i="21" s="1"/>
  <c r="G121" i="11"/>
  <c r="H35" i="11"/>
  <c r="B21" i="21" s="1"/>
  <c r="G123" i="11"/>
  <c r="G124" i="11"/>
  <c r="H34" i="11"/>
  <c r="B20" i="21" s="1"/>
  <c r="G118" i="11"/>
  <c r="H48" i="11"/>
  <c r="B34" i="21" s="1"/>
  <c r="G117" i="11"/>
  <c r="H47" i="11"/>
  <c r="B33" i="21" s="1"/>
  <c r="H37" i="11"/>
  <c r="B23" i="21" s="1"/>
  <c r="G120" i="11"/>
  <c r="H46" i="11"/>
  <c r="B32" i="21" s="1"/>
  <c r="G130" i="11"/>
  <c r="H44" i="11"/>
  <c r="B30" i="21" s="1"/>
  <c r="E121" i="11"/>
  <c r="H43" i="11"/>
  <c r="B29" i="21" s="1"/>
  <c r="G116" i="11"/>
  <c r="H42" i="11"/>
  <c r="B28" i="21" s="1"/>
  <c r="E37" i="11"/>
  <c r="K31" i="9"/>
  <c r="E130" i="11"/>
  <c r="G89" i="11"/>
  <c r="D41" i="27"/>
  <c r="E117" i="11"/>
  <c r="G80" i="11"/>
  <c r="E42" i="12"/>
  <c r="E34" i="12"/>
  <c r="G82" i="11"/>
  <c r="G83" i="11"/>
  <c r="H15" i="7"/>
  <c r="F19" i="7" s="1"/>
  <c r="H59" i="12"/>
  <c r="E126" i="11"/>
  <c r="G85" i="11"/>
  <c r="E43" i="12"/>
  <c r="E35" i="12"/>
  <c r="E129" i="11"/>
  <c r="G76" i="11"/>
  <c r="G79" i="11"/>
  <c r="N40" i="6"/>
  <c r="N18" i="6"/>
  <c r="N91" i="9"/>
  <c r="E118" i="11"/>
  <c r="G81" i="11"/>
  <c r="J51" i="27"/>
  <c r="E125" i="11"/>
  <c r="G88" i="11"/>
  <c r="E46" i="12"/>
  <c r="E38" i="12"/>
  <c r="N29" i="10"/>
  <c r="G75" i="11"/>
  <c r="I82" i="11"/>
  <c r="N65" i="9"/>
  <c r="J65" i="27"/>
  <c r="E15" i="7"/>
  <c r="C19" i="7" s="1"/>
  <c r="Z21" i="10"/>
  <c r="T29" i="12"/>
  <c r="D19" i="8"/>
  <c r="E45" i="11"/>
  <c r="E32" i="12"/>
  <c r="E115" i="11"/>
  <c r="E124" i="11"/>
  <c r="G127" i="11"/>
  <c r="H33" i="11"/>
  <c r="B19" i="21" s="1"/>
  <c r="G119" i="11"/>
  <c r="G115" i="11"/>
  <c r="H45" i="11"/>
  <c r="B31" i="21" s="1"/>
  <c r="H46" i="9"/>
  <c r="H51" i="9"/>
  <c r="L119" i="27"/>
  <c r="I93" i="27"/>
  <c r="G131" i="27"/>
  <c r="I105" i="27"/>
  <c r="E51" i="27"/>
  <c r="C51" i="27"/>
  <c r="I131" i="27"/>
  <c r="D105" i="27"/>
  <c r="D51" i="27"/>
  <c r="F32" i="8"/>
  <c r="E32" i="8"/>
  <c r="D32" i="8"/>
  <c r="C32" i="8"/>
  <c r="G32" i="8"/>
  <c r="T23" i="12"/>
  <c r="T22" i="12"/>
  <c r="J91" i="9"/>
  <c r="N36" i="6"/>
  <c r="N65" i="27"/>
  <c r="T26" i="12"/>
  <c r="Z15" i="10"/>
  <c r="M65" i="27"/>
  <c r="Z18" i="10"/>
  <c r="N35" i="6"/>
  <c r="L31" i="9"/>
  <c r="T24" i="12"/>
  <c r="Z22" i="10"/>
  <c r="N66" i="9"/>
  <c r="N42" i="6"/>
  <c r="H119" i="27"/>
  <c r="H41" i="12"/>
  <c r="F141" i="27"/>
  <c r="F145" i="27" s="1"/>
  <c r="F154" i="27"/>
  <c r="F119" i="27"/>
  <c r="G154" i="27"/>
  <c r="L131" i="27"/>
  <c r="G105" i="27"/>
  <c r="I91" i="9"/>
  <c r="M31" i="9"/>
  <c r="N17" i="6"/>
  <c r="T25" i="12"/>
  <c r="M91" i="9"/>
  <c r="N20" i="6"/>
  <c r="AB164" i="27"/>
  <c r="N70" i="9"/>
  <c r="H28" i="7"/>
  <c r="G32" i="7" s="1"/>
  <c r="T20" i="12"/>
  <c r="Z17" i="10"/>
  <c r="N37" i="6"/>
  <c r="H39" i="12"/>
  <c r="I77" i="11"/>
  <c r="D154" i="27"/>
  <c r="J119" i="27"/>
  <c r="D119" i="27"/>
  <c r="E93" i="27"/>
  <c r="H46" i="12"/>
  <c r="I84" i="11"/>
  <c r="K119" i="27"/>
  <c r="C119" i="27"/>
  <c r="C41" i="27"/>
  <c r="H37" i="12"/>
  <c r="E120" i="11"/>
  <c r="I79" i="11"/>
  <c r="E41" i="12"/>
  <c r="E33" i="12"/>
  <c r="M131" i="27"/>
  <c r="H105" i="27"/>
  <c r="J164" i="27"/>
  <c r="G86" i="11"/>
  <c r="E40" i="12"/>
  <c r="H50" i="9"/>
  <c r="D32" i="7"/>
  <c r="E123" i="11"/>
  <c r="G78" i="11"/>
  <c r="E36" i="12"/>
  <c r="E119" i="27"/>
  <c r="N61" i="9"/>
  <c r="N38" i="6"/>
  <c r="K31" i="11"/>
  <c r="K33" i="11" s="1"/>
  <c r="T18" i="12"/>
  <c r="N76" i="9"/>
  <c r="N21" i="6"/>
  <c r="Z19" i="10"/>
  <c r="N73" i="9"/>
  <c r="N33" i="6"/>
  <c r="G37" i="27"/>
  <c r="T15" i="12"/>
  <c r="Z20" i="10"/>
  <c r="N68" i="9"/>
  <c r="J31" i="9"/>
  <c r="N19" i="6"/>
  <c r="AE164" i="27"/>
  <c r="N32" i="6"/>
  <c r="E79" i="27"/>
  <c r="E26" i="27"/>
  <c r="T21" i="12"/>
  <c r="N71" i="9"/>
  <c r="T17" i="12"/>
  <c r="N75" i="9"/>
  <c r="I31" i="9"/>
  <c r="N13" i="6"/>
  <c r="I65" i="27"/>
  <c r="N62" i="9"/>
  <c r="N34" i="6"/>
  <c r="T16" i="12"/>
  <c r="L91" i="9"/>
  <c r="N24" i="6"/>
  <c r="H35" i="12"/>
  <c r="I89" i="11"/>
  <c r="K131" i="27"/>
  <c r="D131" i="27"/>
  <c r="F105" i="27"/>
  <c r="H42" i="12"/>
  <c r="I80" i="11"/>
  <c r="I119" i="27"/>
  <c r="C131" i="27"/>
  <c r="E105" i="27"/>
  <c r="F41" i="27"/>
  <c r="H44" i="12"/>
  <c r="I78" i="11"/>
  <c r="K30" i="12"/>
  <c r="K47" i="12" s="1"/>
  <c r="H33" i="12"/>
  <c r="E116" i="11"/>
  <c r="I75" i="11"/>
  <c r="J131" i="27"/>
  <c r="G93" i="27"/>
  <c r="H36" i="12"/>
  <c r="G74" i="11"/>
  <c r="H40" i="12"/>
  <c r="I86" i="11"/>
  <c r="E154" i="27"/>
  <c r="E131" i="27"/>
  <c r="H44" i="6"/>
  <c r="G51" i="27"/>
  <c r="T14" i="12"/>
  <c r="N30" i="12"/>
  <c r="N47" i="12" s="1"/>
  <c r="P72" i="11"/>
  <c r="P80" i="11" s="1"/>
  <c r="N77" i="9"/>
  <c r="N15" i="6"/>
  <c r="P113" i="11"/>
  <c r="P127" i="11" s="1"/>
  <c r="T19" i="12"/>
  <c r="N31" i="9"/>
  <c r="N72" i="9"/>
  <c r="L113" i="11"/>
  <c r="L122" i="11" s="1"/>
  <c r="Q30" i="12"/>
  <c r="Q38" i="12" s="1"/>
  <c r="N31" i="11"/>
  <c r="N40" i="11" s="1"/>
  <c r="C26" i="21" s="1"/>
  <c r="Z13" i="10"/>
  <c r="T26" i="10"/>
  <c r="Z26" i="10" s="1"/>
  <c r="N69" i="9"/>
  <c r="N23" i="6"/>
  <c r="K65" i="27"/>
  <c r="L72" i="11"/>
  <c r="L85" i="11" s="1"/>
  <c r="N72" i="11"/>
  <c r="N78" i="11" s="1"/>
  <c r="N113" i="11"/>
  <c r="N127" i="11" s="1"/>
  <c r="T27" i="12"/>
  <c r="P78" i="11"/>
  <c r="Z16" i="10"/>
  <c r="N64" i="9"/>
  <c r="N39" i="6"/>
  <c r="Z24" i="10"/>
  <c r="K49" i="9"/>
  <c r="N49" i="9" s="1"/>
  <c r="N14" i="6"/>
  <c r="N63" i="9"/>
  <c r="N41" i="6"/>
  <c r="Z23" i="10"/>
  <c r="N67" i="9"/>
  <c r="N43" i="6"/>
  <c r="Z14" i="10"/>
  <c r="N22" i="6"/>
  <c r="T28" i="12"/>
  <c r="N74" i="9"/>
  <c r="N16" i="6"/>
  <c r="L65" i="27"/>
  <c r="H47" i="12"/>
  <c r="I85" i="11"/>
  <c r="N131" i="27"/>
  <c r="H131" i="27"/>
  <c r="J105" i="27"/>
  <c r="C105" i="27"/>
  <c r="H38" i="12"/>
  <c r="I76" i="11"/>
  <c r="C154" i="27"/>
  <c r="G119" i="27"/>
  <c r="H93" i="27"/>
  <c r="I51" i="27"/>
  <c r="H32" i="12"/>
  <c r="E127" i="11"/>
  <c r="E128" i="11"/>
  <c r="I87" i="11"/>
  <c r="E45" i="12"/>
  <c r="E37" i="12"/>
  <c r="F131" i="27"/>
  <c r="D93" i="27"/>
  <c r="C93" i="27"/>
  <c r="H51" i="27"/>
  <c r="E119" i="11"/>
  <c r="Q164" i="27"/>
  <c r="Q167" i="27" s="1"/>
  <c r="F93" i="27"/>
  <c r="E41" i="27"/>
  <c r="N89" i="11" l="1"/>
  <c r="K41" i="12"/>
  <c r="P116" i="11"/>
  <c r="E31" i="21"/>
  <c r="E19" i="21"/>
  <c r="E34" i="21"/>
  <c r="E26" i="21"/>
  <c r="E28" i="21"/>
  <c r="E30" i="21"/>
  <c r="E23" i="21"/>
  <c r="E21" i="21"/>
  <c r="E24" i="21"/>
  <c r="E33" i="21"/>
  <c r="E20" i="21"/>
  <c r="E25" i="21"/>
  <c r="E29" i="21"/>
  <c r="E32" i="21"/>
  <c r="E22" i="21"/>
  <c r="E27" i="21"/>
  <c r="N47" i="11"/>
  <c r="C33" i="21" s="1"/>
  <c r="F11" i="21"/>
  <c r="F13" i="21"/>
  <c r="F8" i="21"/>
  <c r="E13" i="21"/>
  <c r="E10" i="21"/>
  <c r="F5" i="21"/>
  <c r="E5" i="21"/>
  <c r="E15" i="21"/>
  <c r="E7" i="21"/>
  <c r="E12" i="21"/>
  <c r="F15" i="21"/>
  <c r="F14" i="21"/>
  <c r="F6" i="21"/>
  <c r="F12" i="21"/>
  <c r="F9" i="21"/>
  <c r="E11" i="21"/>
  <c r="F4" i="21"/>
  <c r="E8" i="21"/>
  <c r="F7" i="21"/>
  <c r="F10" i="21"/>
  <c r="E9" i="21"/>
  <c r="E14" i="21"/>
  <c r="E6" i="21"/>
  <c r="E4" i="21"/>
  <c r="L129" i="11"/>
  <c r="D19" i="7"/>
  <c r="N88" i="11"/>
  <c r="H41" i="27"/>
  <c r="G19" i="7"/>
  <c r="N51" i="27"/>
  <c r="F32" i="7"/>
  <c r="N46" i="12"/>
  <c r="N129" i="11"/>
  <c r="K35" i="11"/>
  <c r="K34" i="12"/>
  <c r="N123" i="11"/>
  <c r="N37" i="12"/>
  <c r="K41" i="11"/>
  <c r="L105" i="27"/>
  <c r="P129" i="11"/>
  <c r="K42" i="12"/>
  <c r="N119" i="11"/>
  <c r="N115" i="11"/>
  <c r="L115" i="11"/>
  <c r="L130" i="11"/>
  <c r="L75" i="11"/>
  <c r="J93" i="27"/>
  <c r="N117" i="11"/>
  <c r="L77" i="11"/>
  <c r="L88" i="11"/>
  <c r="L126" i="11"/>
  <c r="L82" i="11"/>
  <c r="L78" i="11"/>
  <c r="L128" i="11"/>
  <c r="N32" i="12"/>
  <c r="N105" i="27"/>
  <c r="S131" i="27"/>
  <c r="N52" i="9"/>
  <c r="K105" i="27"/>
  <c r="P126" i="11"/>
  <c r="P130" i="11"/>
  <c r="O119" i="27"/>
  <c r="N45" i="12"/>
  <c r="P119" i="11"/>
  <c r="P115" i="11"/>
  <c r="L76" i="11"/>
  <c r="L116" i="11"/>
  <c r="L84" i="11"/>
  <c r="L118" i="11"/>
  <c r="N40" i="12"/>
  <c r="P120" i="11"/>
  <c r="N125" i="11"/>
  <c r="P124" i="11"/>
  <c r="Y131" i="27"/>
  <c r="L83" i="11"/>
  <c r="K36" i="11"/>
  <c r="N121" i="11"/>
  <c r="P118" i="11"/>
  <c r="N44" i="12"/>
  <c r="K36" i="12"/>
  <c r="K38" i="12"/>
  <c r="K44" i="12"/>
  <c r="K33" i="12"/>
  <c r="K43" i="12"/>
  <c r="J141" i="27"/>
  <c r="J145" i="27" s="1" a="1"/>
  <c r="J145" i="27" s="1"/>
  <c r="K154" i="27"/>
  <c r="X131" i="27"/>
  <c r="Q33" i="12"/>
  <c r="L93" i="27"/>
  <c r="P77" i="11"/>
  <c r="N45" i="11"/>
  <c r="C31" i="21" s="1"/>
  <c r="N34" i="11"/>
  <c r="C20" i="21" s="1"/>
  <c r="L51" i="27"/>
  <c r="N93" i="27"/>
  <c r="J167" i="27"/>
  <c r="N167" i="27"/>
  <c r="F38" i="21" s="1"/>
  <c r="H167" i="27"/>
  <c r="L167" i="27"/>
  <c r="E38" i="21" s="1"/>
  <c r="O167" i="27"/>
  <c r="G38" i="21" s="1"/>
  <c r="K167" i="27"/>
  <c r="D38" i="21" s="1"/>
  <c r="D167" i="27"/>
  <c r="E167" i="27"/>
  <c r="M51" i="27"/>
  <c r="K93" i="27"/>
  <c r="H154" i="27"/>
  <c r="N119" i="27"/>
  <c r="K44" i="11"/>
  <c r="P89" i="11"/>
  <c r="R51" i="27"/>
  <c r="P85" i="11"/>
  <c r="P167" i="27"/>
  <c r="O93" i="27"/>
  <c r="K43" i="11"/>
  <c r="W131" i="27"/>
  <c r="T131" i="27"/>
  <c r="M93" i="27"/>
  <c r="P83" i="11"/>
  <c r="N79" i="11"/>
  <c r="P88" i="11"/>
  <c r="Q46" i="12"/>
  <c r="N85" i="11"/>
  <c r="Q131" i="27"/>
  <c r="N124" i="11"/>
  <c r="N83" i="11"/>
  <c r="K51" i="27"/>
  <c r="G167" i="27"/>
  <c r="K32" i="12"/>
  <c r="E53" i="12"/>
  <c r="E56" i="12" s="1"/>
  <c r="S119" i="27"/>
  <c r="N35" i="11"/>
  <c r="C21" i="21" s="1"/>
  <c r="N76" i="11"/>
  <c r="P117" i="11"/>
  <c r="N35" i="12"/>
  <c r="N118" i="11"/>
  <c r="P81" i="11"/>
  <c r="L86" i="11"/>
  <c r="N33" i="12"/>
  <c r="L79" i="11"/>
  <c r="V131" i="27"/>
  <c r="Q45" i="12"/>
  <c r="L119" i="11"/>
  <c r="N116" i="11"/>
  <c r="P105" i="27"/>
  <c r="N75" i="11"/>
  <c r="K46" i="12"/>
  <c r="Q51" i="27"/>
  <c r="U119" i="27"/>
  <c r="K39" i="11"/>
  <c r="L80" i="11"/>
  <c r="P121" i="11"/>
  <c r="N43" i="12"/>
  <c r="N130" i="11"/>
  <c r="R105" i="27"/>
  <c r="N126" i="11"/>
  <c r="C167" i="27"/>
  <c r="K37" i="12"/>
  <c r="C145" i="27"/>
  <c r="J41" i="27"/>
  <c r="N43" i="11"/>
  <c r="C29" i="21" s="1"/>
  <c r="N84" i="11"/>
  <c r="P122" i="11"/>
  <c r="T119" i="27"/>
  <c r="N36" i="11"/>
  <c r="C22" i="21" s="1"/>
  <c r="N53" i="9"/>
  <c r="P123" i="11"/>
  <c r="O105" i="27"/>
  <c r="N54" i="9"/>
  <c r="N42" i="11"/>
  <c r="C28" i="21" s="1"/>
  <c r="L124" i="11"/>
  <c r="P128" i="11"/>
  <c r="E145" i="27"/>
  <c r="M119" i="27"/>
  <c r="Z29" i="10"/>
  <c r="Z131" i="27"/>
  <c r="Z27" i="10"/>
  <c r="N50" i="9"/>
  <c r="L154" i="27"/>
  <c r="N41" i="11"/>
  <c r="C27" i="21" s="1"/>
  <c r="Q36" i="12"/>
  <c r="P87" i="11"/>
  <c r="R131" i="27"/>
  <c r="N51" i="9"/>
  <c r="K34" i="11"/>
  <c r="K37" i="11"/>
  <c r="K42" i="11"/>
  <c r="K40" i="12"/>
  <c r="D145" i="27"/>
  <c r="N34" i="12"/>
  <c r="P76" i="11"/>
  <c r="Q34" i="12"/>
  <c r="Q35" i="12"/>
  <c r="K40" i="11"/>
  <c r="N122" i="11"/>
  <c r="P82" i="11"/>
  <c r="N128" i="11"/>
  <c r="K38" i="11"/>
  <c r="N37" i="11"/>
  <c r="C23" i="21" s="1"/>
  <c r="N38" i="11"/>
  <c r="C24" i="21" s="1"/>
  <c r="Y164" i="27"/>
  <c r="P125" i="11"/>
  <c r="N39" i="11"/>
  <c r="C25" i="21" s="1"/>
  <c r="N80" i="11"/>
  <c r="AF164" i="27"/>
  <c r="N45" i="9"/>
  <c r="Q47" i="12"/>
  <c r="P93" i="27"/>
  <c r="K48" i="11"/>
  <c r="Q43" i="12"/>
  <c r="K45" i="12"/>
  <c r="N42" i="12"/>
  <c r="P84" i="11"/>
  <c r="Q42" i="12"/>
  <c r="O51" i="27"/>
  <c r="L123" i="11"/>
  <c r="J154" i="27"/>
  <c r="N86" i="11"/>
  <c r="N41" i="12"/>
  <c r="L87" i="11"/>
  <c r="Z28" i="10"/>
  <c r="Q37" i="12"/>
  <c r="M167" i="27"/>
  <c r="I167" i="27"/>
  <c r="C38" i="21" s="1"/>
  <c r="Q119" i="27"/>
  <c r="O131" i="27"/>
  <c r="K47" i="11"/>
  <c r="I154" i="27"/>
  <c r="N44" i="11"/>
  <c r="C30" i="21" s="1"/>
  <c r="V119" i="27"/>
  <c r="N48" i="11"/>
  <c r="C34" i="21" s="1"/>
  <c r="N46" i="11"/>
  <c r="C32" i="21" s="1"/>
  <c r="N74" i="11"/>
  <c r="L74" i="11"/>
  <c r="P119" i="27"/>
  <c r="N33" i="11"/>
  <c r="C19" i="21" s="1"/>
  <c r="Q32" i="12"/>
  <c r="Q41" i="12"/>
  <c r="P86" i="11"/>
  <c r="N82" i="11"/>
  <c r="L120" i="11"/>
  <c r="P51" i="27"/>
  <c r="P74" i="11"/>
  <c r="T30" i="12"/>
  <c r="T46" i="12" s="1"/>
  <c r="K39" i="12"/>
  <c r="L117" i="11"/>
  <c r="L81" i="11"/>
  <c r="N39" i="12"/>
  <c r="Q39" i="12"/>
  <c r="N44" i="6"/>
  <c r="U131" i="27"/>
  <c r="Q44" i="12"/>
  <c r="P75" i="11"/>
  <c r="G41" i="27"/>
  <c r="N46" i="9"/>
  <c r="N87" i="11"/>
  <c r="Q40" i="12"/>
  <c r="N36" i="12"/>
  <c r="P79" i="11"/>
  <c r="F167" i="27"/>
  <c r="B38" i="21" s="1"/>
  <c r="M105" i="27"/>
  <c r="N47" i="9"/>
  <c r="N38" i="12"/>
  <c r="L121" i="11"/>
  <c r="P131" i="27"/>
  <c r="L89" i="11"/>
  <c r="K35" i="12"/>
  <c r="Q105" i="27"/>
  <c r="L125" i="11"/>
  <c r="N48" i="9"/>
  <c r="N81" i="11"/>
  <c r="R119" i="27"/>
  <c r="N77" i="11"/>
  <c r="I41" i="27"/>
  <c r="K45" i="11"/>
  <c r="L127" i="11"/>
  <c r="N120" i="11"/>
  <c r="K46" i="11"/>
  <c r="I20" i="21" l="1"/>
  <c r="G22" i="21"/>
  <c r="H23" i="21"/>
  <c r="I24" i="21"/>
  <c r="G26" i="21"/>
  <c r="H27" i="21"/>
  <c r="I28" i="21"/>
  <c r="G30" i="21"/>
  <c r="H31" i="21"/>
  <c r="I32" i="21"/>
  <c r="G34" i="21"/>
  <c r="I19" i="21"/>
  <c r="I26" i="21"/>
  <c r="I30" i="21"/>
  <c r="G32" i="21"/>
  <c r="I34" i="21"/>
  <c r="I21" i="21"/>
  <c r="G23" i="21"/>
  <c r="I25" i="21"/>
  <c r="H28" i="21"/>
  <c r="G31" i="21"/>
  <c r="H32" i="21"/>
  <c r="H19" i="21"/>
  <c r="G21" i="21"/>
  <c r="H22" i="21"/>
  <c r="I23" i="21"/>
  <c r="G25" i="21"/>
  <c r="H26" i="21"/>
  <c r="I27" i="21"/>
  <c r="G29" i="21"/>
  <c r="H30" i="21"/>
  <c r="I31" i="21"/>
  <c r="G33" i="21"/>
  <c r="H34" i="21"/>
  <c r="G19" i="21"/>
  <c r="G20" i="21"/>
  <c r="H21" i="21"/>
  <c r="I22" i="21"/>
  <c r="G24" i="21"/>
  <c r="H25" i="21"/>
  <c r="G28" i="21"/>
  <c r="H29" i="21"/>
  <c r="H33" i="21"/>
  <c r="H20" i="21"/>
  <c r="H24" i="21"/>
  <c r="G27" i="21"/>
  <c r="I29" i="21"/>
  <c r="I33" i="21"/>
  <c r="I145" i="27" a="1"/>
  <c r="I145" i="27" s="1"/>
  <c r="H145" i="27" a="1"/>
  <c r="H145" i="27" s="1"/>
  <c r="G145" i="27" a="1"/>
  <c r="G145" i="27" s="1"/>
  <c r="AE167" i="27"/>
  <c r="T42" i="12"/>
  <c r="T34" i="12"/>
  <c r="T41" i="12"/>
  <c r="R167" i="27"/>
  <c r="T44" i="12"/>
  <c r="T38" i="12"/>
  <c r="T36" i="12"/>
  <c r="T39" i="12"/>
  <c r="AB167" i="27"/>
  <c r="AF167" i="27"/>
  <c r="U167" i="27"/>
  <c r="B39" i="21" s="1"/>
  <c r="T35" i="12"/>
  <c r="T32" i="12"/>
  <c r="H53" i="12"/>
  <c r="H56" i="12" s="1"/>
  <c r="T47" i="12"/>
  <c r="T43" i="12"/>
  <c r="T33" i="12"/>
  <c r="T40" i="12"/>
  <c r="Y167" i="27"/>
  <c r="W167" i="27"/>
  <c r="S167" i="27"/>
  <c r="Z167" i="27"/>
  <c r="D39" i="21" s="1"/>
  <c r="AC167" i="27"/>
  <c r="F39" i="21" s="1"/>
  <c r="AD167" i="27"/>
  <c r="G39" i="21" s="1"/>
  <c r="T167" i="27"/>
  <c r="AA167" i="27"/>
  <c r="E39" i="21" s="1"/>
  <c r="T37" i="12"/>
  <c r="X167" i="27"/>
  <c r="C39" i="21" s="1"/>
  <c r="T45" i="12"/>
  <c r="V167" i="27"/>
  <c r="H15" i="8" l="1"/>
  <c r="F19" i="8" s="1"/>
  <c r="N28" i="8"/>
  <c r="M32" i="8" s="1"/>
  <c r="G19" i="8" l="1"/>
  <c r="L32" i="8"/>
  <c r="J32" i="8"/>
  <c r="I32" i="8"/>
  <c r="K32" i="8"/>
  <c r="L24" i="13" l="1"/>
  <c r="O24" i="13"/>
  <c r="L58" i="13"/>
  <c r="O58" i="13"/>
  <c r="O61" i="13"/>
  <c r="L61" i="13"/>
  <c r="O60" i="13"/>
  <c r="L60" i="13"/>
  <c r="L23" i="13"/>
  <c r="O23" i="13"/>
  <c r="L22" i="13"/>
  <c r="O22" i="13"/>
  <c r="L40" i="13"/>
  <c r="O40" i="13"/>
  <c r="O42" i="13"/>
  <c r="L42" i="13"/>
  <c r="O41" i="13"/>
  <c r="L41" i="13"/>
  <c r="L43" i="13"/>
  <c r="O43" i="13"/>
  <c r="L21" i="13"/>
  <c r="O21" i="13"/>
  <c r="O59" i="13"/>
  <c r="L59" i="13"/>
  <c r="L25" i="13"/>
  <c r="O25" i="13"/>
  <c r="O39" i="13"/>
  <c r="L39" i="13"/>
  <c r="O57" i="13"/>
  <c r="L57" i="13"/>
  <c r="G90" i="9" l="1"/>
  <c r="C64" i="27"/>
  <c r="D78" i="27"/>
  <c r="G23" i="6"/>
  <c r="G33" i="6"/>
  <c r="E30" i="9"/>
  <c r="G65" i="9"/>
  <c r="E90" i="9"/>
  <c r="C36" i="27"/>
  <c r="G64" i="27"/>
  <c r="M163" i="27"/>
  <c r="G19" i="6"/>
  <c r="G22" i="6"/>
  <c r="G13" i="6"/>
  <c r="G40" i="6"/>
  <c r="G39" i="6"/>
  <c r="D49" i="9"/>
  <c r="G49" i="9" s="1"/>
  <c r="G62" i="9"/>
  <c r="G61" i="9"/>
  <c r="G75" i="9"/>
  <c r="J20" i="12"/>
  <c r="J27" i="12"/>
  <c r="J21" i="12"/>
  <c r="J29" i="12"/>
  <c r="N23" i="13"/>
  <c r="Q23" i="13"/>
  <c r="Q43" i="13"/>
  <c r="N43" i="13"/>
  <c r="N59" i="13"/>
  <c r="Q59" i="13"/>
  <c r="D64" i="27"/>
  <c r="H64" i="27"/>
  <c r="G17" i="6"/>
  <c r="G18" i="6"/>
  <c r="G35" i="6"/>
  <c r="G34" i="6"/>
  <c r="G43" i="6"/>
  <c r="H30" i="9"/>
  <c r="C30" i="9"/>
  <c r="G54" i="9"/>
  <c r="G64" i="9"/>
  <c r="G72" i="9"/>
  <c r="G70" i="9"/>
  <c r="G74" i="9"/>
  <c r="G77" i="9"/>
  <c r="F90" i="9"/>
  <c r="J25" i="12"/>
  <c r="J22" i="12"/>
  <c r="J28" i="12"/>
  <c r="D59" i="12"/>
  <c r="Q41" i="13"/>
  <c r="N41" i="13"/>
  <c r="Q42" i="13"/>
  <c r="N42" i="13"/>
  <c r="Q22" i="13"/>
  <c r="N22" i="13"/>
  <c r="N24" i="13"/>
  <c r="Q24" i="13"/>
  <c r="N60" i="13"/>
  <c r="Q60" i="13"/>
  <c r="E64" i="27"/>
  <c r="G14" i="6"/>
  <c r="G21" i="6"/>
  <c r="G20" i="6"/>
  <c r="G42" i="6"/>
  <c r="G32" i="6"/>
  <c r="G38" i="6"/>
  <c r="G41" i="6"/>
  <c r="H27" i="8"/>
  <c r="C31" i="8" s="1"/>
  <c r="F30" i="9"/>
  <c r="G66" i="9"/>
  <c r="G71" i="9"/>
  <c r="G73" i="9"/>
  <c r="G63" i="9"/>
  <c r="C90" i="9"/>
  <c r="J14" i="12"/>
  <c r="J26" i="12"/>
  <c r="J16" i="12"/>
  <c r="J24" i="12"/>
  <c r="G23" i="13"/>
  <c r="G43" i="13"/>
  <c r="G39" i="13"/>
  <c r="G57" i="13"/>
  <c r="Q39" i="13"/>
  <c r="N39" i="13"/>
  <c r="N25" i="13"/>
  <c r="Q25" i="13"/>
  <c r="D25" i="27"/>
  <c r="C25" i="27"/>
  <c r="F64" i="27"/>
  <c r="P163" i="27"/>
  <c r="C78" i="27"/>
  <c r="G16" i="6"/>
  <c r="G15" i="6"/>
  <c r="G24" i="6"/>
  <c r="G36" i="6"/>
  <c r="G37" i="6"/>
  <c r="E27" i="7"/>
  <c r="C31" i="7" s="1"/>
  <c r="D30" i="9"/>
  <c r="G30" i="9"/>
  <c r="G67" i="9"/>
  <c r="G76" i="9"/>
  <c r="G68" i="9"/>
  <c r="G69" i="9"/>
  <c r="D90" i="9"/>
  <c r="H90" i="9"/>
  <c r="J15" i="12"/>
  <c r="J18" i="12"/>
  <c r="J17" i="12"/>
  <c r="D21" i="13"/>
  <c r="D58" i="13"/>
  <c r="N61" i="13"/>
  <c r="Q61" i="13"/>
  <c r="N21" i="13"/>
  <c r="Q21" i="13"/>
  <c r="Q57" i="13"/>
  <c r="N57" i="13"/>
  <c r="N40" i="13"/>
  <c r="Q40" i="13"/>
  <c r="Q58" i="13"/>
  <c r="N58" i="13"/>
  <c r="J23" i="12"/>
  <c r="H27" i="7"/>
  <c r="E25" i="27"/>
  <c r="D40" i="13" l="1"/>
  <c r="G22" i="13"/>
  <c r="D22" i="13"/>
  <c r="D24" i="13"/>
  <c r="H14" i="8"/>
  <c r="F18" i="8" s="1"/>
  <c r="S16" i="12"/>
  <c r="D31" i="8"/>
  <c r="D104" i="27"/>
  <c r="C50" i="27"/>
  <c r="G61" i="13"/>
  <c r="G21" i="13"/>
  <c r="K64" i="27"/>
  <c r="L90" i="9"/>
  <c r="H14" i="7"/>
  <c r="F18" i="7" s="1"/>
  <c r="K118" i="27"/>
  <c r="M40" i="6"/>
  <c r="E78" i="27"/>
  <c r="I90" i="9"/>
  <c r="L130" i="27"/>
  <c r="D39" i="13"/>
  <c r="F50" i="27"/>
  <c r="D25" i="13"/>
  <c r="D61" i="13"/>
  <c r="D41" i="13"/>
  <c r="M77" i="9"/>
  <c r="M14" i="6"/>
  <c r="G41" i="13"/>
  <c r="F31" i="8"/>
  <c r="I104" i="27"/>
  <c r="D130" i="27"/>
  <c r="M18" i="6"/>
  <c r="J49" i="9"/>
  <c r="M49" i="9" s="1"/>
  <c r="M66" i="9"/>
  <c r="M71" i="9"/>
  <c r="M17" i="6"/>
  <c r="J90" i="9"/>
  <c r="S23" i="12"/>
  <c r="M62" i="9"/>
  <c r="J163" i="27"/>
  <c r="G36" i="27"/>
  <c r="M70" i="9"/>
  <c r="M33" i="6"/>
  <c r="S25" i="12"/>
  <c r="M30" i="9"/>
  <c r="AE163" i="27"/>
  <c r="F25" i="27"/>
  <c r="M61" i="9"/>
  <c r="S26" i="12"/>
  <c r="S28" i="12"/>
  <c r="N90" i="9"/>
  <c r="M20" i="6"/>
  <c r="S21" i="12"/>
  <c r="M67" i="9"/>
  <c r="S22" i="12"/>
  <c r="J30" i="9"/>
  <c r="M23" i="6"/>
  <c r="M45" i="9"/>
  <c r="M74" i="9"/>
  <c r="S15" i="12"/>
  <c r="M53" i="9"/>
  <c r="M64" i="9"/>
  <c r="M13" i="6"/>
  <c r="M19" i="6"/>
  <c r="M22" i="6"/>
  <c r="M63" i="9"/>
  <c r="S18" i="12"/>
  <c r="M54" i="9"/>
  <c r="M65" i="9"/>
  <c r="M43" i="6"/>
  <c r="G59" i="12"/>
  <c r="M73" i="9"/>
  <c r="M69" i="9"/>
  <c r="M75" i="9"/>
  <c r="K30" i="9"/>
  <c r="M64" i="27"/>
  <c r="S29" i="12"/>
  <c r="F78" i="27"/>
  <c r="S27" i="12"/>
  <c r="M37" i="6"/>
  <c r="I30" i="9"/>
  <c r="N30" i="9"/>
  <c r="M42" i="6"/>
  <c r="M51" i="9"/>
  <c r="M41" i="6"/>
  <c r="M32" i="6"/>
  <c r="M38" i="6"/>
  <c r="M21" i="6"/>
  <c r="M46" i="9"/>
  <c r="F31" i="7"/>
  <c r="G31" i="7"/>
  <c r="L64" i="27"/>
  <c r="N27" i="8"/>
  <c r="L31" i="8" s="1"/>
  <c r="M48" i="9"/>
  <c r="M36" i="6"/>
  <c r="K90" i="9"/>
  <c r="M76" i="9"/>
  <c r="G18" i="7"/>
  <c r="AB163" i="27"/>
  <c r="M90" i="9"/>
  <c r="M72" i="9"/>
  <c r="M39" i="6"/>
  <c r="I64" i="27"/>
  <c r="S14" i="12"/>
  <c r="M68" i="9"/>
  <c r="S24" i="12"/>
  <c r="M15" i="6"/>
  <c r="M34" i="6"/>
  <c r="S20" i="12"/>
  <c r="F118" i="27"/>
  <c r="E14" i="8"/>
  <c r="D18" i="8" s="1"/>
  <c r="E118" i="27"/>
  <c r="G130" i="27"/>
  <c r="L30" i="9"/>
  <c r="M24" i="6"/>
  <c r="N64" i="27"/>
  <c r="P50" i="27"/>
  <c r="M35" i="6"/>
  <c r="F40" i="27"/>
  <c r="I118" i="27"/>
  <c r="C92" i="27"/>
  <c r="E153" i="27"/>
  <c r="H113" i="11"/>
  <c r="D60" i="13"/>
  <c r="D59" i="13"/>
  <c r="G47" i="9"/>
  <c r="L118" i="27"/>
  <c r="F130" i="27"/>
  <c r="G46" i="9"/>
  <c r="M130" i="27"/>
  <c r="G51" i="9"/>
  <c r="H130" i="27"/>
  <c r="I50" i="27"/>
  <c r="G60" i="13"/>
  <c r="G59" i="13"/>
  <c r="G40" i="13"/>
  <c r="G45" i="9"/>
  <c r="G118" i="27"/>
  <c r="H50" i="27"/>
  <c r="J64" i="27"/>
  <c r="S17" i="12"/>
  <c r="M16" i="6"/>
  <c r="G52" i="9"/>
  <c r="N130" i="27"/>
  <c r="G50" i="27"/>
  <c r="G53" i="9"/>
  <c r="E14" i="7"/>
  <c r="D18" i="7" s="1"/>
  <c r="G44" i="6"/>
  <c r="I130" i="27"/>
  <c r="G104" i="27"/>
  <c r="D23" i="13"/>
  <c r="D57" i="13"/>
  <c r="D43" i="13"/>
  <c r="D31" i="7"/>
  <c r="H118" i="27"/>
  <c r="J104" i="27"/>
  <c r="E50" i="27"/>
  <c r="G48" i="9"/>
  <c r="J118" i="27"/>
  <c r="C130" i="27"/>
  <c r="D50" i="27"/>
  <c r="M22" i="13"/>
  <c r="D42" i="13"/>
  <c r="J130" i="27"/>
  <c r="H104" i="27"/>
  <c r="E31" i="8"/>
  <c r="G31" i="8"/>
  <c r="E130" i="27"/>
  <c r="C104" i="27"/>
  <c r="J50" i="27"/>
  <c r="D118" i="27"/>
  <c r="F104" i="27"/>
  <c r="G58" i="13"/>
  <c r="G42" i="13"/>
  <c r="G24" i="13"/>
  <c r="G25" i="13"/>
  <c r="G50" i="9"/>
  <c r="K130" i="27"/>
  <c r="C118" i="27"/>
  <c r="E104" i="27"/>
  <c r="Q163" i="27"/>
  <c r="P43" i="13"/>
  <c r="P21" i="13"/>
  <c r="P40" i="13"/>
  <c r="M57" i="13"/>
  <c r="P42" i="13"/>
  <c r="P60" i="13"/>
  <c r="M59" i="13"/>
  <c r="M39" i="13"/>
  <c r="M61" i="13"/>
  <c r="P41" i="13"/>
  <c r="M58" i="13"/>
  <c r="M24" i="13"/>
  <c r="P23" i="13"/>
  <c r="P30" i="12"/>
  <c r="O113" i="11"/>
  <c r="K113" i="11"/>
  <c r="M113" i="11"/>
  <c r="O72" i="11"/>
  <c r="M30" i="12"/>
  <c r="M31" i="11"/>
  <c r="J31" i="11"/>
  <c r="D153" i="27" l="1"/>
  <c r="J92" i="27"/>
  <c r="G153" i="27"/>
  <c r="R130" i="27"/>
  <c r="G18" i="8"/>
  <c r="J40" i="27"/>
  <c r="C40" i="27"/>
  <c r="K31" i="8"/>
  <c r="D92" i="27"/>
  <c r="S118" i="27"/>
  <c r="R50" i="27"/>
  <c r="E40" i="27"/>
  <c r="G92" i="27"/>
  <c r="D40" i="27"/>
  <c r="M52" i="9"/>
  <c r="I166" i="27"/>
  <c r="C18" i="7"/>
  <c r="C153" i="27"/>
  <c r="O50" i="27"/>
  <c r="H92" i="27"/>
  <c r="I92" i="27"/>
  <c r="F92" i="27"/>
  <c r="N104" i="27"/>
  <c r="E92" i="27"/>
  <c r="M47" i="9"/>
  <c r="F166" i="27"/>
  <c r="M50" i="9"/>
  <c r="M45" i="11"/>
  <c r="M37" i="11"/>
  <c r="M48" i="11"/>
  <c r="M41" i="11"/>
  <c r="M47" i="11"/>
  <c r="M40" i="11"/>
  <c r="M46" i="11"/>
  <c r="M36" i="11"/>
  <c r="M44" i="11"/>
  <c r="M43" i="11"/>
  <c r="M34" i="11"/>
  <c r="M39" i="11"/>
  <c r="M42" i="11"/>
  <c r="M33" i="11"/>
  <c r="M35" i="11"/>
  <c r="K122" i="11"/>
  <c r="K121" i="11"/>
  <c r="K123" i="11"/>
  <c r="K130" i="11"/>
  <c r="K115" i="11"/>
  <c r="K127" i="11"/>
  <c r="K126" i="11"/>
  <c r="K125" i="11"/>
  <c r="K128" i="11"/>
  <c r="K129" i="11"/>
  <c r="K116" i="11"/>
  <c r="K117" i="11"/>
  <c r="K124" i="11"/>
  <c r="K119" i="11"/>
  <c r="K118" i="11"/>
  <c r="J40" i="11"/>
  <c r="J47" i="11"/>
  <c r="J42" i="11"/>
  <c r="J35" i="11"/>
  <c r="J36" i="11"/>
  <c r="J41" i="11"/>
  <c r="J46" i="11"/>
  <c r="J34" i="11"/>
  <c r="J33" i="11"/>
  <c r="J43" i="11"/>
  <c r="J39" i="11"/>
  <c r="J48" i="11"/>
  <c r="J45" i="11"/>
  <c r="J37" i="11"/>
  <c r="J44" i="11"/>
  <c r="O122" i="11"/>
  <c r="O129" i="11"/>
  <c r="O119" i="11"/>
  <c r="O123" i="11"/>
  <c r="O117" i="11"/>
  <c r="O124" i="11"/>
  <c r="O127" i="11"/>
  <c r="O130" i="11"/>
  <c r="O115" i="11"/>
  <c r="O118" i="11"/>
  <c r="O116" i="11"/>
  <c r="O121" i="11"/>
  <c r="O125" i="11"/>
  <c r="O126" i="11"/>
  <c r="O128" i="11"/>
  <c r="O89" i="11"/>
  <c r="O84" i="11"/>
  <c r="O77" i="11"/>
  <c r="O86" i="11"/>
  <c r="O74" i="11"/>
  <c r="O88" i="11"/>
  <c r="O85" i="11"/>
  <c r="O78" i="11"/>
  <c r="O80" i="11"/>
  <c r="O82" i="11"/>
  <c r="O87" i="11"/>
  <c r="O76" i="11"/>
  <c r="O75" i="11"/>
  <c r="O83" i="11"/>
  <c r="O81" i="11"/>
  <c r="P37" i="12"/>
  <c r="P41" i="12"/>
  <c r="P32" i="12"/>
  <c r="P44" i="12"/>
  <c r="P46" i="12"/>
  <c r="P42" i="12"/>
  <c r="P47" i="12"/>
  <c r="P34" i="12"/>
  <c r="P40" i="12"/>
  <c r="P45" i="12"/>
  <c r="P39" i="12"/>
  <c r="P43" i="12"/>
  <c r="P35" i="12"/>
  <c r="P33" i="12"/>
  <c r="P36" i="12"/>
  <c r="P38" i="12"/>
  <c r="M34" i="12"/>
  <c r="M41" i="12"/>
  <c r="M36" i="12"/>
  <c r="M43" i="12"/>
  <c r="M33" i="12"/>
  <c r="M47" i="12"/>
  <c r="M45" i="12"/>
  <c r="M38" i="12"/>
  <c r="M40" i="12"/>
  <c r="M32" i="12"/>
  <c r="M44" i="12"/>
  <c r="M46" i="12"/>
  <c r="M39" i="12"/>
  <c r="M42" i="12"/>
  <c r="M35" i="12"/>
  <c r="M122" i="11"/>
  <c r="M116" i="11"/>
  <c r="M128" i="11"/>
  <c r="M129" i="11"/>
  <c r="M127" i="11"/>
  <c r="M124" i="11"/>
  <c r="M123" i="11"/>
  <c r="M121" i="11"/>
  <c r="M119" i="11"/>
  <c r="M117" i="11"/>
  <c r="M115" i="11"/>
  <c r="M118" i="11"/>
  <c r="M130" i="11"/>
  <c r="M126" i="11"/>
  <c r="M125" i="11"/>
  <c r="K153" i="27"/>
  <c r="J140" i="27"/>
  <c r="J144" i="27" s="1" a="1"/>
  <c r="J144" i="27" s="1"/>
  <c r="P130" i="27"/>
  <c r="H153" i="27"/>
  <c r="Q50" i="27"/>
  <c r="M42" i="13"/>
  <c r="T118" i="27"/>
  <c r="O130" i="27"/>
  <c r="M23" i="13"/>
  <c r="K92" i="27"/>
  <c r="R104" i="27"/>
  <c r="I153" i="27"/>
  <c r="O118" i="27"/>
  <c r="L50" i="27"/>
  <c r="P22" i="13"/>
  <c r="N50" i="27"/>
  <c r="O79" i="11"/>
  <c r="D113" i="11"/>
  <c r="D120" i="11" s="1"/>
  <c r="F72" i="11"/>
  <c r="F79" i="11" s="1"/>
  <c r="H120" i="11"/>
  <c r="H128" i="11"/>
  <c r="H117" i="11"/>
  <c r="H116" i="11"/>
  <c r="H122" i="11"/>
  <c r="H115" i="11"/>
  <c r="H125" i="11"/>
  <c r="H119" i="11"/>
  <c r="H130" i="11"/>
  <c r="H123" i="11"/>
  <c r="H124" i="11"/>
  <c r="H118" i="11"/>
  <c r="H126" i="11"/>
  <c r="H129" i="11"/>
  <c r="H127" i="11"/>
  <c r="H121" i="11"/>
  <c r="P57" i="13"/>
  <c r="F113" i="11"/>
  <c r="F120" i="11" s="1"/>
  <c r="D31" i="11"/>
  <c r="D38" i="11" s="1"/>
  <c r="P24" i="13"/>
  <c r="X130" i="27"/>
  <c r="M21" i="13"/>
  <c r="AF163" i="27"/>
  <c r="L104" i="27"/>
  <c r="O104" i="27"/>
  <c r="M43" i="13"/>
  <c r="L92" i="27"/>
  <c r="K104" i="27"/>
  <c r="L153" i="27"/>
  <c r="W130" i="27"/>
  <c r="M60" i="13"/>
  <c r="M104" i="27"/>
  <c r="P92" i="27"/>
  <c r="Q130" i="27"/>
  <c r="H40" i="27"/>
  <c r="G40" i="27"/>
  <c r="Z130" i="27"/>
  <c r="M41" i="13"/>
  <c r="K50" i="27"/>
  <c r="P39" i="13"/>
  <c r="P118" i="27"/>
  <c r="P58" i="13"/>
  <c r="P61" i="13"/>
  <c r="I144" i="27" a="1"/>
  <c r="I144" i="27" s="1"/>
  <c r="I31" i="8"/>
  <c r="M31" i="8"/>
  <c r="M92" i="27"/>
  <c r="M44" i="6"/>
  <c r="O92" i="27"/>
  <c r="Q118" i="27"/>
  <c r="V130" i="27"/>
  <c r="N92" i="27"/>
  <c r="J166" i="27"/>
  <c r="K166" i="27"/>
  <c r="L166" i="27"/>
  <c r="N166" i="27"/>
  <c r="E166" i="27"/>
  <c r="G166" i="27"/>
  <c r="C166" i="27"/>
  <c r="O166" i="27"/>
  <c r="H166" i="27"/>
  <c r="D166" i="27"/>
  <c r="V118" i="27"/>
  <c r="R118" i="27"/>
  <c r="U130" i="27"/>
  <c r="M38" i="11"/>
  <c r="S19" i="12"/>
  <c r="S30" i="12" s="1"/>
  <c r="M37" i="12"/>
  <c r="M120" i="11"/>
  <c r="K120" i="11"/>
  <c r="Y163" i="27"/>
  <c r="U166" i="27" s="1"/>
  <c r="U118" i="27"/>
  <c r="J38" i="11"/>
  <c r="O120" i="11"/>
  <c r="M166" i="27"/>
  <c r="Q166" i="27"/>
  <c r="P166" i="27"/>
  <c r="H72" i="11"/>
  <c r="D72" i="11"/>
  <c r="D79" i="11" s="1"/>
  <c r="N118" i="27"/>
  <c r="G30" i="12"/>
  <c r="G37" i="12" s="1"/>
  <c r="J19" i="12"/>
  <c r="D30" i="12"/>
  <c r="F153" i="27"/>
  <c r="F140" i="27"/>
  <c r="M40" i="13"/>
  <c r="C18" i="8"/>
  <c r="G31" i="11"/>
  <c r="G38" i="11" s="1"/>
  <c r="J153" i="27"/>
  <c r="I40" i="27"/>
  <c r="Y130" i="27"/>
  <c r="Q104" i="27"/>
  <c r="S130" i="27"/>
  <c r="J31" i="8"/>
  <c r="G144" i="27" a="1"/>
  <c r="G144" i="27" s="1"/>
  <c r="P104" i="27"/>
  <c r="K72" i="11"/>
  <c r="K79" i="11" s="1"/>
  <c r="M118" i="27"/>
  <c r="P59" i="13"/>
  <c r="M50" i="27"/>
  <c r="M72" i="11"/>
  <c r="M79" i="11" s="1"/>
  <c r="H144" i="27" a="1"/>
  <c r="H144" i="27" s="1"/>
  <c r="T130" i="27"/>
  <c r="S32" i="12" l="1"/>
  <c r="S43" i="12"/>
  <c r="S45" i="12"/>
  <c r="G53" i="12"/>
  <c r="G56" i="12" s="1"/>
  <c r="S34" i="12"/>
  <c r="D41" i="12"/>
  <c r="D45" i="12"/>
  <c r="D47" i="12"/>
  <c r="D32" i="12"/>
  <c r="D36" i="12"/>
  <c r="D40" i="12"/>
  <c r="D34" i="12"/>
  <c r="D38" i="12"/>
  <c r="D39" i="12"/>
  <c r="D33" i="12"/>
  <c r="D35" i="12"/>
  <c r="D43" i="12"/>
  <c r="D46" i="12"/>
  <c r="D44" i="12"/>
  <c r="D42" i="12"/>
  <c r="H84" i="11"/>
  <c r="H80" i="11"/>
  <c r="H81" i="11"/>
  <c r="H74" i="11"/>
  <c r="H83" i="11"/>
  <c r="H75" i="11"/>
  <c r="H89" i="11"/>
  <c r="H82" i="11"/>
  <c r="H86" i="11"/>
  <c r="H78" i="11"/>
  <c r="H85" i="11"/>
  <c r="H88" i="11"/>
  <c r="H76" i="11"/>
  <c r="H77" i="11"/>
  <c r="H87" i="11"/>
  <c r="S42" i="12"/>
  <c r="D36" i="11"/>
  <c r="D40" i="11"/>
  <c r="D43" i="11"/>
  <c r="D39" i="11"/>
  <c r="D48" i="11"/>
  <c r="D33" i="11"/>
  <c r="D42" i="11"/>
  <c r="D34" i="11"/>
  <c r="D44" i="11"/>
  <c r="D41" i="11"/>
  <c r="D45" i="11"/>
  <c r="D37" i="11"/>
  <c r="D46" i="11"/>
  <c r="D47" i="11"/>
  <c r="D35" i="11"/>
  <c r="D122" i="11"/>
  <c r="D117" i="11"/>
  <c r="D116" i="11"/>
  <c r="D126" i="11"/>
  <c r="D115" i="11"/>
  <c r="D125" i="11"/>
  <c r="D119" i="11"/>
  <c r="D128" i="11"/>
  <c r="D123" i="11"/>
  <c r="D124" i="11"/>
  <c r="D118" i="11"/>
  <c r="D130" i="11"/>
  <c r="D129" i="11"/>
  <c r="D127" i="11"/>
  <c r="D121" i="11"/>
  <c r="S36" i="12"/>
  <c r="S33" i="12"/>
  <c r="S47" i="12"/>
  <c r="S38" i="12"/>
  <c r="D37" i="12"/>
  <c r="H79" i="11"/>
  <c r="S39" i="12"/>
  <c r="S35" i="12"/>
  <c r="G36" i="11"/>
  <c r="G47" i="11"/>
  <c r="G35" i="11"/>
  <c r="G39" i="11"/>
  <c r="G48" i="11"/>
  <c r="G43" i="11"/>
  <c r="G34" i="11"/>
  <c r="G44" i="11"/>
  <c r="G33" i="11"/>
  <c r="G42" i="11"/>
  <c r="G37" i="11"/>
  <c r="G46" i="11"/>
  <c r="G41" i="11"/>
  <c r="G45" i="11"/>
  <c r="G40" i="11"/>
  <c r="F144" i="27"/>
  <c r="D144" i="27"/>
  <c r="C144" i="27"/>
  <c r="E144" i="27"/>
  <c r="J30" i="12"/>
  <c r="J37" i="12" s="1"/>
  <c r="D85" i="11"/>
  <c r="D84" i="11"/>
  <c r="D80" i="11"/>
  <c r="D87" i="11"/>
  <c r="D74" i="11"/>
  <c r="D83" i="11"/>
  <c r="D75" i="11"/>
  <c r="D81" i="11"/>
  <c r="D82" i="11"/>
  <c r="D86" i="11"/>
  <c r="D78" i="11"/>
  <c r="D89" i="11"/>
  <c r="D88" i="11"/>
  <c r="D76" i="11"/>
  <c r="D77" i="11"/>
  <c r="Y166" i="27"/>
  <c r="T166" i="27"/>
  <c r="AD166" i="27"/>
  <c r="W166" i="27"/>
  <c r="AC166" i="27"/>
  <c r="V166" i="27"/>
  <c r="AA166" i="27"/>
  <c r="S166" i="27"/>
  <c r="R166" i="27"/>
  <c r="Z166" i="27"/>
  <c r="S37" i="12"/>
  <c r="AE166" i="27"/>
  <c r="X166" i="27"/>
  <c r="S44" i="12"/>
  <c r="AB166" i="27"/>
  <c r="F117" i="11"/>
  <c r="F124" i="11"/>
  <c r="F121" i="11"/>
  <c r="F122" i="11"/>
  <c r="F115" i="11"/>
  <c r="F127" i="11"/>
  <c r="F116" i="11"/>
  <c r="F130" i="11"/>
  <c r="F123" i="11"/>
  <c r="F125" i="11"/>
  <c r="F119" i="11"/>
  <c r="F126" i="11"/>
  <c r="F129" i="11"/>
  <c r="F118" i="11"/>
  <c r="F128" i="11"/>
  <c r="F83" i="11"/>
  <c r="F89" i="11"/>
  <c r="F76" i="11"/>
  <c r="F75" i="11"/>
  <c r="F85" i="11"/>
  <c r="F74" i="11"/>
  <c r="F84" i="11"/>
  <c r="F78" i="11"/>
  <c r="F87" i="11"/>
  <c r="F82" i="11"/>
  <c r="F77" i="11"/>
  <c r="F81" i="11"/>
  <c r="F88" i="11"/>
  <c r="F86" i="11"/>
  <c r="F80" i="11"/>
  <c r="M77" i="11"/>
  <c r="M84" i="11"/>
  <c r="M82" i="11"/>
  <c r="M75" i="11"/>
  <c r="M76" i="11"/>
  <c r="M86" i="11"/>
  <c r="M74" i="11"/>
  <c r="M83" i="11"/>
  <c r="M81" i="11"/>
  <c r="M78" i="11"/>
  <c r="M85" i="11"/>
  <c r="M87" i="11"/>
  <c r="M80" i="11"/>
  <c r="M89" i="11"/>
  <c r="M88" i="11"/>
  <c r="K80" i="11"/>
  <c r="K78" i="11"/>
  <c r="K86" i="11"/>
  <c r="K74" i="11"/>
  <c r="K75" i="11"/>
  <c r="K87" i="11"/>
  <c r="K88" i="11"/>
  <c r="K82" i="11"/>
  <c r="K77" i="11"/>
  <c r="K89" i="11"/>
  <c r="K85" i="11"/>
  <c r="K84" i="11"/>
  <c r="K83" i="11"/>
  <c r="K81" i="11"/>
  <c r="K76" i="11"/>
  <c r="G44" i="12"/>
  <c r="G38" i="12"/>
  <c r="G39" i="12"/>
  <c r="G32" i="12"/>
  <c r="G34" i="12"/>
  <c r="G33" i="12"/>
  <c r="G47" i="12"/>
  <c r="G40" i="12"/>
  <c r="G42" i="12"/>
  <c r="G36" i="12"/>
  <c r="G43" i="12"/>
  <c r="G46" i="12"/>
  <c r="G41" i="12"/>
  <c r="G35" i="12"/>
  <c r="G45" i="12"/>
  <c r="S41" i="12"/>
  <c r="S40" i="12"/>
  <c r="S46" i="12"/>
  <c r="AF166" i="27"/>
  <c r="P25" i="13"/>
  <c r="M25" i="13"/>
  <c r="J32" i="12" l="1"/>
  <c r="D53" i="12"/>
  <c r="J36" i="12"/>
  <c r="J47" i="12"/>
  <c r="J44" i="12"/>
  <c r="J33" i="12"/>
  <c r="J39" i="12"/>
  <c r="J45" i="12"/>
  <c r="J46" i="12"/>
  <c r="J38" i="12"/>
  <c r="J40" i="12"/>
  <c r="J43" i="12"/>
  <c r="J34" i="12"/>
  <c r="J41" i="12"/>
  <c r="J42" i="12"/>
  <c r="J35" i="12"/>
  <c r="D56" i="12" l="1"/>
</calcChain>
</file>

<file path=xl/sharedStrings.xml><?xml version="1.0" encoding="utf-8"?>
<sst xmlns="http://schemas.openxmlformats.org/spreadsheetml/2006/main" count="1654" uniqueCount="428">
  <si>
    <t>Common Advice Performance Management Reporting Framework Summary 2019/20</t>
  </si>
  <si>
    <t>East Lothian</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</si>
  <si>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East Lothian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</si>
  <si>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</si>
  <si>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</si>
  <si>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</si>
  <si>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</si>
  <si>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</si>
  <si>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</si>
  <si>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</si>
  <si>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</si>
  <si>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</si>
  <si>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</si>
  <si>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</si>
  <si>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</si>
  <si>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</si>
  <si>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</si>
  <si>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</si>
  <si>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Age Chart</t>
  </si>
  <si>
    <t>Debt Chart</t>
  </si>
  <si>
    <t>Awards Chart</t>
  </si>
  <si>
    <t>Return to Contents</t>
  </si>
  <si>
    <t>The information presented in this spreadsheet relates to data from money and welfare rights advice services funded by East Lothian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</si>
  <si>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</si>
  <si>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</si>
  <si>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</si>
  <si>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</si>
  <si>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</si>
  <si>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this case, it was agreed that the most consistent approach is to apportion this data so that the level of activity reflects the level of local authority investment. 
This approach was used by Haddington CAB to apportion the 2019/20 data by 64% and by Musselburgh CAB to apportion the 2019/20 data by 52%, to relect the level of local authority investment. Carers of East Lothian use the local authority funding specifically for a welfare rights worker, therefore the figures represent the work carried out by this post. 
As adjustments have been made in 2019/20, the data from this year is not directly comparable with previous years. 
However, some data breakdowns (e.g. demographic categories) have also been presented as percentages to enable more reliable comparisons over time, however these should still be treated with caution.</t>
  </si>
  <si>
    <t>Figures for Scotland are included in this spreadsheet to illustrate how activity in East Lothian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</si>
  <si>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</si>
  <si>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East Lothian, comparisons have been made using data from the 2019 Scottish Household Survey (SHS). This helps demonstrate which demographic groups are overrepresented or underrepresented within advice services. </t>
  </si>
  <si>
    <t>Table C2.4 - 2019/20 figures do not include Carers of East Lothian.</t>
  </si>
  <si>
    <t>Table C2.5 - 2017/18 figures don't include Carers of East Lothian, Musselburgh CAB or East Lothian Council Welfare Rights Team.</t>
  </si>
  <si>
    <t xml:space="preserve">Table C2.6 - 2019/20 and 2017/18 figures do not includes Carers of East Lothian. </t>
  </si>
  <si>
    <t>Table C2.7 - 2019/20 figures do not include Carers of East Lothian. 2017/18 figures do not include Carers of East Lothian or East Lothian Council Welfare Rights Team</t>
  </si>
  <si>
    <t xml:space="preserve">Table C2.8 - 2019/20 figures do not include Carers of East Lothian or East Lothian Council Welfare Rights Team. 2017/18 figures do not include Carers of East Lothian. </t>
  </si>
  <si>
    <t xml:space="preserve">Table I2.1 - Funding figures for external provision include overall funding for CAB to provide a generalist service. The majority of this funding contributes towards money and welfare rights advice work, for which the contract is specifically aimed at, however it should be noted that this funding also supports other areas of advice such as housing advice and general advice. </t>
  </si>
  <si>
    <t xml:space="preserve">Table I2.2 - 2019/20 figures for European Social Fund, Scottish Government and Scottish Legal Aid Board funding are all for Haddington CAB only. </t>
  </si>
  <si>
    <t>Table A1.2 - 2019/20 figures do not include Carers of East Lothian. Contacts for Haddington CAB may include multiple contacts for the same individual.</t>
  </si>
  <si>
    <t xml:space="preserve">Table A1.3 - 2019/20 figures do not include Carers of East Lothian or East Lothian Council Welfare Rights Team. </t>
  </si>
  <si>
    <t>Table A1.4 - 2019/20 figures do not include Carers of East Lothian or Haddington CAB.</t>
  </si>
  <si>
    <t xml:space="preserve">Table A1.5 - 2019/20 figures do not include Carers of East Lothian or East Lothian Council Welfare Rights Team. </t>
  </si>
  <si>
    <t xml:space="preserve">Table A1.6 - 2019/20 figures do not include Carers of East Lothian, Haddington CAB or Musselburgh CAB. </t>
  </si>
  <si>
    <t>2017/18 figures do not include Carers of East Lothian, East Lothian Council Welfare Rights Team or Musselburgh CAB.</t>
  </si>
  <si>
    <t xml:space="preserve">Table OP2.1 - 2019/20 figures for Claims Submitted do not include Carers of East Lothian. </t>
  </si>
  <si>
    <t>Table OP3.1 - 2019/20 Mandatory Reconsiderations Lost figures do not Haddington CAB or Musselburgh CAB.</t>
  </si>
  <si>
    <t xml:space="preserve">Table OP3.2 - 2019/20 Number of Appeals and Appeals Won figures do not include Carers of East Lothian. 2019/20 Appeals Lost figures do not include Carers of East Lothian, Haddington CAB or Musselburgh CAB. </t>
  </si>
  <si>
    <t>2017/18 figures do not include East Lothian Council Welfare Rights Team.</t>
  </si>
  <si>
    <t>In 2019/20 East Lothian funded 4 services to deliver Money and Welfare Rights Advice.</t>
  </si>
  <si>
    <t>One of these services is delivered internally within the council whilst the other three are externally commissioned to deliver advice.</t>
  </si>
  <si>
    <t xml:space="preserve">These services are listed below, alongside the Case Management Systems used within each service. </t>
  </si>
  <si>
    <t>Internal Service</t>
  </si>
  <si>
    <t>Service Name</t>
  </si>
  <si>
    <t>Case Management System</t>
  </si>
  <si>
    <t>Advice Provided</t>
  </si>
  <si>
    <t>East Lothian Council Welfare Rights Team</t>
  </si>
  <si>
    <t>In-house Access database, however the service have recently procured Advice Pro. Implementation date tbc.</t>
  </si>
  <si>
    <t>Welfare Rights Advice Only</t>
  </si>
  <si>
    <t>External Services</t>
  </si>
  <si>
    <t>Carers of East Lothian</t>
  </si>
  <si>
    <t>Charity Log</t>
  </si>
  <si>
    <t>Haddington CAB</t>
  </si>
  <si>
    <t>CASTLE</t>
  </si>
  <si>
    <t>Money &amp; Welfare Rights Advice</t>
  </si>
  <si>
    <t>Musselburgh CAB</t>
  </si>
  <si>
    <t>Clients by Demographics</t>
  </si>
  <si>
    <t>Gender</t>
  </si>
  <si>
    <t>Table C2.1</t>
  </si>
  <si>
    <t>Age</t>
  </si>
  <si>
    <t>Table C2.2</t>
  </si>
  <si>
    <t>Ethnicity</t>
  </si>
  <si>
    <t>Table C2.3</t>
  </si>
  <si>
    <t>Disability</t>
  </si>
  <si>
    <t>Table C2.4</t>
  </si>
  <si>
    <t>Household Income</t>
  </si>
  <si>
    <t>Table C2.5</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</si>
  <si>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</si>
  <si>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</si>
  <si>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</si>
  <si>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</si>
  <si>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</si>
  <si>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</si>
  <si>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</si>
  <si>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</si>
  <si>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</si>
  <si>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</si>
  <si>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</si>
  <si>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</si>
  <si>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</si>
  <si>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</si>
  <si>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</si>
  <si>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</si>
  <si>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</si>
  <si>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</si>
  <si>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r>
      <t>Table C2.2 Money and Welfare Rights Advice Clients by Age Bracket in 2017/18, 2018/19 and 2019/20</t>
    </r>
    <r>
      <rPr>
        <b/>
        <vertAlign val="superscript"/>
        <sz val="11"/>
        <color theme="1"/>
        <rFont val="Calibri"/>
        <family val="2"/>
        <scheme val="minor"/>
      </rPr>
      <t>1</t>
    </r>
  </si>
  <si>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</si>
  <si>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</si>
  <si>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</si>
  <si>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</si>
  <si>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</si>
  <si>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</si>
  <si>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</si>
  <si>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</si>
  <si>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</si>
  <si>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</si>
  <si>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</si>
  <si>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</si>
  <si>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</si>
  <si>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</si>
  <si>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</si>
  <si>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</si>
  <si>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</si>
  <si>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</si>
  <si>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</si>
  <si>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</si>
  <si>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</si>
  <si>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</si>
  <si>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</si>
  <si>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t>Income</t>
  </si>
  <si>
    <t>£10,000 or less</t>
  </si>
  <si>
    <t>£10,001-£15,000</t>
  </si>
  <si>
    <t>£15,001-£20,000</t>
  </si>
  <si>
    <t>£20,001-£25,000</t>
  </si>
  <si>
    <t>£25,001-£30,000</t>
  </si>
  <si>
    <t>£30,001-£40,000</t>
  </si>
  <si>
    <t>Over £40,000</t>
  </si>
  <si>
    <t>£6,000 or less</t>
  </si>
  <si>
    <t>£6,001-£10,000</t>
  </si>
  <si>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</si>
  <si>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</si>
  <si>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</si>
  <si>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</si>
  <si>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</si>
  <si>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</si>
  <si>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</si>
  <si>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</si>
  <si>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</si>
  <si>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</si>
  <si>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</si>
  <si>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</si>
  <si>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</si>
  <si>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</si>
  <si>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t>Owner Occupied</t>
  </si>
  <si>
    <t>Social Rented</t>
  </si>
  <si>
    <t>Private Rented</t>
  </si>
  <si>
    <t>Temp Accomodation / Homeless</t>
  </si>
  <si>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</si>
  <si>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</si>
  <si>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</si>
  <si>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</si>
  <si>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</si>
  <si>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</si>
  <si>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</si>
  <si>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</si>
  <si>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</si>
  <si>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</si>
  <si>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</si>
  <si>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r>
      <t>Large Family Household</t>
    </r>
    <r>
      <rPr>
        <vertAlign val="superscript"/>
        <sz val="10"/>
        <color theme="1"/>
        <rFont val="Calibri"/>
        <family val="2"/>
        <scheme val="minor"/>
      </rPr>
      <t>7</t>
    </r>
  </si>
  <si>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</si>
  <si>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</si>
  <si>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</si>
  <si>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</si>
  <si>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</si>
  <si>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</si>
  <si>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</si>
  <si>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</si>
  <si>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</si>
  <si>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</si>
  <si>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</si>
  <si>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</si>
  <si>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</si>
  <si>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</si>
  <si>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</si>
  <si>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</si>
  <si>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Chart C2.1 Proportion of 2019/20 Money and Welfare Rights Advice Clients in East Lothian and Scotland, compared with the East Lothian Population</t>
  </si>
  <si>
    <t>Debt Clients and Amount Owed</t>
  </si>
  <si>
    <t>Table C3.1</t>
  </si>
  <si>
    <t>Amount Owed</t>
  </si>
  <si>
    <t>Table C3.2</t>
  </si>
  <si>
    <r>
      <t>Table C3.1 Number of Debt Clients for Each Debt Type in 2017/18, 2018/19 and 2019/20</t>
    </r>
    <r>
      <rPr>
        <b/>
        <vertAlign val="superscript"/>
        <sz val="11"/>
        <color theme="1"/>
        <rFont val="Calibri"/>
        <family val="2"/>
        <scheme val="minor"/>
      </rPr>
      <t>1</t>
    </r>
  </si>
  <si>
    <r>
      <t>Debt Type</t>
    </r>
    <r>
      <rPr>
        <b/>
        <vertAlign val="superscript"/>
        <sz val="11"/>
        <color theme="1"/>
        <rFont val="Calibri"/>
        <family val="2"/>
        <scheme val="minor"/>
      </rPr>
      <t>2</t>
    </r>
  </si>
  <si>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</si>
  <si>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</si>
  <si>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</si>
  <si>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</si>
  <si>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</si>
  <si>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</si>
  <si>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</si>
  <si>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</si>
  <si>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</si>
  <si>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</si>
  <si>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</si>
  <si>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</si>
  <si>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</si>
  <si>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</si>
  <si>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2. Other includes; business debt, family/friends loan, penalty charge notices, phone/internet/telecoms, unpaid bill, hire purchase, income tax, legal fines, maintenance/child support, other secured loans, student loan, and tax credits</t>
  </si>
  <si>
    <t>Chart C3.1 Proportion of East Lothian debt clients by debt type in 2019/20</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</si>
  <si>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</si>
  <si>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</si>
  <si>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</si>
  <si>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</si>
  <si>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</si>
  <si>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</si>
  <si>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</si>
  <si>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</si>
  <si>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</si>
  <si>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</si>
  <si>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</si>
  <si>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</si>
  <si>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</si>
  <si>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Table I2.1</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</si>
  <si>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</si>
  <si>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</si>
  <si>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</si>
  <si>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</si>
  <si>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</si>
  <si>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</si>
  <si>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</si>
  <si>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</si>
  <si>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t>Scottish Legal Aid Board</t>
  </si>
  <si>
    <r>
      <t>Other</t>
    </r>
    <r>
      <rPr>
        <vertAlign val="superscript"/>
        <sz val="11"/>
        <color theme="1"/>
        <rFont val="Calibri"/>
        <family val="2"/>
        <scheme val="minor"/>
      </rPr>
      <t>1</t>
    </r>
  </si>
  <si>
    <t xml:space="preserve">1. 2019/20 Other funding of £31,346 for Haddington CAB includes; Citizens Advice Edinburgh, NHS Lothian, Haddington Area Partnership and Musselburgh Area Partnership. </t>
  </si>
  <si>
    <t>2019/20 Other funding of £120,899.52 for Musselburgh CAB includes; Help to Claim £44,190, Horizons £8,223.24, Women's Fund £10,000, PSO £2500 , YVYC £9,787, PASS £621, Pensionwise £2,499.96, Welfare Reform £8,074.32 Settled Status £2,000, Financial Health Checks £7,500, Scot GVT SLAB £12,747, CAS-SLAB £12,747</t>
  </si>
  <si>
    <t>2018/19 Other funding includes; £7,000 NHS Lothian and £36,513 Pensionwise</t>
  </si>
  <si>
    <t>2017/18 Other funding includes; £7,000 NHS Lothian, £13,000 Bureau Reserves and £23,000 Macmillan Cancer Support</t>
  </si>
  <si>
    <t>Contacts, Clients &amp; New Clients</t>
  </si>
  <si>
    <t>Table A1.1</t>
  </si>
  <si>
    <t>Contacts by Channel</t>
  </si>
  <si>
    <t>Table A1.2</t>
  </si>
  <si>
    <t>Benefit Entitlement Checks</t>
  </si>
  <si>
    <t>Table A1.3</t>
  </si>
  <si>
    <t>Referrals</t>
  </si>
  <si>
    <t>Table A1.4</t>
  </si>
  <si>
    <t>1st Reason for Contacting</t>
  </si>
  <si>
    <t>Table A1.5</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</si>
  <si>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</si>
  <si>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</si>
  <si>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</si>
  <si>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</si>
  <si>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</si>
  <si>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</si>
  <si>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</si>
  <si>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</si>
  <si>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t>Email</t>
  </si>
  <si>
    <t>Face-to-face</t>
  </si>
  <si>
    <t>Telephone</t>
  </si>
  <si>
    <t>Web</t>
  </si>
  <si>
    <t>Webchat</t>
  </si>
  <si>
    <t>Table A1.3 Total Number of Benefit Entitlement Checks Carried Out in 2018/19 and 2019/20</t>
  </si>
  <si>
    <t>Total Carried Out</t>
  </si>
  <si>
    <t>Table A1.4 Referrals by Category in 2017/18, 2018/19 and 2019/20</t>
  </si>
  <si>
    <t>Referral Type</t>
  </si>
  <si>
    <t>Self-referral</t>
  </si>
  <si>
    <t>Primary Health Care</t>
  </si>
  <si>
    <t>Third Sector</t>
  </si>
  <si>
    <t>LA Referrals</t>
  </si>
  <si>
    <t>Employability</t>
  </si>
  <si>
    <t>Housing</t>
  </si>
  <si>
    <t>Revenues</t>
  </si>
  <si>
    <t>Social Services</t>
  </si>
  <si>
    <t>LA Other</t>
  </si>
  <si>
    <t>Table A1.5 First Reason for Contacting Advice Services in 2017/18, 2018/19 and 2019/20</t>
  </si>
  <si>
    <r>
      <t>Reason for Contact</t>
    </r>
    <r>
      <rPr>
        <b/>
        <vertAlign val="superscript"/>
        <sz val="11"/>
        <color theme="1"/>
        <rFont val="Calibri"/>
        <family val="2"/>
        <scheme val="minor"/>
      </rPr>
      <t>1</t>
    </r>
  </si>
  <si>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</si>
  <si>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</si>
  <si>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</si>
  <si>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</si>
  <si>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</si>
  <si>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</si>
  <si>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</si>
  <si>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</si>
  <si>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</si>
  <si>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</si>
  <si>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</si>
  <si>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</si>
  <si>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</si>
  <si>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</si>
  <si>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</si>
  <si>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</si>
  <si>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1. Other includes; water &amp; sewerage arrears, hire purchase arrears, child maintenance arrears, court fines, factor charges, fuel debts, social fund debts, Telecoms debts, and remedies debts</t>
  </si>
  <si>
    <t>Debt Strategy</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</si>
  <si>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</si>
  <si>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</si>
  <si>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</si>
  <si>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</si>
  <si>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</si>
  <si>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</si>
  <si>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</si>
  <si>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</si>
  <si>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</si>
  <si>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</si>
  <si>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</si>
  <si>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</si>
  <si>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</si>
  <si>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</si>
  <si>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</si>
  <si>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</si>
  <si>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</si>
  <si>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</si>
  <si>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</si>
  <si>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</si>
  <si>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r>
      <t>Debt Advice Outputs</t>
    </r>
    <r>
      <rPr>
        <b/>
        <vertAlign val="superscript"/>
        <sz val="11"/>
        <color theme="1"/>
        <rFont val="Calibri"/>
        <family val="2"/>
        <scheme val="minor"/>
      </rPr>
      <t>1</t>
    </r>
  </si>
  <si>
    <t>Total Debt Strategies Agreed</t>
  </si>
  <si>
    <t>Awaiting outcome</t>
  </si>
  <si>
    <t>Did not agree a debt strategy</t>
  </si>
  <si>
    <t>1. Other includes; Bankruptcy, budgeting information, Creditor led sequestration, deductions from benefit, equity release, full &amp; final settlement, interest only mortgage, sale of asset, self-help and voluntary surrender of mortgaged property</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</si>
  <si>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</si>
  <si>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</si>
  <si>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</si>
  <si>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</si>
  <si>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</si>
  <si>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</si>
  <si>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</si>
  <si>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</si>
  <si>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</si>
  <si>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</si>
  <si>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r>
      <t>Benefit Type</t>
    </r>
    <r>
      <rPr>
        <b/>
        <vertAlign val="superscript"/>
        <sz val="11"/>
        <color theme="1"/>
        <rFont val="Calibri"/>
        <family val="2"/>
        <scheme val="minor"/>
      </rPr>
      <t>1</t>
    </r>
  </si>
  <si>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</si>
  <si>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</si>
  <si>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</si>
  <si>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</si>
  <si>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</si>
  <si>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</si>
  <si>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</si>
  <si>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</si>
  <si>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</si>
  <si>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</si>
  <si>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</si>
  <si>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</si>
  <si>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</si>
  <si>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</si>
  <si>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</si>
  <si>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</si>
  <si>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</si>
  <si>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</si>
  <si>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</si>
  <si>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</si>
  <si>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</si>
  <si>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</si>
  <si>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</si>
  <si>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1. Other includes; bereavement support payment, BSG school grants, Council Tax Reduction, ESA, Housing Benefit, income support, JSA, Kinship Care allowance, National Insurance, State retirement pension, WTC, Young Carer Grant, and Carers allowance supplement</t>
  </si>
  <si>
    <t>Chart OP2.1 Proportion of East Lothian welfare benefit awards by benefit type in 2019/20</t>
  </si>
  <si>
    <t>Awards</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</si>
  <si>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</si>
  <si>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</si>
  <si>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</si>
  <si>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</si>
  <si>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</si>
  <si>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</si>
  <si>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</si>
  <si>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</si>
  <si>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Benefit Type</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</si>
  <si>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</si>
  <si>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</si>
  <si>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</si>
  <si>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</si>
  <si>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</si>
  <si>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</si>
  <si>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</si>
  <si>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</si>
  <si>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</si>
  <si>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Improved Health &amp; Wellbeing</t>
  </si>
  <si>
    <t>Table OC2.1</t>
  </si>
  <si>
    <t>Improved Capacity &amp; Ability to Cope</t>
  </si>
  <si>
    <t>Table OC3.1</t>
  </si>
  <si>
    <t>Improved Financial Stability &amp; Resilience</t>
  </si>
  <si>
    <t>Table OC4.1</t>
  </si>
  <si>
    <t>Table OC2.1 Clients Self-Reporting Improved Health and Wellbeing in 2017/18, 2018/19 and 2019/20</t>
  </si>
  <si>
    <t>Agree</t>
  </si>
  <si>
    <t>Disagree</t>
  </si>
  <si>
    <t>Sample Size</t>
  </si>
  <si>
    <t>Statement</t>
  </si>
  <si>
    <t>I've been feeling better about myself</t>
  </si>
  <si>
    <t>I've been feeling more optimistic about the future</t>
  </si>
  <si>
    <t>I've been feeling physically better</t>
  </si>
  <si>
    <t>I've been getting on better with others</t>
  </si>
  <si>
    <t>I've been feeling more relaxed</t>
  </si>
  <si>
    <t>Proportion of Sample</t>
  </si>
  <si>
    <t>Table OC3.1 Clients Self-Reporting Improved Capacity and Ability to Cope in 2017/18, 2018/19 and 2019/20</t>
  </si>
  <si>
    <t>I know when to seek support and where to get it</t>
  </si>
  <si>
    <t>I feel more in control of my life</t>
  </si>
  <si>
    <t>I am thinking more clearly</t>
  </si>
  <si>
    <t>I am more able to cope with day to day issues/problems</t>
  </si>
  <si>
    <t>I am more able to make decisions</t>
  </si>
  <si>
    <t>Table OC4.1 Clients Self-Reporting Improved Financial Stability and Resilience in 2017/18, 2018/19 and 2019/20</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</si>
  <si>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</si>
  <si>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</si>
  <si>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</si>
  <si>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</si>
  <si>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</si>
  <si>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Aberdeen City</t>
  </si>
  <si>
    <t>Aberdeenshire</t>
  </si>
  <si>
    <t>Angus</t>
  </si>
  <si>
    <t>Argyll &amp; Bute</t>
  </si>
  <si>
    <t>Clackmannanshire</t>
  </si>
  <si>
    <t>Dumfries &amp; Galloway</t>
  </si>
  <si>
    <t>Dundee City</t>
  </si>
  <si>
    <t>East Ayrshire</t>
  </si>
  <si>
    <t>East Dunbartonshire</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</si>
  <si>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</si>
  <si>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</si>
  <si>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</si>
  <si>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</si>
  <si>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</si>
  <si>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</si>
  <si>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</si>
  <si>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</si>
  <si>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</si>
  <si>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</si>
  <si>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</si>
  <si>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</si>
  <si>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</si>
  <si>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</si>
  <si>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</si>
  <si>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</si>
  <si>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</si>
  <si>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</si>
  <si>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</si>
  <si>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</si>
  <si>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</si>
  <si>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</si>
  <si>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r>
      <t xml:space="preserve">Table C2.5 Money and Welfare Rights Advice Clients by Household Income in 2017/18, 2018/19 and 2019/20 </t>
    </r>
    <r>
      <rPr>
        <u/>
        <vertAlign val="superscript"/>
        <sz val="11"/>
        <color theme="10"/>
        <rFont val="Calibri"/>
        <family val="2"/>
        <scheme val="minor"/>
      </rPr>
      <t>2</t>
    </r>
  </si>
  <si>
    <r>
      <t>Table C2.6 Money and Welfare Rights Advice Clients by Economic Status in 2017/18, 2018/19 and 2019/20</t>
    </r>
    <r>
      <rPr>
        <u/>
        <vertAlign val="superscript"/>
        <sz val="11"/>
        <color theme="10"/>
        <rFont val="Calibri"/>
        <family val="2"/>
        <scheme val="minor"/>
      </rPr>
      <t>3</t>
    </r>
  </si>
  <si>
    <r>
      <t>Table C2.7 Money and Welfare Rights Advice Clients by Housing Tenure in 2017/18, 2018/19 and 2019/20</t>
    </r>
    <r>
      <rPr>
        <u/>
        <vertAlign val="superscript"/>
        <sz val="11"/>
        <color theme="10"/>
        <rFont val="Calibri"/>
        <family val="2"/>
        <scheme val="minor"/>
      </rPr>
      <t>1</t>
    </r>
  </si>
  <si>
    <r>
      <t>Table C2.8 Proportion of Money and Welfare Rights Advice Clients by Household Composition in 2017/18 and 2018/19</t>
    </r>
    <r>
      <rPr>
        <u/>
        <vertAlign val="superscript"/>
        <sz val="11"/>
        <color theme="10"/>
        <rFont val="Calibri"/>
        <family val="2"/>
        <scheme val="minor"/>
      </rPr>
      <t>1</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</si>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</sst>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vertAlign val="superscript"/>
      <sz val="11"/>
      <color theme="1"/>
      <name val="Calibri"/>
      <family val="2"/>
      <scheme val="minor"/>
    </font>
    <font>
      <u/>
      <vertAlign val="superscript"/>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6">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diagonal/>
    </border>
    <border>
      <left style="hair">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6" fillId="0" borderId="0"/>
  </cellStyleXfs>
  <cellXfs count="801">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7" fillId="2" borderId="1" xfId="0" applyFont="1" applyFill="1" applyBorder="1" applyAlignment="1">
      <alignment horizontal="center" wrapText="1"/>
    </xf>
    <xf numFmtId="0" fontId="7" fillId="2" borderId="5" xfId="0" applyFont="1" applyFill="1" applyBorder="1" applyAlignment="1">
      <alignment horizontal="center" wrapText="1"/>
    </xf>
    <xf numFmtId="0" fontId="7" fillId="2" borderId="3" xfId="0" applyFont="1" applyFill="1" applyBorder="1" applyAlignment="1">
      <alignment horizontal="center" wrapText="1"/>
    </xf>
    <xf numFmtId="0" fontId="7" fillId="2" borderId="28"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2" xfId="0" applyFont="1" applyFill="1" applyBorder="1" applyAlignment="1">
      <alignment horizontal="center" wrapText="1"/>
    </xf>
    <xf numFmtId="0" fontId="7"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7"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9" fontId="0" fillId="3" borderId="45" xfId="2" applyFont="1" applyFill="1" applyBorder="1" applyAlignment="1">
      <alignment horizontal="right" wrapText="1"/>
    </xf>
    <xf numFmtId="9" fontId="0" fillId="2" borderId="47" xfId="2" applyFont="1" applyFill="1" applyBorder="1" applyAlignment="1">
      <alignment horizontal="right"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9" fontId="0" fillId="2" borderId="41"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9" fontId="0" fillId="3" borderId="55" xfId="2" applyFont="1" applyFill="1" applyBorder="1" applyAlignment="1">
      <alignment horizontal="right" wrapText="1"/>
    </xf>
    <xf numFmtId="9" fontId="0" fillId="2" borderId="58" xfId="2" applyFont="1" applyFill="1" applyBorder="1" applyAlignment="1">
      <alignment horizontal="right"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8" fillId="2" borderId="6" xfId="0" applyFont="1" applyFill="1" applyBorder="1" applyAlignment="1">
      <alignment horizontal="center" wrapText="1"/>
    </xf>
    <xf numFmtId="0" fontId="8" fillId="2" borderId="14" xfId="0" applyFont="1" applyFill="1" applyBorder="1" applyAlignment="1">
      <alignment horizontal="center" wrapText="1"/>
    </xf>
    <xf numFmtId="0" fontId="7" fillId="2" borderId="44" xfId="0" applyFont="1" applyFill="1" applyBorder="1" applyAlignment="1">
      <alignment horizontal="center" wrapText="1"/>
    </xf>
    <xf numFmtId="0" fontId="8"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8" xfId="0" applyFont="1" applyFill="1" applyBorder="1" applyAlignment="1">
      <alignment horizontal="center" wrapText="1"/>
    </xf>
    <xf numFmtId="0" fontId="7" fillId="2" borderId="56" xfId="0" applyFont="1" applyFill="1" applyBorder="1" applyAlignment="1">
      <alignment horizontal="center" wrapText="1"/>
    </xf>
    <xf numFmtId="0" fontId="7" fillId="2" borderId="14" xfId="0" applyFont="1" applyFill="1" applyBorder="1" applyAlignment="1">
      <alignment horizontal="center" wrapText="1"/>
    </xf>
    <xf numFmtId="0" fontId="7"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8" fillId="2" borderId="0" xfId="0" applyFont="1" applyFill="1"/>
    <xf numFmtId="0" fontId="11" fillId="2" borderId="0" xfId="4" applyFont="1" applyFill="1"/>
    <xf numFmtId="0" fontId="0" fillId="0" borderId="0" xfId="0"/>
    <xf numFmtId="0" fontId="0" fillId="2" borderId="0" xfId="0" applyFill="1"/>
    <xf numFmtId="0" fontId="6"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8"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8" fillId="3" borderId="0" xfId="0" applyFont="1" applyFill="1" applyAlignment="1">
      <alignment wrapText="1"/>
    </xf>
    <xf numFmtId="0" fontId="8" fillId="3" borderId="3" xfId="0" applyFont="1" applyFill="1" applyBorder="1" applyAlignment="1">
      <alignment wrapText="1"/>
    </xf>
    <xf numFmtId="0" fontId="8"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7"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7"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1" fillId="2" borderId="0" xfId="4" quotePrefix="1" applyFont="1" applyFill="1"/>
    <xf numFmtId="0" fontId="0" fillId="2" borderId="0" xfId="0" applyFill="1"/>
    <xf numFmtId="9" fontId="0" fillId="2" borderId="0" xfId="2" applyFont="1" applyFill="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8" fillId="3" borderId="0" xfId="0" applyFont="1" applyFill="1" applyBorder="1" applyAlignment="1">
      <alignment horizontal="left" indent="2"/>
    </xf>
    <xf numFmtId="0" fontId="8" fillId="2" borderId="0" xfId="0" applyFont="1" applyFill="1" applyBorder="1" applyAlignment="1">
      <alignment horizontal="left" indent="2"/>
    </xf>
    <xf numFmtId="0" fontId="8" fillId="2" borderId="88" xfId="0" applyFont="1" applyFill="1" applyBorder="1" applyAlignment="1">
      <alignment horizontal="left" indent="2"/>
    </xf>
    <xf numFmtId="0" fontId="8"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0" fillId="2" borderId="0" xfId="0" applyFill="1"/>
    <xf numFmtId="0" fontId="0" fillId="2" borderId="0" xfId="0" applyFill="1" applyBorder="1" applyAlignment="1">
      <alignment horizontal="left" indent="2"/>
    </xf>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1" xfId="0" applyFill="1" applyBorder="1" applyAlignment="1">
      <alignment horizontal="left" wrapText="1" indent="2"/>
    </xf>
    <xf numFmtId="0" fontId="5" fillId="2" borderId="0" xfId="0" applyFont="1" applyFill="1" applyAlignment="1"/>
    <xf numFmtId="0" fontId="0" fillId="0" borderId="0" xfId="0" applyAlignment="1">
      <alignment vertical="top" wrapText="1"/>
    </xf>
    <xf numFmtId="0" fontId="15" fillId="2" borderId="0" xfId="0" applyFont="1" applyFill="1"/>
    <xf numFmtId="0" fontId="6" fillId="2" borderId="0" xfId="4" applyFill="1" applyAlignment="1">
      <alignment horizontal="left" indent="1"/>
    </xf>
    <xf numFmtId="0" fontId="6" fillId="2" borderId="0" xfId="4" quotePrefix="1" applyFill="1" applyAlignment="1">
      <alignment horizontal="left" indent="1"/>
    </xf>
    <xf numFmtId="0" fontId="15" fillId="2" borderId="0" xfId="0" applyFont="1" applyFill="1" applyBorder="1"/>
    <xf numFmtId="0" fontId="14" fillId="4" borderId="99" xfId="0" applyFont="1" applyFill="1" applyBorder="1" applyAlignment="1">
      <alignment wrapText="1"/>
    </xf>
    <xf numFmtId="0" fontId="14" fillId="4" borderId="75" xfId="0" applyFont="1" applyFill="1" applyBorder="1" applyAlignment="1">
      <alignment wrapText="1"/>
    </xf>
    <xf numFmtId="0" fontId="14" fillId="4" borderId="99" xfId="0" applyFont="1" applyFill="1" applyBorder="1"/>
    <xf numFmtId="0" fontId="16" fillId="0" borderId="0" xfId="11" applyFont="1" applyFill="1" applyBorder="1"/>
    <xf numFmtId="0" fontId="0" fillId="3" borderId="4" xfId="0" applyFill="1" applyBorder="1" applyAlignment="1">
      <alignment horizontal="left" wrapText="1" indent="2"/>
    </xf>
    <xf numFmtId="0" fontId="0" fillId="2" borderId="102" xfId="0" applyFill="1" applyBorder="1" applyAlignment="1">
      <alignment horizontal="left" wrapText="1" indent="2"/>
    </xf>
    <xf numFmtId="0" fontId="12" fillId="0" borderId="0" xfId="0" applyFont="1" applyFill="1" applyBorder="1" applyAlignment="1">
      <alignment horizontal="left" vertical="center"/>
    </xf>
    <xf numFmtId="0" fontId="0" fillId="3" borderId="0" xfId="0" applyFill="1" applyAlignment="1">
      <alignment horizontal="left" wrapText="1" indent="2"/>
    </xf>
    <xf numFmtId="1" fontId="0" fillId="2" borderId="0" xfId="2" applyNumberFormat="1" applyFont="1" applyFill="1" applyBorder="1" applyAlignment="1">
      <alignment horizontal="center"/>
    </xf>
    <xf numFmtId="0" fontId="2" fillId="2" borderId="0" xfId="0" applyFont="1" applyFill="1" applyAlignment="1">
      <alignment horizontal="center" wrapText="1"/>
    </xf>
    <xf numFmtId="0" fontId="2" fillId="2" borderId="50" xfId="0" applyFont="1" applyFill="1" applyBorder="1" applyAlignment="1">
      <alignment horizontal="center" wrapText="1"/>
    </xf>
    <xf numFmtId="0" fontId="2" fillId="2" borderId="103" xfId="0" applyFont="1" applyFill="1" applyBorder="1" applyAlignment="1">
      <alignment horizontal="center" wrapText="1"/>
    </xf>
    <xf numFmtId="0" fontId="2" fillId="2" borderId="78" xfId="0" applyFont="1" applyFill="1" applyBorder="1" applyAlignment="1">
      <alignment horizontal="center" wrapText="1"/>
    </xf>
    <xf numFmtId="0" fontId="0" fillId="3" borderId="0" xfId="0" applyFill="1" applyAlignment="1">
      <alignment horizontal="left" indent="2"/>
    </xf>
    <xf numFmtId="0" fontId="0" fillId="3" borderId="0" xfId="0" applyFill="1" applyAlignment="1">
      <alignment horizontal="center"/>
    </xf>
    <xf numFmtId="0" fontId="0" fillId="2" borderId="0" xfId="0" applyFill="1" applyAlignment="1">
      <alignment horizontal="left" indent="2"/>
    </xf>
    <xf numFmtId="0" fontId="0" fillId="2" borderId="0" xfId="0" applyFill="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0" fontId="0" fillId="3" borderId="1" xfId="0" applyFill="1" applyBorder="1" applyAlignment="1">
      <alignment horizontal="left" indent="2"/>
    </xf>
    <xf numFmtId="9" fontId="0" fillId="3" borderId="52" xfId="2" applyFont="1" applyFill="1" applyBorder="1" applyAlignment="1">
      <alignment horizontal="center"/>
    </xf>
    <xf numFmtId="9" fontId="0" fillId="3" borderId="47" xfId="2" applyFont="1" applyFill="1" applyBorder="1" applyAlignment="1">
      <alignment horizontal="center"/>
    </xf>
    <xf numFmtId="0" fontId="0" fillId="3" borderId="3" xfId="0" applyFill="1" applyBorder="1" applyAlignment="1">
      <alignment horizontal="left" indent="2"/>
    </xf>
    <xf numFmtId="164" fontId="0" fillId="3" borderId="50" xfId="1" applyNumberFormat="1" applyFont="1" applyFill="1" applyBorder="1" applyAlignment="1">
      <alignment horizontal="center"/>
    </xf>
    <xf numFmtId="164" fontId="0" fillId="2" borderId="50" xfId="1" applyNumberFormat="1" applyFont="1" applyFill="1" applyBorder="1" applyAlignment="1">
      <alignment horizontal="center"/>
    </xf>
    <xf numFmtId="164" fontId="2" fillId="2" borderId="19" xfId="1" applyNumberFormat="1" applyFont="1" applyFill="1" applyBorder="1" applyAlignment="1">
      <alignment horizontal="center" wrapText="1"/>
    </xf>
    <xf numFmtId="164" fontId="2" fillId="2" borderId="18" xfId="1" applyNumberFormat="1" applyFont="1" applyFill="1" applyBorder="1" applyAlignment="1">
      <alignment horizontal="center" wrapText="1"/>
    </xf>
    <xf numFmtId="164" fontId="2" fillId="2" borderId="103" xfId="1" applyNumberFormat="1" applyFont="1" applyFill="1" applyBorder="1" applyAlignment="1">
      <alignment horizontal="center" wrapText="1"/>
    </xf>
    <xf numFmtId="164" fontId="2" fillId="2" borderId="78" xfId="1" applyNumberFormat="1" applyFont="1" applyFill="1" applyBorder="1" applyAlignment="1">
      <alignment horizontal="center" wrapText="1"/>
    </xf>
    <xf numFmtId="164" fontId="2" fillId="2" borderId="17" xfId="1" applyNumberFormat="1" applyFont="1" applyFill="1" applyBorder="1" applyAlignment="1">
      <alignment horizontal="center" wrapText="1"/>
    </xf>
    <xf numFmtId="9" fontId="0" fillId="2" borderId="0" xfId="0" applyNumberFormat="1" applyFill="1" applyAlignment="1">
      <alignment horizontal="center"/>
    </xf>
    <xf numFmtId="0" fontId="2" fillId="0" borderId="0" xfId="0" applyFont="1" applyFill="1" applyBorder="1" applyAlignment="1">
      <alignment vertical="center"/>
    </xf>
    <xf numFmtId="0" fontId="0" fillId="0" borderId="0" xfId="0" applyFill="1" applyBorder="1"/>
    <xf numFmtId="9" fontId="0" fillId="0" borderId="0" xfId="0" applyNumberFormat="1" applyFill="1" applyBorder="1"/>
    <xf numFmtId="0" fontId="0" fillId="0" borderId="0" xfId="0" applyFont="1" applyFill="1" applyBorder="1" applyAlignment="1">
      <alignment horizontal="left"/>
    </xf>
    <xf numFmtId="0" fontId="12" fillId="0" borderId="0" xfId="0" applyFont="1" applyFill="1" applyBorder="1" applyAlignment="1">
      <alignment vertical="center"/>
    </xf>
    <xf numFmtId="0" fontId="12" fillId="0" borderId="0" xfId="0" applyFont="1" applyFill="1" applyBorder="1" applyAlignment="1">
      <alignment horizontal="left"/>
    </xf>
    <xf numFmtId="0" fontId="7" fillId="0" borderId="0" xfId="0" applyFont="1" applyFill="1" applyBorder="1" applyAlignment="1">
      <alignment horizontal="center" wrapText="1"/>
    </xf>
    <xf numFmtId="0" fontId="0" fillId="0" borderId="0" xfId="0" applyFill="1" applyBorder="1" applyAlignment="1"/>
    <xf numFmtId="9" fontId="0" fillId="0" borderId="0" xfId="0" applyNumberFormat="1" applyFill="1" applyBorder="1" applyAlignment="1"/>
    <xf numFmtId="0" fontId="0" fillId="0" borderId="0" xfId="0" applyNumberFormat="1" applyFill="1" applyBorder="1"/>
    <xf numFmtId="0" fontId="0" fillId="3" borderId="0" xfId="0" applyFill="1" applyBorder="1" applyAlignment="1">
      <alignment horizontal="left" indent="2"/>
    </xf>
    <xf numFmtId="0" fontId="0" fillId="3" borderId="11" xfId="0" applyFill="1" applyBorder="1" applyAlignment="1">
      <alignment horizontal="left" wrapText="1" indent="2"/>
    </xf>
    <xf numFmtId="0" fontId="0" fillId="2" borderId="2" xfId="0" applyFill="1" applyBorder="1" applyAlignment="1">
      <alignment horizontal="left" wrapText="1" indent="2"/>
    </xf>
    <xf numFmtId="0" fontId="0" fillId="2" borderId="4" xfId="0" applyFill="1" applyBorder="1" applyAlignment="1">
      <alignment horizontal="left" indent="2"/>
    </xf>
    <xf numFmtId="9" fontId="0" fillId="0" borderId="0" xfId="2" applyFont="1" applyFill="1" applyBorder="1"/>
    <xf numFmtId="9" fontId="0" fillId="0" borderId="0" xfId="0" applyNumberFormat="1"/>
    <xf numFmtId="1" fontId="0" fillId="3" borderId="0" xfId="1" applyNumberFormat="1" applyFont="1" applyFill="1" applyBorder="1" applyAlignment="1">
      <alignment horizontal="center"/>
    </xf>
    <xf numFmtId="1" fontId="0" fillId="2" borderId="45" xfId="1" applyNumberFormat="1" applyFont="1" applyFill="1" applyBorder="1" applyAlignment="1">
      <alignment horizontal="center"/>
    </xf>
    <xf numFmtId="1" fontId="0" fillId="3" borderId="45" xfId="1" applyNumberFormat="1" applyFont="1" applyFill="1" applyBorder="1" applyAlignment="1">
      <alignment horizontal="center"/>
    </xf>
    <xf numFmtId="1" fontId="1" fillId="2" borderId="90" xfId="1" applyNumberFormat="1" applyFont="1" applyFill="1" applyBorder="1" applyAlignment="1">
      <alignment horizontal="center"/>
    </xf>
    <xf numFmtId="1" fontId="0" fillId="3" borderId="2" xfId="1" applyNumberFormat="1" applyFont="1" applyFill="1" applyBorder="1" applyAlignment="1">
      <alignment horizontal="center"/>
    </xf>
    <xf numFmtId="1" fontId="0" fillId="2" borderId="2" xfId="1" applyNumberFormat="1" applyFont="1" applyFill="1" applyBorder="1" applyAlignment="1">
      <alignment horizontal="center"/>
    </xf>
    <xf numFmtId="1" fontId="1" fillId="2" borderId="91" xfId="1" applyNumberFormat="1" applyFont="1" applyFill="1" applyBorder="1" applyAlignment="1">
      <alignment horizontal="center"/>
    </xf>
    <xf numFmtId="43" fontId="0" fillId="2" borderId="0" xfId="1" applyFont="1" applyFill="1"/>
    <xf numFmtId="0" fontId="0" fillId="3" borderId="2" xfId="0" applyFill="1" applyBorder="1" applyAlignment="1">
      <alignment horizontal="left" wrapText="1" indent="2"/>
    </xf>
    <xf numFmtId="0" fontId="3" fillId="2" borderId="0" xfId="0" applyFont="1" applyFill="1" applyAlignment="1">
      <alignment horizontal="left" indent="1"/>
    </xf>
    <xf numFmtId="164" fontId="0" fillId="2" borderId="0" xfId="2" applyNumberFormat="1" applyFont="1" applyFill="1"/>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2" fillId="2" borderId="4" xfId="0" applyFont="1" applyFill="1" applyBorder="1" applyAlignment="1">
      <alignment horizontal="center"/>
    </xf>
    <xf numFmtId="0" fontId="5"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5"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86" xfId="0" applyFont="1" applyFill="1" applyBorder="1" applyAlignment="1">
      <alignment horizontal="center"/>
    </xf>
    <xf numFmtId="0" fontId="7" fillId="2" borderId="79" xfId="0" applyFont="1" applyFill="1" applyBorder="1" applyAlignment="1">
      <alignment horizontal="center"/>
    </xf>
    <xf numFmtId="0" fontId="7" fillId="2" borderId="36" xfId="0" applyFont="1" applyFill="1" applyBorder="1" applyAlignment="1">
      <alignment horizontal="center"/>
    </xf>
    <xf numFmtId="0" fontId="12" fillId="0" borderId="0"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79" xfId="0" applyFont="1" applyFill="1" applyBorder="1" applyAlignment="1">
      <alignment horizontal="center"/>
    </xf>
    <xf numFmtId="0" fontId="8" fillId="2" borderId="86" xfId="0" applyFont="1" applyFill="1" applyBorder="1" applyAlignment="1">
      <alignment horizontal="center"/>
    </xf>
    <xf numFmtId="0" fontId="7" fillId="2" borderId="94" xfId="0" applyFont="1" applyFill="1" applyBorder="1" applyAlignment="1">
      <alignment horizontal="center"/>
    </xf>
    <xf numFmtId="0" fontId="2" fillId="2" borderId="4" xfId="0" applyFont="1" applyFill="1" applyBorder="1" applyAlignment="1">
      <alignment horizontal="center"/>
    </xf>
    <xf numFmtId="0" fontId="13" fillId="0" borderId="101" xfId="0" applyFont="1" applyBorder="1" applyAlignment="1">
      <alignment horizontal="left" wrapText="1" indent="2"/>
    </xf>
    <xf numFmtId="0" fontId="6" fillId="2" borderId="105" xfId="4" applyFill="1" applyBorder="1"/>
    <xf numFmtId="0" fontId="6" fillId="2" borderId="101" xfId="4" applyFill="1" applyBorder="1"/>
    <xf numFmtId="0" fontId="6" fillId="2" borderId="104" xfId="4" applyFill="1" applyBorder="1"/>
    <xf numFmtId="0" fontId="6" fillId="0" borderId="0" xfId="4"/>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bg2"/>
            </a:solidFill>
            <a:ln>
              <a:noFill/>
            </a:ln>
            <a:effectLst/>
          </c:spPr>
          <c:invertIfNegative val="0"/>
          <c:dPt>
            <c:idx val="2"/>
            <c:invertIfNegative val="0"/>
            <c:bubble3D val="0"/>
            <c:spPr>
              <a:solidFill>
                <a:schemeClr val="accent5">
                  <a:lumMod val="75000"/>
                </a:schemeClr>
              </a:solidFill>
              <a:ln w="12700">
                <a:solidFill>
                  <a:sysClr val="windowText" lastClr="000000"/>
                </a:solidFill>
              </a:ln>
              <a:effectLst/>
            </c:spPr>
            <c:extLst>
              <c:ext xmlns:c16="http://schemas.microsoft.com/office/drawing/2014/chart" uri="{C3380CC4-5D6E-409C-BE32-E72D297353CC}">
                <c16:uniqueId val="{00000001-C919-4A7A-8103-33D0A1EB3836}"/>
              </c:ext>
            </c:extLst>
          </c:dPt>
          <c:dPt>
            <c:idx val="6"/>
            <c:invertIfNegative val="0"/>
            <c:bubble3D val="0"/>
            <c:spPr>
              <a:solidFill>
                <a:schemeClr val="accent5">
                  <a:lumMod val="40000"/>
                  <a:lumOff val="60000"/>
                </a:schemeClr>
              </a:solidFill>
              <a:ln w="12700">
                <a:solidFill>
                  <a:sysClr val="windowText" lastClr="000000"/>
                </a:solidFill>
              </a:ln>
              <a:effectLst/>
            </c:spPr>
            <c:extLst>
              <c:ext xmlns:c16="http://schemas.microsoft.com/office/drawing/2014/chart" uri="{C3380CC4-5D6E-409C-BE32-E72D297353CC}">
                <c16:uniqueId val="{00000002-C919-4A7A-8103-33D0A1EB3836}"/>
              </c:ext>
            </c:extLst>
          </c:dPt>
          <c:dPt>
            <c:idx val="10"/>
            <c:invertIfNegative val="0"/>
            <c:bubble3D val="0"/>
            <c:spPr>
              <a:solidFill>
                <a:schemeClr val="accent5">
                  <a:lumMod val="40000"/>
                  <a:lumOff val="60000"/>
                </a:schemeClr>
              </a:solidFill>
              <a:ln w="12700">
                <a:solidFill>
                  <a:sysClr val="windowText" lastClr="000000"/>
                </a:solidFill>
              </a:ln>
              <a:effectLst/>
            </c:spPr>
            <c:extLst>
              <c:ext xmlns:c16="http://schemas.microsoft.com/office/drawing/2014/chart" uri="{C3380CC4-5D6E-409C-BE32-E72D297353CC}">
                <c16:uniqueId val="{00000003-C919-4A7A-8103-33D0A1EB3836}"/>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19-4A7A-8103-33D0A1EB3836}"/>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19-4A7A-8103-33D0A1EB3836}"/>
                </c:ext>
              </c:extLst>
            </c:dLbl>
            <c:dLbl>
              <c:idx val="1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19-4A7A-8103-33D0A1EB3836}"/>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Demographics!$C$31:$N$33</c:f>
              <c:multiLvlStrCache>
                <c:ptCount val="12"/>
                <c:lvl>
                  <c:pt idx="0">
                    <c:v>16-34</c:v>
                  </c:pt>
                  <c:pt idx="1">
                    <c:v>35-44</c:v>
                  </c:pt>
                  <c:pt idx="2">
                    <c:v>45-59</c:v>
                  </c:pt>
                  <c:pt idx="3">
                    <c:v>60+</c:v>
                  </c:pt>
                  <c:pt idx="4">
                    <c:v>16-34</c:v>
                  </c:pt>
                  <c:pt idx="5">
                    <c:v>35-44</c:v>
                  </c:pt>
                  <c:pt idx="6">
                    <c:v>45-59</c:v>
                  </c:pt>
                  <c:pt idx="7">
                    <c:v>60+</c:v>
                  </c:pt>
                  <c:pt idx="8">
                    <c:v>16-34</c:v>
                  </c:pt>
                  <c:pt idx="9">
                    <c:v>35-44</c:v>
                  </c:pt>
                  <c:pt idx="10">
                    <c:v>45-59</c:v>
                  </c:pt>
                  <c:pt idx="11">
                    <c:v>60+</c:v>
                  </c:pt>
                </c:lvl>
                <c:lvl>
                  <c:pt idx="0">
                    <c:v>East Lothian</c:v>
                  </c:pt>
                  <c:pt idx="4">
                    <c:v>Scotland</c:v>
                  </c:pt>
                  <c:pt idx="8">
                    <c:v>East Lothian</c:v>
                  </c:pt>
                </c:lvl>
                <c:lvl>
                  <c:pt idx="0">
                    <c:v>Clients</c:v>
                  </c:pt>
                  <c:pt idx="8">
                    <c:v>Population (SHS)</c:v>
                  </c:pt>
                </c:lvl>
              </c:multiLvlStrCache>
            </c:multiLvlStrRef>
          </c:cat>
          <c:val>
            <c:numRef>
              <c:f>Demographics!$C$41:$N$41</c:f>
              <c:numCache>
                <c:formatCode>0%</c:formatCode>
                <c:ptCount val="12"/>
                <c:pt idx="0">
                  <c:v>0.16689175881376439</c:v>
                </c:pt>
                <c:pt idx="1">
                  <c:v>0.15210601840128304</c:v>
                </c:pt>
                <c:pt idx="2">
                  <c:v>0.31567766804535607</c:v>
                </c:pt>
                <c:pt idx="3">
                  <c:v>0.36532455473959657</c:v>
                </c:pt>
                <c:pt idx="4">
                  <c:v>0.2088412674344936</c:v>
                </c:pt>
                <c:pt idx="5">
                  <c:v>0.15751507442316415</c:v>
                </c:pt>
                <c:pt idx="6">
                  <c:v>0.25756745007758663</c:v>
                </c:pt>
                <c:pt idx="7">
                  <c:v>0.3760762080647555</c:v>
                </c:pt>
                <c:pt idx="8">
                  <c:v>0.249</c:v>
                </c:pt>
                <c:pt idx="9">
                  <c:v>0.14599999999999999</c:v>
                </c:pt>
                <c:pt idx="10">
                  <c:v>0.26100000000000001</c:v>
                </c:pt>
                <c:pt idx="11">
                  <c:v>0.34299999999999997</c:v>
                </c:pt>
              </c:numCache>
            </c:numRef>
          </c:val>
          <c:extLst>
            <c:ext xmlns:c16="http://schemas.microsoft.com/office/drawing/2014/chart" uri="{C3380CC4-5D6E-409C-BE32-E72D297353CC}">
              <c16:uniqueId val="{00000000-C919-4A7A-8103-33D0A1EB3836}"/>
            </c:ext>
          </c:extLst>
        </c:ser>
        <c:dLbls>
          <c:showLegendKey val="0"/>
          <c:showVal val="0"/>
          <c:showCatName val="0"/>
          <c:showSerName val="0"/>
          <c:showPercent val="0"/>
          <c:showBubbleSize val="0"/>
        </c:dLbls>
        <c:gapWidth val="219"/>
        <c:overlap val="-27"/>
        <c:axId val="469706952"/>
        <c:axId val="469703672"/>
      </c:barChart>
      <c:catAx>
        <c:axId val="469706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69703672"/>
        <c:crosses val="autoZero"/>
        <c:auto val="1"/>
        <c:lblAlgn val="ctr"/>
        <c:lblOffset val="100"/>
        <c:noMultiLvlLbl val="0"/>
      </c:catAx>
      <c:valAx>
        <c:axId val="469703672"/>
        <c:scaling>
          <c:orientation val="minMax"/>
        </c:scaling>
        <c:delete val="1"/>
        <c:axPos val="l"/>
        <c:numFmt formatCode="0%" sourceLinked="1"/>
        <c:majorTickMark val="none"/>
        <c:minorTickMark val="none"/>
        <c:tickLblPos val="nextTo"/>
        <c:crossAx val="469706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Data'!$F$3</c:f>
              <c:strCache>
                <c:ptCount val="1"/>
                <c:pt idx="0">
                  <c:v>2019/20</c:v>
                </c:pt>
              </c:strCache>
            </c:strRef>
          </c:tx>
          <c:spPr>
            <a:solidFill>
              <a:schemeClr val="accent5">
                <a:lumMod val="40000"/>
                <a:lumOff val="60000"/>
              </a:schemeClr>
            </a:solidFill>
            <a:ln>
              <a:noFill/>
            </a:ln>
            <a:effectLst/>
          </c:spPr>
          <c:invertIfNegative val="0"/>
          <c:dPt>
            <c:idx val="1"/>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2F67-4117-B65F-C3334F50A127}"/>
              </c:ext>
            </c:extLst>
          </c:dPt>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2F67-4117-B65F-C3334F50A127}"/>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67-4117-B65F-C3334F50A127}"/>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67-4117-B65F-C3334F50A127}"/>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Data'!$E$4:$E$15</c:f>
              <c:strCache>
                <c:ptCount val="12"/>
                <c:pt idx="0">
                  <c:v>Other</c:v>
                </c:pt>
                <c:pt idx="1">
                  <c:v>Council Tax arrears</c:v>
                </c:pt>
                <c:pt idx="2">
                  <c:v>Credit, store and charge card debts</c:v>
                </c:pt>
                <c:pt idx="3">
                  <c:v>Rent arrears</c:v>
                </c:pt>
                <c:pt idx="4">
                  <c:v>Personal Loan</c:v>
                </c:pt>
                <c:pt idx="5">
                  <c:v>Utility arrears</c:v>
                </c:pt>
                <c:pt idx="6">
                  <c:v>Bank and Building Society overdrafts</c:v>
                </c:pt>
                <c:pt idx="7">
                  <c:v>Catalogue debts</c:v>
                </c:pt>
                <c:pt idx="8">
                  <c:v>High-cost credit</c:v>
                </c:pt>
                <c:pt idx="9">
                  <c:v>Benefit overpayment</c:v>
                </c:pt>
                <c:pt idx="10">
                  <c:v>Mortgage arrears</c:v>
                </c:pt>
                <c:pt idx="11">
                  <c:v>Rent-to-Own debts</c:v>
                </c:pt>
              </c:strCache>
            </c:strRef>
          </c:cat>
          <c:val>
            <c:numRef>
              <c:f>'Chart Data'!$F$4:$F$15</c:f>
              <c:numCache>
                <c:formatCode>0%</c:formatCode>
                <c:ptCount val="12"/>
                <c:pt idx="0">
                  <c:v>0.30509735830336104</c:v>
                </c:pt>
                <c:pt idx="1">
                  <c:v>0.12873620240605235</c:v>
                </c:pt>
                <c:pt idx="2">
                  <c:v>0.12836413245690192</c:v>
                </c:pt>
                <c:pt idx="3">
                  <c:v>9.3513580553144002E-2</c:v>
                </c:pt>
                <c:pt idx="4">
                  <c:v>7.8630782587126385E-2</c:v>
                </c:pt>
                <c:pt idx="5">
                  <c:v>6.6724544214312287E-2</c:v>
                </c:pt>
                <c:pt idx="6">
                  <c:v>5.9593203522262182E-2</c:v>
                </c:pt>
                <c:pt idx="7">
                  <c:v>5.8290958700235651E-2</c:v>
                </c:pt>
                <c:pt idx="8">
                  <c:v>4.043160114101451E-2</c:v>
                </c:pt>
                <c:pt idx="9">
                  <c:v>2.9703584273843484E-2</c:v>
                </c:pt>
                <c:pt idx="10">
                  <c:v>9.9218653106784085E-3</c:v>
                </c:pt>
                <c:pt idx="11">
                  <c:v>9.921865310678409E-4</c:v>
                </c:pt>
              </c:numCache>
            </c:numRef>
          </c:val>
          <c:extLst>
            <c:ext xmlns:c16="http://schemas.microsoft.com/office/drawing/2014/chart" uri="{C3380CC4-5D6E-409C-BE32-E72D297353CC}">
              <c16:uniqueId val="{00000000-2F67-4117-B65F-C3334F50A127}"/>
            </c:ext>
          </c:extLst>
        </c:ser>
        <c:dLbls>
          <c:showLegendKey val="0"/>
          <c:showVal val="0"/>
          <c:showCatName val="0"/>
          <c:showSerName val="0"/>
          <c:showPercent val="0"/>
          <c:showBubbleSize val="0"/>
        </c:dLbls>
        <c:gapWidth val="182"/>
        <c:axId val="796009936"/>
        <c:axId val="796010264"/>
      </c:barChart>
      <c:catAx>
        <c:axId val="79600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96010264"/>
        <c:crosses val="autoZero"/>
        <c:auto val="1"/>
        <c:lblAlgn val="ctr"/>
        <c:lblOffset val="100"/>
        <c:noMultiLvlLbl val="0"/>
      </c:catAx>
      <c:valAx>
        <c:axId val="796010264"/>
        <c:scaling>
          <c:orientation val="minMax"/>
        </c:scaling>
        <c:delete val="1"/>
        <c:axPos val="t"/>
        <c:numFmt formatCode="0%" sourceLinked="1"/>
        <c:majorTickMark val="none"/>
        <c:minorTickMark val="none"/>
        <c:tickLblPos val="nextTo"/>
        <c:crossAx val="796009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Data'!$H$18</c:f>
              <c:strCache>
                <c:ptCount val="1"/>
                <c:pt idx="0">
                  <c:v>East Lothian</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4-2C75-4D88-A060-F9771B0E8A61}"/>
              </c:ext>
            </c:extLst>
          </c:dPt>
          <c:dPt>
            <c:idx val="1"/>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A2CD-4881-AB1D-A94CE629E6FC}"/>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75-4D88-A060-F9771B0E8A61}"/>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CD-4881-AB1D-A94CE629E6FC}"/>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'Chart Data'!$G$19:$G$34</c15:sqref>
                  </c15:fullRef>
                </c:ext>
              </c:extLst>
              <c:f>'Chart Data'!$G$19:$G$30</c:f>
              <c:strCache>
                <c:ptCount val="12"/>
                <c:pt idx="0">
                  <c:v>Personal Independence Payment</c:v>
                </c:pt>
                <c:pt idx="1">
                  <c:v>Attendance Allowance</c:v>
                </c:pt>
                <c:pt idx="2">
                  <c:v>Other</c:v>
                </c:pt>
                <c:pt idx="3">
                  <c:v>Universal Credit</c:v>
                </c:pt>
                <c:pt idx="4">
                  <c:v>Contributory Benefits</c:v>
                </c:pt>
                <c:pt idx="5">
                  <c:v>Disability Living Allowance</c:v>
                </c:pt>
                <c:pt idx="6">
                  <c:v>Carers Allowance</c:v>
                </c:pt>
                <c:pt idx="7">
                  <c:v>Pension Credit</c:v>
                </c:pt>
                <c:pt idx="8">
                  <c:v>Child Benefit</c:v>
                </c:pt>
                <c:pt idx="9">
                  <c:v>Scottish Welfare Fund </c:v>
                </c:pt>
                <c:pt idx="10">
                  <c:v>Sure Start Maternity Grant (replaced by the Best Start Grant)</c:v>
                </c:pt>
                <c:pt idx="11">
                  <c:v>Child Tax Credit</c:v>
                </c:pt>
              </c:strCache>
            </c:strRef>
          </c:cat>
          <c:val>
            <c:numRef>
              <c:extLst>
                <c:ext xmlns:c15="http://schemas.microsoft.com/office/drawing/2012/chart" uri="{02D57815-91ED-43cb-92C2-25804820EDAC}">
                  <c15:fullRef>
                    <c15:sqref>'Chart Data'!$H$19:$H$34</c15:sqref>
                  </c15:fullRef>
                </c:ext>
              </c:extLst>
              <c:f>'Chart Data'!$H$19:$H$30</c:f>
              <c:numCache>
                <c:formatCode>0%</c:formatCode>
                <c:ptCount val="12"/>
                <c:pt idx="0">
                  <c:v>0.27836977157204973</c:v>
                </c:pt>
                <c:pt idx="1">
                  <c:v>0.1904586931226652</c:v>
                </c:pt>
                <c:pt idx="2">
                  <c:v>0.14523240859819952</c:v>
                </c:pt>
                <c:pt idx="3">
                  <c:v>0.12330822463102457</c:v>
                </c:pt>
                <c:pt idx="4">
                  <c:v>9.1861106007716339E-2</c:v>
                </c:pt>
                <c:pt idx="5">
                  <c:v>7.410129217955784E-2</c:v>
                </c:pt>
                <c:pt idx="6">
                  <c:v>4.1368118072141587E-2</c:v>
                </c:pt>
                <c:pt idx="7">
                  <c:v>3.5121562863616874E-2</c:v>
                </c:pt>
                <c:pt idx="8">
                  <c:v>5.0523608304243982E-3</c:v>
                </c:pt>
                <c:pt idx="9">
                  <c:v>4.1643701390164743E-3</c:v>
                </c:pt>
                <c:pt idx="10">
                  <c:v>4.1643701390164743E-3</c:v>
                </c:pt>
                <c:pt idx="11">
                  <c:v>2.4496294935391024E-3</c:v>
                </c:pt>
              </c:numCache>
            </c:numRef>
          </c:val>
          <c:extLst>
            <c:ext xmlns:c16="http://schemas.microsoft.com/office/drawing/2014/chart" uri="{C3380CC4-5D6E-409C-BE32-E72D297353CC}">
              <c16:uniqueId val="{00000000-A2CD-4881-AB1D-A94CE629E6FC}"/>
            </c:ext>
          </c:extLst>
        </c:ser>
        <c:dLbls>
          <c:showLegendKey val="0"/>
          <c:showVal val="0"/>
          <c:showCatName val="0"/>
          <c:showSerName val="0"/>
          <c:showPercent val="0"/>
          <c:showBubbleSize val="0"/>
        </c:dLbls>
        <c:gapWidth val="182"/>
        <c:axId val="768105440"/>
        <c:axId val="768112656"/>
        <c:extLst>
          <c:ext xmlns:c15="http://schemas.microsoft.com/office/drawing/2012/chart" uri="{02D57815-91ED-43cb-92C2-25804820EDAC}">
            <c15:filteredBarSeries>
              <c15:ser>
                <c:idx val="1"/>
                <c:order val="1"/>
                <c:tx>
                  <c:strRef>
                    <c:extLst>
                      <c:ext uri="{02D57815-91ED-43cb-92C2-25804820EDAC}">
                        <c15:formulaRef>
                          <c15:sqref>'Chart Data'!$I$18</c15:sqref>
                        </c15:formulaRef>
                      </c:ext>
                    </c:extLst>
                    <c:strCache>
                      <c:ptCount val="1"/>
                      <c:pt idx="0">
                        <c:v>Scotland</c:v>
                      </c:pt>
                    </c:strCache>
                  </c:strRef>
                </c:tx>
                <c:spPr>
                  <a:solidFill>
                    <a:schemeClr val="accent5">
                      <a:lumMod val="40000"/>
                      <a:lumOff val="60000"/>
                    </a:schemeClr>
                  </a:solidFill>
                  <a:ln>
                    <a:noFill/>
                  </a:ln>
                  <a:effectLst/>
                </c:spPr>
                <c:invertIfNegative val="0"/>
                <c:dPt>
                  <c:idx val="1"/>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A2CD-4881-AB1D-A94CE629E6FC}"/>
                    </c:ext>
                  </c:extLst>
                </c:dPt>
                <c:dLbls>
                  <c:dLbl>
                    <c:idx val="1"/>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3-A2CD-4881-AB1D-A94CE629E6FC}"/>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'Chart Data'!$G$19:$G$34</c15:sqref>
                        </c15:fullRef>
                        <c15:formulaRef>
                          <c15:sqref>'Chart Data'!$G$19:$G$30</c15:sqref>
                        </c15:formulaRef>
                      </c:ext>
                    </c:extLst>
                    <c:strCache>
                      <c:ptCount val="12"/>
                      <c:pt idx="0">
                        <c:v>Personal Independence Payment</c:v>
                      </c:pt>
                      <c:pt idx="1">
                        <c:v>Attendance Allowance</c:v>
                      </c:pt>
                      <c:pt idx="2">
                        <c:v>Other</c:v>
                      </c:pt>
                      <c:pt idx="3">
                        <c:v>Universal Credit</c:v>
                      </c:pt>
                      <c:pt idx="4">
                        <c:v>Contributory Benefits</c:v>
                      </c:pt>
                      <c:pt idx="5">
                        <c:v>Disability Living Allowance</c:v>
                      </c:pt>
                      <c:pt idx="6">
                        <c:v>Carers Allowance</c:v>
                      </c:pt>
                      <c:pt idx="7">
                        <c:v>Pension Credit</c:v>
                      </c:pt>
                      <c:pt idx="8">
                        <c:v>Child Benefit</c:v>
                      </c:pt>
                      <c:pt idx="9">
                        <c:v>Scottish Welfare Fund </c:v>
                      </c:pt>
                      <c:pt idx="10">
                        <c:v>Sure Start Maternity Grant (replaced by the Best Start Grant)</c:v>
                      </c:pt>
                      <c:pt idx="11">
                        <c:v>Child Tax Credit</c:v>
                      </c:pt>
                    </c:strCache>
                  </c:strRef>
                </c:cat>
                <c:val>
                  <c:numRef>
                    <c:extLst>
                      <c:ext uri="{02D57815-91ED-43cb-92C2-25804820EDAC}">
                        <c15:fullRef>
                          <c15:sqref>'Chart Data'!$I$19:$I$34</c15:sqref>
                        </c15:fullRef>
                        <c15:formulaRef>
                          <c15:sqref>'Chart Data'!$I$19:$I$30</c15:sqref>
                        </c15:formulaRef>
                      </c:ext>
                    </c:extLst>
                    <c:numCache>
                      <c:formatCode>0%</c:formatCode>
                      <c:ptCount val="12"/>
                      <c:pt idx="0">
                        <c:v>0.18117610749726987</c:v>
                      </c:pt>
                      <c:pt idx="1">
                        <c:v>0.11478496325488398</c:v>
                      </c:pt>
                      <c:pt idx="2">
                        <c:v>0.39695863602551323</c:v>
                      </c:pt>
                      <c:pt idx="3">
                        <c:v>0.11951072018317166</c:v>
                      </c:pt>
                      <c:pt idx="4">
                        <c:v>2.7916264396013697E-2</c:v>
                      </c:pt>
                      <c:pt idx="5">
                        <c:v>2.7306395707706193E-2</c:v>
                      </c:pt>
                      <c:pt idx="6">
                        <c:v>2.4902993421226181E-2</c:v>
                      </c:pt>
                      <c:pt idx="7">
                        <c:v>2.4414992956966274E-2</c:v>
                      </c:pt>
                      <c:pt idx="8">
                        <c:v>1.2626022822594687E-2</c:v>
                      </c:pt>
                      <c:pt idx="9">
                        <c:v>3.0452481943982826E-2</c:v>
                      </c:pt>
                      <c:pt idx="10">
                        <c:v>8.135231523247289E-3</c:v>
                      </c:pt>
                      <c:pt idx="11">
                        <c:v>4.8288305398604065E-3</c:v>
                      </c:pt>
                    </c:numCache>
                  </c:numRef>
                </c:val>
                <c:extLst>
                  <c:ext xmlns:c16="http://schemas.microsoft.com/office/drawing/2014/chart" uri="{C3380CC4-5D6E-409C-BE32-E72D297353CC}">
                    <c16:uniqueId val="{00000001-A2CD-4881-AB1D-A94CE629E6FC}"/>
                  </c:ext>
                </c:extLst>
              </c15:ser>
            </c15:filteredBarSeries>
          </c:ext>
        </c:extLst>
      </c:barChart>
      <c:catAx>
        <c:axId val="7681054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68112656"/>
        <c:crosses val="autoZero"/>
        <c:auto val="1"/>
        <c:lblAlgn val="ctr"/>
        <c:lblOffset val="100"/>
        <c:noMultiLvlLbl val="0"/>
      </c:catAx>
      <c:valAx>
        <c:axId val="768112656"/>
        <c:scaling>
          <c:orientation val="minMax"/>
        </c:scaling>
        <c:delete val="1"/>
        <c:axPos val="t"/>
        <c:numFmt formatCode="0%" sourceLinked="1"/>
        <c:majorTickMark val="none"/>
        <c:minorTickMark val="none"/>
        <c:tickLblPos val="nextTo"/>
        <c:crossAx val="768105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4</xdr:row>
      <xdr:rowOff>57150</xdr:rowOff>
    </xdr:from>
    <xdr:to>
      <xdr:col>13</xdr:col>
      <xdr:colOff>600075</xdr:colOff>
      <xdr:row>19</xdr:row>
      <xdr:rowOff>47629</xdr:rowOff>
    </xdr:to>
    <xdr:grpSp>
      <xdr:nvGrpSpPr>
        <xdr:cNvPr id="3" name="Group 2">
          <a:extLst>
            <a:ext uri="{FF2B5EF4-FFF2-40B4-BE49-F238E27FC236}">
              <a16:creationId xmlns:a16="http://schemas.microsoft.com/office/drawing/2014/main" id="{CC09F9C0-7533-459A-AE2E-D6A4F5569BE1}"/>
            </a:ext>
          </a:extLst>
        </xdr:cNvPr>
        <xdr:cNvGrpSpPr/>
      </xdr:nvGrpSpPr>
      <xdr:grpSpPr>
        <a:xfrm>
          <a:off x="352425" y="866775"/>
          <a:ext cx="8172450" cy="2847979"/>
          <a:chOff x="352425" y="866775"/>
          <a:chExt cx="8172450" cy="2847979"/>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352425" y="866775"/>
            <a:ext cx="8067677" cy="2847979"/>
            <a:chOff x="647700" y="485775"/>
            <a:chExt cx="8067677" cy="2847979"/>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1800225"/>
              <a:ext cx="2105025" cy="149542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0" i="0" u="none" strike="noStrike">
                <a:solidFill>
                  <a:schemeClr val="dk1"/>
                </a:solidFill>
                <a:effectLst/>
                <a:latin typeface="+mn-lt"/>
                <a:ea typeface="+mn-ea"/>
                <a:cs typeface="+mn-cs"/>
              </a:endParaRPr>
            </a:p>
          </xdr:txBody>
        </xdr:sp>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3362325" y="485775"/>
              <a:ext cx="1590675" cy="1343025"/>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1" y="485775"/>
              <a:ext cx="2657474" cy="1171576"/>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C00000"/>
                </a:solidFill>
                <a:effectLst/>
                <a:latin typeface="+mn-lt"/>
                <a:ea typeface="+mn-ea"/>
                <a:cs typeface="+mn-cs"/>
              </a:endParaRPr>
            </a:p>
          </xdr:txBody>
        </xdr:sp>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2876551" y="1971675"/>
              <a:ext cx="3400424" cy="1343023"/>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endParaRPr lang="en-GB">
                <a:effectLst/>
              </a:endParaRPr>
            </a:p>
          </xdr:txBody>
        </xdr: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5038725" y="485775"/>
              <a:ext cx="3676652" cy="1190626"/>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200">
                <a:effectLst/>
              </a:endParaRPr>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3457575" y="571500"/>
              <a:ext cx="5257801" cy="2762254"/>
              <a:chOff x="6629400" y="1297846"/>
              <a:chExt cx="5257801" cy="2083529"/>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563100" y="2210287"/>
                <a:ext cx="2324101" cy="1171088"/>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chemeClr val="accent3">
                        <a:lumMod val="50000"/>
                      </a:schemeClr>
                    </a:solidFill>
                  </a:rPr>
                  <a:t>Pro Rata Offers </a:t>
                </a:r>
              </a:p>
              <a:p>
                <a:r>
                  <a:rPr lang="en-GB" sz="1100"/>
                  <a:t>were the most commonly</a:t>
                </a:r>
                <a:r>
                  <a:rPr lang="en-GB" sz="1100" baseline="0"/>
                  <a:t> agreed debt strategy by clients in East Lothian</a:t>
                </a:r>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6629400" y="1297846"/>
                <a:ext cx="1143000" cy="8477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800" b="1">
                    <a:solidFill>
                      <a:schemeClr val="accent3">
                        <a:lumMod val="50000"/>
                      </a:schemeClr>
                    </a:solidFill>
                    <a:effectLst/>
                    <a:latin typeface="+mn-lt"/>
                    <a:ea typeface="+mn-ea"/>
                    <a:cs typeface="+mn-cs"/>
                  </a:rPr>
                  <a:t>60%</a:t>
                </a:r>
                <a:r>
                  <a:rPr lang="en-GB" sz="2800" b="1" baseline="0">
                    <a:solidFill>
                      <a:schemeClr val="accent3">
                        <a:lumMod val="50000"/>
                      </a:schemeClr>
                    </a:solidFill>
                    <a:effectLst/>
                    <a:latin typeface="+mn-lt"/>
                    <a:ea typeface="+mn-ea"/>
                    <a:cs typeface="+mn-cs"/>
                  </a:rPr>
                  <a:t> </a:t>
                </a:r>
                <a:endParaRPr lang="en-GB" sz="2800">
                  <a:solidFill>
                    <a:schemeClr val="accent3">
                      <a:lumMod val="50000"/>
                    </a:schemeClr>
                  </a:solidFill>
                  <a:effectLst/>
                </a:endParaRPr>
              </a:p>
              <a:p>
                <a:r>
                  <a:rPr lang="en-GB" sz="1100" b="0" baseline="0">
                    <a:solidFill>
                      <a:schemeClr val="dk1"/>
                    </a:solidFill>
                    <a:effectLst/>
                    <a:latin typeface="+mn-lt"/>
                    <a:ea typeface="+mn-ea"/>
                    <a:cs typeface="+mn-cs"/>
                  </a:rPr>
                  <a:t>of East Lothian clients were Female</a:t>
                </a:r>
                <a:endParaRPr lang="en-GB" sz="1400">
                  <a:effectLst/>
                </a:endParaRPr>
              </a:p>
              <a:p>
                <a:pPr algn="l"/>
                <a:endParaRPr lang="en-GB" sz="1400" b="0">
                  <a:solidFill>
                    <a:sysClr val="windowText" lastClr="000000"/>
                  </a:solidFill>
                </a:endParaRPr>
              </a:p>
            </xdr:txBody>
          </xdr:sp>
        </xdr:grpSp>
      </xdr:grpSp>
      <xdr:sp macro="" textlink="">
        <xdr:nvSpPr>
          <xdr:cNvPr id="27" name="TextBox 26">
            <a:extLst>
              <a:ext uri="{FF2B5EF4-FFF2-40B4-BE49-F238E27FC236}">
                <a16:creationId xmlns:a16="http://schemas.microsoft.com/office/drawing/2014/main" id="{C49A03AE-5B5C-4C3F-B38D-132BE72A3CC7}"/>
              </a:ext>
            </a:extLst>
          </xdr:cNvPr>
          <xdr:cNvSpPr txBox="1"/>
        </xdr:nvSpPr>
        <xdr:spPr>
          <a:xfrm>
            <a:off x="2638424" y="2752725"/>
            <a:ext cx="2857501"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C00000"/>
                </a:solidFill>
              </a:rPr>
              <a:t>Council Tax Arrears </a:t>
            </a:r>
            <a:r>
              <a:rPr lang="en-GB" sz="1200">
                <a:solidFill>
                  <a:sysClr val="windowText" lastClr="000000"/>
                </a:solidFill>
              </a:rPr>
              <a:t>and </a:t>
            </a:r>
          </a:p>
          <a:p>
            <a:r>
              <a:rPr lang="en-GB" sz="1400" b="1">
                <a:solidFill>
                  <a:srgbClr val="C00000"/>
                </a:solidFill>
              </a:rPr>
              <a:t>Credit,</a:t>
            </a:r>
            <a:r>
              <a:rPr lang="en-GB" sz="1400" b="1" baseline="0">
                <a:solidFill>
                  <a:srgbClr val="C00000"/>
                </a:solidFill>
              </a:rPr>
              <a:t> Store and Charge Card Debts</a:t>
            </a:r>
          </a:p>
          <a:p>
            <a:r>
              <a:rPr lang="en-GB" sz="1200" baseline="0">
                <a:solidFill>
                  <a:sysClr val="windowText" lastClr="000000"/>
                </a:solidFill>
              </a:rPr>
              <a:t>were two of the most common types of debts clients presented with</a:t>
            </a:r>
            <a:endParaRPr lang="en-GB" sz="1200">
              <a:solidFill>
                <a:sysClr val="windowText" lastClr="000000"/>
              </a:solidFill>
            </a:endParaRPr>
          </a:p>
        </xdr:txBody>
      </xdr:sp>
      <xdr:sp macro="" textlink="">
        <xdr:nvSpPr>
          <xdr:cNvPr id="28" name="TextBox 27">
            <a:extLst>
              <a:ext uri="{FF2B5EF4-FFF2-40B4-BE49-F238E27FC236}">
                <a16:creationId xmlns:a16="http://schemas.microsoft.com/office/drawing/2014/main" id="{BC030D92-B5EE-48F5-B4FF-B06F121FC9C9}"/>
              </a:ext>
            </a:extLst>
          </xdr:cNvPr>
          <xdr:cNvSpPr txBox="1"/>
        </xdr:nvSpPr>
        <xdr:spPr>
          <a:xfrm>
            <a:off x="390525" y="2266951"/>
            <a:ext cx="1438275" cy="1381124"/>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chemeClr val="accent5">
                    <a:lumMod val="50000"/>
                  </a:schemeClr>
                </a:solidFill>
                <a:effectLst/>
                <a:latin typeface="+mn-lt"/>
                <a:ea typeface="+mn-ea"/>
                <a:cs typeface="+mn-cs"/>
              </a:rPr>
              <a:t>32%</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of clients were aged 45-59, comparatively higher than 26% across services in Scotland</a:t>
            </a:r>
          </a:p>
        </xdr:txBody>
      </xdr:sp>
      <xdr:pic>
        <xdr:nvPicPr>
          <xdr:cNvPr id="21" name="Graphic 20" descr="Man">
            <a:extLst>
              <a:ext uri="{FF2B5EF4-FFF2-40B4-BE49-F238E27FC236}">
                <a16:creationId xmlns:a16="http://schemas.microsoft.com/office/drawing/2014/main" id="{5A8244DB-525B-41B9-985C-3D56940A08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62100" y="2514600"/>
            <a:ext cx="914400" cy="914400"/>
          </a:xfrm>
          <a:prstGeom prst="rect">
            <a:avLst/>
          </a:prstGeom>
        </xdr:spPr>
      </xdr:pic>
      <xdr:pic>
        <xdr:nvPicPr>
          <xdr:cNvPr id="32" name="Graphic 31" descr="Coins">
            <a:extLst>
              <a:ext uri="{FF2B5EF4-FFF2-40B4-BE49-F238E27FC236}">
                <a16:creationId xmlns:a16="http://schemas.microsoft.com/office/drawing/2014/main" id="{B1871E61-4508-4C5D-B19C-3886642BADD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019675" y="2305050"/>
            <a:ext cx="914400" cy="914400"/>
          </a:xfrm>
          <a:prstGeom prst="rect">
            <a:avLst/>
          </a:prstGeom>
        </xdr:spPr>
      </xdr:pic>
      <xdr:pic>
        <xdr:nvPicPr>
          <xdr:cNvPr id="36" name="Graphic 35" descr="Wallet">
            <a:extLst>
              <a:ext uri="{FF2B5EF4-FFF2-40B4-BE49-F238E27FC236}">
                <a16:creationId xmlns:a16="http://schemas.microsoft.com/office/drawing/2014/main" id="{4414ACC5-641F-4F89-B7B6-37AEA8306A8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076450" y="885825"/>
            <a:ext cx="914400" cy="914400"/>
          </a:xfrm>
          <a:prstGeom prst="rect">
            <a:avLst/>
          </a:prstGeom>
        </xdr:spPr>
      </xdr:pic>
      <xdr:pic>
        <xdr:nvPicPr>
          <xdr:cNvPr id="6" name="Graphic 5" descr="Woman">
            <a:extLst>
              <a:ext uri="{FF2B5EF4-FFF2-40B4-BE49-F238E27FC236}">
                <a16:creationId xmlns:a16="http://schemas.microsoft.com/office/drawing/2014/main" id="{C24C8585-7F88-44EF-BE78-F0B5C3E98B6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886200" y="1104900"/>
            <a:ext cx="914400" cy="914400"/>
          </a:xfrm>
          <a:prstGeom prst="rect">
            <a:avLst/>
          </a:prstGeom>
        </xdr:spPr>
      </xdr:pic>
      <xdr:pic>
        <xdr:nvPicPr>
          <xdr:cNvPr id="11" name="Graphic 10" descr="Calculator">
            <a:extLst>
              <a:ext uri="{FF2B5EF4-FFF2-40B4-BE49-F238E27FC236}">
                <a16:creationId xmlns:a16="http://schemas.microsoft.com/office/drawing/2014/main" id="{C31E78E1-F384-4C04-B34E-C02184237292}"/>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7515225" y="2781300"/>
            <a:ext cx="914400" cy="914400"/>
          </a:xfrm>
          <a:prstGeom prst="rect">
            <a:avLst/>
          </a:prstGeom>
        </xdr:spPr>
      </xdr:pic>
      <xdr:sp macro="" textlink="">
        <xdr:nvSpPr>
          <xdr:cNvPr id="30" name="TextBox 29">
            <a:extLst>
              <a:ext uri="{FF2B5EF4-FFF2-40B4-BE49-F238E27FC236}">
                <a16:creationId xmlns:a16="http://schemas.microsoft.com/office/drawing/2014/main" id="{11980124-DD7E-46A4-BD41-B7EF29F4D04F}"/>
              </a:ext>
            </a:extLst>
          </xdr:cNvPr>
          <xdr:cNvSpPr txBox="1"/>
        </xdr:nvSpPr>
        <xdr:spPr>
          <a:xfrm>
            <a:off x="390526" y="923925"/>
            <a:ext cx="2171700" cy="1428751"/>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0">
                <a:solidFill>
                  <a:srgbClr val="C00000"/>
                </a:solidFill>
                <a:effectLst/>
                <a:latin typeface="+mn-lt"/>
                <a:ea typeface="+mn-ea"/>
                <a:cs typeface="+mn-cs"/>
              </a:rPr>
              <a:t>£6,446,250 </a:t>
            </a:r>
            <a:endParaRPr lang="en-GB" sz="2800" b="1">
              <a:solidFill>
                <a:srgbClr val="C00000"/>
              </a:solidFill>
              <a:effectLst/>
            </a:endParaRPr>
          </a:p>
          <a:p>
            <a:r>
              <a:rPr lang="en-GB" sz="1100" b="0" i="0">
                <a:solidFill>
                  <a:schemeClr val="dk1"/>
                </a:solidFill>
                <a:effectLst/>
                <a:latin typeface="+mn-lt"/>
                <a:ea typeface="+mn-ea"/>
                <a:cs typeface="+mn-cs"/>
              </a:rPr>
              <a:t>of verified </a:t>
            </a:r>
            <a:r>
              <a:rPr lang="en-GB" sz="1100" b="0" i="0" baseline="0">
                <a:solidFill>
                  <a:schemeClr val="dk1"/>
                </a:solidFill>
                <a:effectLst/>
                <a:latin typeface="+mn-lt"/>
                <a:ea typeface="+mn-ea"/>
                <a:cs typeface="+mn-cs"/>
              </a:rPr>
              <a:t>financial gain was secured for clients in 2019/20</a:t>
            </a:r>
            <a:endParaRPr lang="en-GB" sz="1200">
              <a:effectLst/>
            </a:endParaRPr>
          </a:p>
          <a:p>
            <a:endParaRPr lang="en-GB" sz="1200" b="1">
              <a:solidFill>
                <a:srgbClr val="C00000"/>
              </a:solidFill>
              <a:effectLst/>
              <a:latin typeface="+mn-lt"/>
              <a:ea typeface="+mn-ea"/>
              <a:cs typeface="+mn-cs"/>
            </a:endParaRPr>
          </a:p>
        </xdr:txBody>
      </xdr:sp>
      <xdr:sp macro="" textlink="">
        <xdr:nvSpPr>
          <xdr:cNvPr id="33" name="TextBox 32">
            <a:extLst>
              <a:ext uri="{FF2B5EF4-FFF2-40B4-BE49-F238E27FC236}">
                <a16:creationId xmlns:a16="http://schemas.microsoft.com/office/drawing/2014/main" id="{94DE1CA0-A25E-4DF6-BA52-DF61650A414E}"/>
              </a:ext>
            </a:extLst>
          </xdr:cNvPr>
          <xdr:cNvSpPr txBox="1"/>
        </xdr:nvSpPr>
        <xdr:spPr>
          <a:xfrm>
            <a:off x="4810125" y="952500"/>
            <a:ext cx="3019425" cy="1047751"/>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2800" b="1" i="0" baseline="0">
                <a:solidFill>
                  <a:schemeClr val="accent5">
                    <a:lumMod val="50000"/>
                  </a:schemeClr>
                </a:solidFill>
                <a:effectLst/>
                <a:latin typeface="+mn-lt"/>
                <a:ea typeface="+mn-ea"/>
                <a:cs typeface="+mn-cs"/>
              </a:rPr>
              <a:t>28%</a:t>
            </a:r>
            <a:endParaRPr lang="en-GB" sz="2800">
              <a:solidFill>
                <a:schemeClr val="accent5">
                  <a:lumMod val="50000"/>
                </a:schemeClr>
              </a:solidFill>
              <a:effectLst/>
            </a:endParaRPr>
          </a:p>
          <a:p>
            <a:r>
              <a:rPr lang="en-GB" sz="1100" b="0" i="0">
                <a:solidFill>
                  <a:schemeClr val="dk1"/>
                </a:solidFill>
                <a:effectLst/>
                <a:latin typeface="+mn-lt"/>
                <a:ea typeface="+mn-ea"/>
                <a:cs typeface="+mn-cs"/>
              </a:rPr>
              <a:t>of welfare benefits awarded as a result of support from</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services</a:t>
            </a:r>
            <a:r>
              <a:rPr lang="en-GB" sz="1100" b="0" i="0" baseline="0">
                <a:solidFill>
                  <a:schemeClr val="dk1"/>
                </a:solidFill>
                <a:effectLst/>
                <a:latin typeface="+mn-lt"/>
                <a:ea typeface="+mn-ea"/>
                <a:cs typeface="+mn-cs"/>
              </a:rPr>
              <a:t> in East Lothian were for Personal Independence Payment</a:t>
            </a:r>
            <a:endParaRPr lang="en-GB" sz="1200">
              <a:effectLst/>
            </a:endParaRPr>
          </a:p>
        </xdr:txBody>
      </xdr:sp>
      <xdr:pic>
        <xdr:nvPicPr>
          <xdr:cNvPr id="17" name="Graphic 16" descr="List">
            <a:extLst>
              <a:ext uri="{FF2B5EF4-FFF2-40B4-BE49-F238E27FC236}">
                <a16:creationId xmlns:a16="http://schemas.microsoft.com/office/drawing/2014/main" id="{ACE0E876-D4B3-4C56-BBFB-6BF3D4284D9A}"/>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610475" y="95250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171450</xdr:colOff>
      <xdr:row>2</xdr:row>
      <xdr:rowOff>66675</xdr:rowOff>
    </xdr:from>
    <xdr:to>
      <xdr:col>16</xdr:col>
      <xdr:colOff>161925</xdr:colOff>
      <xdr:row>8</xdr:row>
      <xdr:rowOff>76200</xdr:rowOff>
    </xdr:to>
    <xdr:sp macro="" textlink="">
      <xdr:nvSpPr>
        <xdr:cNvPr id="3" name="TextBox 2">
          <a:extLst>
            <a:ext uri="{FF2B5EF4-FFF2-40B4-BE49-F238E27FC236}">
              <a16:creationId xmlns:a16="http://schemas.microsoft.com/office/drawing/2014/main" id="{A43CDD18-B667-4D92-85FF-D063EDA5E248}"/>
            </a:ext>
          </a:extLst>
        </xdr:cNvPr>
        <xdr:cNvSpPr txBox="1"/>
      </xdr:nvSpPr>
      <xdr:spPr>
        <a:xfrm>
          <a:off x="6877050" y="447675"/>
          <a:ext cx="3038475" cy="115252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the proportion of clients in East Lothian aged 45-59 was higher than the proportion of clients in this age group across services in Scotland. This age group made up 32% of East Lothian clients and accounts for 26% of the adult population in East Lothian.</a:t>
          </a:r>
          <a:endParaRPr lang="en-GB" sz="1100"/>
        </a:p>
      </xdr:txBody>
    </xdr:sp>
    <xdr:clientData/>
  </xdr:twoCellAnchor>
  <xdr:twoCellAnchor>
    <xdr:from>
      <xdr:col>0</xdr:col>
      <xdr:colOff>142875</xdr:colOff>
      <xdr:row>2</xdr:row>
      <xdr:rowOff>76200</xdr:rowOff>
    </xdr:from>
    <xdr:to>
      <xdr:col>11</xdr:col>
      <xdr:colOff>97275</xdr:colOff>
      <xdr:row>23</xdr:row>
      <xdr:rowOff>35700</xdr:rowOff>
    </xdr:to>
    <xdr:graphicFrame macro="">
      <xdr:nvGraphicFramePr>
        <xdr:cNvPr id="4" name="Chart 3">
          <a:extLst>
            <a:ext uri="{FF2B5EF4-FFF2-40B4-BE49-F238E27FC236}">
              <a16:creationId xmlns:a16="http://schemas.microsoft.com/office/drawing/2014/main" id="{08340079-DA3D-4CA5-9240-EC8D2182FF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571500</xdr:colOff>
      <xdr:row>2</xdr:row>
      <xdr:rowOff>85725</xdr:rowOff>
    </xdr:from>
    <xdr:to>
      <xdr:col>3</xdr:col>
      <xdr:colOff>571500</xdr:colOff>
      <xdr:row>19</xdr:row>
      <xdr:rowOff>66676</xdr:rowOff>
    </xdr:to>
    <xdr:cxnSp macro="">
      <xdr:nvCxnSpPr>
        <xdr:cNvPr id="6" name="Straight Connector 5">
          <a:extLst>
            <a:ext uri="{FF2B5EF4-FFF2-40B4-BE49-F238E27FC236}">
              <a16:creationId xmlns:a16="http://schemas.microsoft.com/office/drawing/2014/main" id="{8DF327DA-4053-4109-89B4-AAA829D75376}"/>
            </a:ext>
          </a:extLst>
        </xdr:cNvPr>
        <xdr:cNvCxnSpPr/>
      </xdr:nvCxnSpPr>
      <xdr:spPr>
        <a:xfrm flipV="1">
          <a:off x="2400300" y="466725"/>
          <a:ext cx="0" cy="3219451"/>
        </a:xfrm>
        <a:prstGeom prst="line">
          <a:avLst/>
        </a:prstGeom>
        <a:ln w="19050">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266700</xdr:colOff>
      <xdr:row>2</xdr:row>
      <xdr:rowOff>85725</xdr:rowOff>
    </xdr:from>
    <xdr:to>
      <xdr:col>7</xdr:col>
      <xdr:colOff>276225</xdr:colOff>
      <xdr:row>19</xdr:row>
      <xdr:rowOff>57151</xdr:rowOff>
    </xdr:to>
    <xdr:cxnSp macro="">
      <xdr:nvCxnSpPr>
        <xdr:cNvPr id="7" name="Straight Connector 6">
          <a:extLst>
            <a:ext uri="{FF2B5EF4-FFF2-40B4-BE49-F238E27FC236}">
              <a16:creationId xmlns:a16="http://schemas.microsoft.com/office/drawing/2014/main" id="{634DCAB7-CFF8-48A5-B789-9F9C4A49BB91}"/>
            </a:ext>
          </a:extLst>
        </xdr:cNvPr>
        <xdr:cNvCxnSpPr/>
      </xdr:nvCxnSpPr>
      <xdr:spPr>
        <a:xfrm flipH="1" flipV="1">
          <a:off x="4533900" y="466725"/>
          <a:ext cx="9525" cy="3209926"/>
        </a:xfrm>
        <a:prstGeom prst="line">
          <a:avLst/>
        </a:prstGeom>
        <a:ln w="19050">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219075</xdr:colOff>
      <xdr:row>1</xdr:row>
      <xdr:rowOff>180975</xdr:rowOff>
    </xdr:from>
    <xdr:to>
      <xdr:col>11</xdr:col>
      <xdr:colOff>173475</xdr:colOff>
      <xdr:row>22</xdr:row>
      <xdr:rowOff>140475</xdr:rowOff>
    </xdr:to>
    <xdr:graphicFrame macro="">
      <xdr:nvGraphicFramePr>
        <xdr:cNvPr id="2" name="Chart 1">
          <a:extLst>
            <a:ext uri="{FF2B5EF4-FFF2-40B4-BE49-F238E27FC236}">
              <a16:creationId xmlns:a16="http://schemas.microsoft.com/office/drawing/2014/main" id="{E33FFA4B-50E5-4D6D-A377-2F77DEB9CC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266700</xdr:colOff>
      <xdr:row>1</xdr:row>
      <xdr:rowOff>171450</xdr:rowOff>
    </xdr:from>
    <xdr:to>
      <xdr:col>16</xdr:col>
      <xdr:colOff>257175</xdr:colOff>
      <xdr:row>9</xdr:row>
      <xdr:rowOff>19050</xdr:rowOff>
    </xdr:to>
    <xdr:sp macro="" textlink="">
      <xdr:nvSpPr>
        <xdr:cNvPr id="3" name="TextBox 2">
          <a:extLst>
            <a:ext uri="{FF2B5EF4-FFF2-40B4-BE49-F238E27FC236}">
              <a16:creationId xmlns:a16="http://schemas.microsoft.com/office/drawing/2014/main" id="{A7A04C03-F25E-4D6D-9BED-49865B3D7FE6}"/>
            </a:ext>
          </a:extLst>
        </xdr:cNvPr>
        <xdr:cNvSpPr txBox="1"/>
      </xdr:nvSpPr>
      <xdr:spPr>
        <a:xfrm>
          <a:off x="6972300" y="361950"/>
          <a:ext cx="3038475" cy="137160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a large proportion of the debt types clients presented with were classed under "Other". Of the debt types which could be classed under the categories used in this report, the largest proportions were for clients with Council Tax Arrears (13%) and Credit, Store and Charge Card Debts (13%).</a:t>
          </a: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2</xdr:row>
      <xdr:rowOff>47625</xdr:rowOff>
    </xdr:from>
    <xdr:to>
      <xdr:col>11</xdr:col>
      <xdr:colOff>97275</xdr:colOff>
      <xdr:row>23</xdr:row>
      <xdr:rowOff>7125</xdr:rowOff>
    </xdr:to>
    <xdr:graphicFrame macro="">
      <xdr:nvGraphicFramePr>
        <xdr:cNvPr id="2" name="Chart 1">
          <a:extLst>
            <a:ext uri="{FF2B5EF4-FFF2-40B4-BE49-F238E27FC236}">
              <a16:creationId xmlns:a16="http://schemas.microsoft.com/office/drawing/2014/main" id="{B90611FB-C3F9-444E-BAA7-A252A4094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219075</xdr:colOff>
      <xdr:row>2</xdr:row>
      <xdr:rowOff>47625</xdr:rowOff>
    </xdr:from>
    <xdr:to>
      <xdr:col>16</xdr:col>
      <xdr:colOff>209550</xdr:colOff>
      <xdr:row>6</xdr:row>
      <xdr:rowOff>66675</xdr:rowOff>
    </xdr:to>
    <xdr:sp macro="" textlink="">
      <xdr:nvSpPr>
        <xdr:cNvPr id="3" name="TextBox 2">
          <a:extLst>
            <a:ext uri="{FF2B5EF4-FFF2-40B4-BE49-F238E27FC236}">
              <a16:creationId xmlns:a16="http://schemas.microsoft.com/office/drawing/2014/main" id="{1CE9C23E-B6A8-4D8B-A870-4FB9A9EF53CB}"/>
            </a:ext>
          </a:extLst>
        </xdr:cNvPr>
        <xdr:cNvSpPr txBox="1"/>
      </xdr:nvSpPr>
      <xdr:spPr>
        <a:xfrm>
          <a:off x="6924675" y="428625"/>
          <a:ext cx="3038475" cy="7810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Personal Independence Payment and Attendance Allowance were the most common type of welfare benefits awarded as result of support from services in East Lothian.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2" customWidth="1"/>
    <col min="2" max="16384" width="9.140625" style="2"/>
  </cols>
  <sheetData>
    <row r="1" spans="1:3" ht="21" x14ac:dyDescent="0.35">
      <c r="A1" s="676" t="s">
        <v>0</v>
      </c>
      <c r="B1" s="667"/>
      <c r="C1" s="667"/>
    </row>
    <row r="2" spans="1:3" ht="18.75" x14ac:dyDescent="0.3">
      <c r="A2" s="742" t="s">
        <v>1</v>
      </c>
      <c r="B2" s="742"/>
      <c r="C2" s="742"/>
    </row>
    <row r="4" spans="1:3" ht="75" x14ac:dyDescent="0.25">
      <c r="A4" s="675" t="s">
        <v>2</v>
      </c>
      <c r="B4" s="667"/>
      <c r="C4" s="667"/>
    </row>
    <row r="6" spans="1:3" ht="21" x14ac:dyDescent="0.35">
      <c r="A6" s="679" t="s">
        <v>3</v>
      </c>
      <c r="B6" s="667"/>
      <c r="C6" s="667"/>
    </row>
    <row r="7" spans="1:3" x14ac:dyDescent="0.25">
      <c r="A7" s="677" t="s">
        <v>4</v>
      </c>
      <c r="B7" s="667"/>
      <c r="C7" s="667"/>
    </row>
    <row r="8" spans="1:3" x14ac:dyDescent="0.25">
      <c r="A8" s="678" t="s">
        <v>5</v>
      </c>
      <c r="B8" s="667"/>
      <c r="C8" s="667"/>
    </row>
    <row r="10" spans="1:3" x14ac:dyDescent="0.25">
      <c r="A10" s="668" t="s">
        <v>6</v>
      </c>
      <c r="B10" s="667"/>
      <c r="C10" s="667"/>
    </row>
    <row r="11" spans="1:3" x14ac:dyDescent="0.25">
      <c r="A11" s="677" t="s">
        <v>7</v>
      </c>
      <c r="B11" s="667"/>
      <c r="C11" s="667"/>
    </row>
    <row r="12" spans="1:3" x14ac:dyDescent="0.25">
      <c r="A12" s="677" t="s">
        <v>8</v>
      </c>
      <c r="B12" s="667"/>
      <c r="C12" s="667"/>
    </row>
    <row r="13" spans="1:3" x14ac:dyDescent="0.25">
      <c r="A13" s="677" t="s">
        <v>9</v>
      </c>
      <c r="B13" s="667"/>
      <c r="C13" s="667"/>
    </row>
    <row r="14" spans="1:3" x14ac:dyDescent="0.25">
      <c r="A14" s="677" t="s">
        <v>10</v>
      </c>
      <c r="B14" s="667"/>
      <c r="C14" s="667"/>
    </row>
    <row r="15" spans="1:3" x14ac:dyDescent="0.25">
      <c r="A15" s="677" t="s">
        <v>11</v>
      </c>
      <c r="B15" s="667"/>
      <c r="C15" s="667"/>
    </row>
    <row r="16" spans="1:3" x14ac:dyDescent="0.25">
      <c r="A16" s="677" t="s">
        <v>12</v>
      </c>
      <c r="B16" s="667"/>
      <c r="C16" s="667"/>
    </row>
    <row r="17" spans="1:1" x14ac:dyDescent="0.25">
      <c r="A17" s="678" t="s">
        <v>13</v>
      </c>
    </row>
    <row r="18" spans="1:1" x14ac:dyDescent="0.25">
      <c r="A18" s="677" t="s">
        <v>14</v>
      </c>
    </row>
    <row r="19" spans="1:1" x14ac:dyDescent="0.25">
      <c r="A19" s="677" t="s">
        <v>15</v>
      </c>
    </row>
    <row r="20" spans="1:1" x14ac:dyDescent="0.25">
      <c r="A20" s="677" t="s">
        <v>16</v>
      </c>
    </row>
    <row r="22" spans="1:1" x14ac:dyDescent="0.25">
      <c r="A22" s="668" t="s">
        <v>17</v>
      </c>
    </row>
    <row r="23" spans="1:1" x14ac:dyDescent="0.25">
      <c r="A23" s="678" t="s">
        <v>18</v>
      </c>
    </row>
    <row r="24" spans="1:1" x14ac:dyDescent="0.25">
      <c r="A24" s="677" t="s">
        <v>19</v>
      </c>
    </row>
    <row r="25" spans="1:1" x14ac:dyDescent="0.25">
      <c r="A25" s="677"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Age Chart'!A1" display="Age Chart" xr:uid="{7C659B8C-256A-4A52-B653-4B0695BA9FFD}"/>
    <hyperlink ref="A24" location="'Debt Chart'!A1" display="Debt Chart" xr:uid="{6AAB5DE3-BDA1-46F4-BA28-22571FFF9918}"/>
    <hyperlink ref="A25" location="'Awards Chart'!A1" display="Awards Chart" xr:uid="{506D32C3-589E-4B99-91A4-DB9EB5B727A3}"/>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topLeftCell="A4" workbookViewId="0">
      <selection activeCell="A21" sqref="A21"/>
    </sheetView>
  </sheetViews>
  <sheetFormatPr defaultRowHeight="15" x14ac:dyDescent="0.25"/>
  <cols>
    <col min="1" max="1" width="9.140625" style="281"/>
    <col min="2" max="2" width="15" style="281" customWidth="1"/>
    <col min="3" max="14" width="16.140625" style="281" customWidth="1"/>
    <col min="15" max="16384" width="9.140625" style="281"/>
  </cols>
  <sheetData>
    <row r="1" spans="1:15" ht="18.75" x14ac:dyDescent="0.3">
      <c r="A1" s="742" t="s">
        <v>1</v>
      </c>
      <c r="B1" s="742"/>
      <c r="C1" s="742"/>
      <c r="D1" s="667"/>
      <c r="E1" s="667"/>
      <c r="F1" s="667"/>
      <c r="G1" s="667"/>
      <c r="H1" s="667"/>
      <c r="I1" s="667"/>
      <c r="J1" s="667"/>
      <c r="K1" s="667"/>
      <c r="L1" s="667"/>
      <c r="M1" s="667"/>
      <c r="N1" s="667"/>
      <c r="O1" s="282"/>
    </row>
    <row r="2" spans="1:15" x14ac:dyDescent="0.25">
      <c r="A2" s="668" t="s">
        <v>11</v>
      </c>
      <c r="B2" s="667"/>
      <c r="C2" s="667"/>
      <c r="D2" s="667"/>
      <c r="E2" s="667"/>
      <c r="F2" s="667"/>
      <c r="G2" s="667"/>
      <c r="H2" s="667"/>
      <c r="I2" s="667"/>
      <c r="J2" s="667"/>
      <c r="K2" s="667"/>
      <c r="L2" s="667"/>
      <c r="M2" s="667"/>
      <c r="N2" s="667"/>
      <c r="O2" s="667"/>
    </row>
    <row r="3" spans="1:15" s="667" customFormat="1" x14ac:dyDescent="0.25">
      <c r="A3" s="282" t="s">
        <v>21</v>
      </c>
    </row>
    <row r="4" spans="1:15" x14ac:dyDescent="0.25">
      <c r="A4" s="668"/>
      <c r="B4" s="667"/>
      <c r="C4" s="667"/>
      <c r="D4" s="667"/>
      <c r="E4" s="667"/>
      <c r="F4" s="667"/>
      <c r="G4" s="667"/>
      <c r="H4" s="667"/>
      <c r="I4" s="667"/>
      <c r="J4" s="667"/>
      <c r="K4" s="667"/>
      <c r="L4" s="667"/>
      <c r="M4" s="667"/>
      <c r="N4" s="667"/>
      <c r="O4" s="667"/>
    </row>
    <row r="5" spans="1:15" x14ac:dyDescent="0.25">
      <c r="A5" s="278" t="s">
        <v>210</v>
      </c>
      <c r="B5" s="667"/>
      <c r="C5" s="279" t="s">
        <v>211</v>
      </c>
      <c r="D5" s="667"/>
      <c r="E5" s="667"/>
      <c r="F5" s="667"/>
      <c r="G5" s="667"/>
      <c r="H5" s="667"/>
      <c r="I5" s="667"/>
      <c r="J5" s="667"/>
      <c r="K5" s="667"/>
      <c r="L5" s="667"/>
      <c r="M5" s="667"/>
      <c r="N5" s="667"/>
      <c r="O5" s="667"/>
    </row>
    <row r="6" spans="1:15" x14ac:dyDescent="0.25">
      <c r="A6" s="278" t="s">
        <v>212</v>
      </c>
      <c r="B6" s="667"/>
      <c r="C6" s="279" t="s">
        <v>213</v>
      </c>
      <c r="D6" s="667"/>
      <c r="E6" s="667"/>
      <c r="F6" s="667"/>
      <c r="G6" s="667"/>
      <c r="H6" s="667"/>
      <c r="I6" s="667"/>
      <c r="J6" s="667"/>
      <c r="K6" s="667"/>
      <c r="L6" s="667"/>
      <c r="M6" s="667"/>
      <c r="N6" s="667"/>
      <c r="O6" s="667"/>
    </row>
    <row r="7" spans="1:15" x14ac:dyDescent="0.25">
      <c r="A7" s="278"/>
      <c r="B7" s="667"/>
      <c r="C7" s="282"/>
      <c r="D7" s="667"/>
      <c r="E7" s="667"/>
      <c r="F7" s="667"/>
      <c r="G7" s="667"/>
      <c r="H7" s="667"/>
      <c r="I7" s="667"/>
      <c r="J7" s="667"/>
      <c r="K7" s="667"/>
      <c r="L7" s="667"/>
      <c r="M7" s="667"/>
      <c r="N7" s="667"/>
      <c r="O7" s="667"/>
    </row>
    <row r="8" spans="1:15" x14ac:dyDescent="0.25">
      <c r="A8" s="282" t="s">
        <v>214</v>
      </c>
      <c r="B8" s="280"/>
      <c r="C8" s="280"/>
      <c r="D8" s="280"/>
      <c r="E8" s="280"/>
      <c r="F8" s="667"/>
      <c r="G8" s="667"/>
      <c r="H8" s="667"/>
      <c r="I8" s="667"/>
      <c r="J8" s="667"/>
      <c r="K8" s="667"/>
      <c r="L8" s="667"/>
      <c r="M8" s="667"/>
      <c r="N8" s="667"/>
      <c r="O8" s="667"/>
    </row>
    <row r="9" spans="1:15" x14ac:dyDescent="0.25">
      <c r="A9" s="668"/>
      <c r="B9" s="667"/>
      <c r="C9" s="667"/>
      <c r="D9" s="667"/>
      <c r="E9" s="667"/>
      <c r="F9" s="667"/>
      <c r="G9" s="667"/>
      <c r="H9" s="667"/>
      <c r="I9" s="667"/>
      <c r="J9" s="667"/>
      <c r="K9" s="667"/>
      <c r="L9" s="667"/>
      <c r="M9" s="667"/>
      <c r="N9" s="667"/>
      <c r="O9" s="667"/>
    </row>
    <row r="10" spans="1:15" x14ac:dyDescent="0.25">
      <c r="A10" s="667"/>
      <c r="B10" s="774" t="s">
        <v>210</v>
      </c>
      <c r="C10" s="748" t="str">
        <f>$A$1</f>
        <v>East Lothian</v>
      </c>
      <c r="D10" s="749"/>
      <c r="E10" s="757"/>
      <c r="F10" s="749" t="s">
        <v>86</v>
      </c>
      <c r="G10" s="749"/>
      <c r="H10" s="749"/>
      <c r="I10" s="667"/>
      <c r="J10" s="667"/>
      <c r="K10" s="667"/>
      <c r="L10" s="667"/>
      <c r="M10" s="667"/>
      <c r="N10" s="667"/>
      <c r="O10" s="667"/>
    </row>
    <row r="11" spans="1:15" ht="15.75" thickBot="1" x14ac:dyDescent="0.3">
      <c r="A11" s="667"/>
      <c r="B11" s="775"/>
      <c r="C11" s="285" t="s">
        <v>205</v>
      </c>
      <c r="D11" s="286" t="s">
        <v>206</v>
      </c>
      <c r="E11" s="601" t="s">
        <v>215</v>
      </c>
      <c r="F11" s="285" t="s">
        <v>205</v>
      </c>
      <c r="G11" s="286" t="s">
        <v>206</v>
      </c>
      <c r="H11" s="600" t="s">
        <v>215</v>
      </c>
      <c r="I11" s="667"/>
      <c r="J11" s="667"/>
      <c r="K11" s="667"/>
      <c r="L11" s="667"/>
      <c r="M11" s="667"/>
      <c r="N11" s="667"/>
      <c r="O11" s="667"/>
    </row>
    <row r="12" spans="1:15" x14ac:dyDescent="0.25">
      <c r="A12" s="667"/>
      <c r="B12" s="160" t="s">
        <v>89</v>
      </c>
      <c r="C12" s="35"/>
      <c r="D12" s="169"/>
      <c r="E12" s="190"/>
      <c r="F12" s="169"/>
      <c r="G12" s="169"/>
      <c r="H12" s="169"/>
      <c r="I12" s="667"/>
      <c r="J12" s="667"/>
      <c r="K12" s="667"/>
      <c r="L12" s="667"/>
      <c r="M12" s="667"/>
      <c r="N12" s="667"/>
      <c r="O12" s="667"/>
    </row>
    <row r="13" spans="1:15" x14ac:dyDescent="0.25">
      <c r="A13" s="667"/>
      <c r="B13" s="652" t="s">
        <v>90</v>
      </c>
      <c r="C13" s="302">
        <v>160000</v>
      </c>
      <c r="D13" s="303">
        <v>472767.98</v>
      </c>
      <c r="E13" s="306">
        <f>SUM(C13:D13)</f>
        <v>632767.98</v>
      </c>
      <c r="F13" s="302">
        <v>14382414.17</v>
      </c>
      <c r="G13" s="303">
        <v>12339227.790000001</v>
      </c>
      <c r="H13" s="316">
        <f>SUM(F13:G13)</f>
        <v>26721641.960000001</v>
      </c>
      <c r="I13" s="667"/>
      <c r="J13" s="667"/>
      <c r="K13" s="667"/>
      <c r="L13" s="667"/>
      <c r="M13" s="667"/>
      <c r="N13" s="667"/>
      <c r="O13" s="667"/>
    </row>
    <row r="14" spans="1:15" x14ac:dyDescent="0.25">
      <c r="A14" s="667"/>
      <c r="B14" s="654" t="s">
        <v>92</v>
      </c>
      <c r="C14" s="304">
        <v>144000</v>
      </c>
      <c r="D14" s="305">
        <v>527640</v>
      </c>
      <c r="E14" s="307">
        <f t="shared" ref="E14:E15" si="0">SUM(C14:D14)</f>
        <v>671640</v>
      </c>
      <c r="F14" s="304">
        <v>14914416.17</v>
      </c>
      <c r="G14" s="305">
        <v>11239610.120000001</v>
      </c>
      <c r="H14" s="317">
        <f t="shared" ref="H14" si="1">SUM(F14:G14)</f>
        <v>26154026.289999999</v>
      </c>
      <c r="I14" s="667"/>
      <c r="J14" s="667"/>
      <c r="K14" s="667"/>
      <c r="L14" s="667"/>
      <c r="M14" s="667"/>
      <c r="N14" s="667"/>
      <c r="O14" s="667"/>
    </row>
    <row r="15" spans="1:15" x14ac:dyDescent="0.25">
      <c r="A15" s="667"/>
      <c r="B15" s="308" t="s">
        <v>93</v>
      </c>
      <c r="C15" s="318">
        <v>146557.19</v>
      </c>
      <c r="D15" s="321">
        <v>526689</v>
      </c>
      <c r="E15" s="319">
        <f t="shared" si="0"/>
        <v>673246.19</v>
      </c>
      <c r="F15" s="318">
        <v>15096719.860000001</v>
      </c>
      <c r="G15" s="321">
        <v>13098484.510000002</v>
      </c>
      <c r="H15" s="320">
        <f>SUM(F15:G15)</f>
        <v>28195204.370000005</v>
      </c>
      <c r="I15" s="667"/>
      <c r="J15" s="667"/>
      <c r="K15" s="667"/>
      <c r="L15" s="667"/>
      <c r="M15" s="667"/>
      <c r="N15" s="667"/>
      <c r="O15" s="667"/>
    </row>
    <row r="16" spans="1:15" x14ac:dyDescent="0.25">
      <c r="A16" s="667"/>
      <c r="B16" s="668" t="s">
        <v>94</v>
      </c>
      <c r="C16" s="181"/>
      <c r="D16" s="649"/>
      <c r="E16" s="602"/>
      <c r="F16" s="667"/>
      <c r="G16" s="667"/>
      <c r="H16" s="667"/>
      <c r="I16" s="667"/>
      <c r="J16" s="536"/>
      <c r="K16" s="667"/>
      <c r="L16" s="667"/>
      <c r="M16" s="667"/>
      <c r="N16" s="667"/>
      <c r="O16" s="667"/>
    </row>
    <row r="17" spans="1:14" x14ac:dyDescent="0.25">
      <c r="A17" s="667"/>
      <c r="B17" s="652" t="s">
        <v>90</v>
      </c>
      <c r="C17" s="325">
        <f>IFERROR(C13/$E13,"-")</f>
        <v>0.25285729533912255</v>
      </c>
      <c r="D17" s="251">
        <f>IFERROR(D13/$E13,"-")</f>
        <v>0.7471427046608774</v>
      </c>
      <c r="E17" s="289"/>
      <c r="F17" s="251">
        <f>IFERROR(F13/$H13,"-")</f>
        <v>0.53823092875539746</v>
      </c>
      <c r="G17" s="251">
        <f>IFERROR(G13/$H13,"-")</f>
        <v>0.46176907124460254</v>
      </c>
      <c r="H17" s="251"/>
      <c r="I17" s="667"/>
      <c r="J17" s="667"/>
      <c r="K17" s="667"/>
      <c r="L17" s="667"/>
      <c r="M17" s="667"/>
      <c r="N17" s="667"/>
    </row>
    <row r="18" spans="1:14" x14ac:dyDescent="0.25">
      <c r="A18" s="667"/>
      <c r="B18" s="654" t="s">
        <v>92</v>
      </c>
      <c r="C18" s="324">
        <f t="shared" ref="C18:D19" si="2">IFERROR(C14/$E14,"-")</f>
        <v>0.21440057173485796</v>
      </c>
      <c r="D18" s="252">
        <f t="shared" si="2"/>
        <v>0.78559942826514206</v>
      </c>
      <c r="E18" s="290"/>
      <c r="F18" s="252">
        <f t="shared" ref="F18:G19" si="3">IFERROR(F14/$H14,"-")</f>
        <v>0.57025316120074909</v>
      </c>
      <c r="G18" s="252">
        <f t="shared" si="3"/>
        <v>0.42974683879925096</v>
      </c>
      <c r="H18" s="252"/>
      <c r="I18" s="667"/>
      <c r="J18" s="667"/>
      <c r="K18" s="667"/>
      <c r="L18" s="667"/>
      <c r="M18" s="667"/>
      <c r="N18" s="667"/>
    </row>
    <row r="19" spans="1:14" ht="15.75" thickBot="1" x14ac:dyDescent="0.3">
      <c r="A19" s="667"/>
      <c r="B19" s="284" t="s">
        <v>93</v>
      </c>
      <c r="C19" s="287">
        <f t="shared" si="2"/>
        <v>0.21768736634068439</v>
      </c>
      <c r="D19" s="288">
        <f t="shared" si="2"/>
        <v>0.78231263365931569</v>
      </c>
      <c r="E19" s="291"/>
      <c r="F19" s="288">
        <f t="shared" si="3"/>
        <v>0.53543573090972418</v>
      </c>
      <c r="G19" s="288">
        <f t="shared" si="3"/>
        <v>0.46456426909027576</v>
      </c>
      <c r="H19" s="288"/>
      <c r="I19" s="667"/>
      <c r="J19" s="667"/>
      <c r="K19" s="667"/>
      <c r="L19" s="667"/>
      <c r="M19" s="667"/>
      <c r="N19" s="667"/>
    </row>
    <row r="20" spans="1:14" x14ac:dyDescent="0.25">
      <c r="A20" s="667"/>
      <c r="B20" s="667"/>
      <c r="C20" s="667"/>
      <c r="D20" s="667"/>
      <c r="E20" s="667"/>
      <c r="F20" s="667"/>
      <c r="G20" s="667"/>
      <c r="H20" s="667"/>
      <c r="I20" s="667"/>
      <c r="J20" s="667"/>
      <c r="K20" s="667"/>
      <c r="L20" s="667"/>
      <c r="M20" s="667"/>
      <c r="N20" s="667"/>
    </row>
    <row r="21" spans="1:14" x14ac:dyDescent="0.25">
      <c r="A21" s="282" t="s">
        <v>216</v>
      </c>
      <c r="B21" s="280"/>
      <c r="C21" s="280"/>
      <c r="D21" s="280"/>
      <c r="E21" s="667"/>
      <c r="F21" s="667"/>
      <c r="G21" s="667"/>
      <c r="H21" s="667"/>
      <c r="I21" s="667"/>
      <c r="J21" s="667"/>
      <c r="K21" s="667"/>
      <c r="L21" s="667"/>
      <c r="M21" s="667"/>
      <c r="N21" s="667"/>
    </row>
    <row r="22" spans="1:14" x14ac:dyDescent="0.25">
      <c r="A22" s="668"/>
      <c r="B22" s="667"/>
      <c r="C22" s="667"/>
      <c r="D22" s="667"/>
      <c r="E22" s="667"/>
      <c r="F22" s="667"/>
      <c r="G22" s="667"/>
      <c r="H22" s="667"/>
      <c r="I22" s="667"/>
      <c r="J22" s="667"/>
      <c r="K22" s="667"/>
      <c r="L22" s="667"/>
      <c r="M22" s="667"/>
      <c r="N22" s="667"/>
    </row>
    <row r="23" spans="1:14" x14ac:dyDescent="0.25">
      <c r="A23" s="667"/>
      <c r="B23" s="774" t="s">
        <v>212</v>
      </c>
      <c r="C23" s="748" t="str">
        <f>$A$1</f>
        <v>East Lothian</v>
      </c>
      <c r="D23" s="749"/>
      <c r="E23" s="749"/>
      <c r="F23" s="749"/>
      <c r="G23" s="749"/>
      <c r="H23" s="757"/>
      <c r="I23" s="749" t="s">
        <v>86</v>
      </c>
      <c r="J23" s="749"/>
      <c r="K23" s="749"/>
      <c r="L23" s="749"/>
      <c r="M23" s="749"/>
      <c r="N23" s="749"/>
    </row>
    <row r="24" spans="1:14" ht="30.75" thickBot="1" x14ac:dyDescent="0.3">
      <c r="A24" s="667"/>
      <c r="B24" s="774"/>
      <c r="C24" s="196" t="s">
        <v>217</v>
      </c>
      <c r="D24" s="197" t="s">
        <v>218</v>
      </c>
      <c r="E24" s="197" t="s">
        <v>219</v>
      </c>
      <c r="F24" s="197" t="s">
        <v>220</v>
      </c>
      <c r="G24" s="197" t="s">
        <v>221</v>
      </c>
      <c r="H24" s="91" t="s">
        <v>193</v>
      </c>
      <c r="I24" s="197" t="s">
        <v>217</v>
      </c>
      <c r="J24" s="197" t="s">
        <v>218</v>
      </c>
      <c r="K24" s="197" t="s">
        <v>219</v>
      </c>
      <c r="L24" s="197" t="s">
        <v>220</v>
      </c>
      <c r="M24" s="197" t="s">
        <v>138</v>
      </c>
      <c r="N24" s="739" t="s">
        <v>193</v>
      </c>
    </row>
    <row r="25" spans="1:14" x14ac:dyDescent="0.25">
      <c r="A25" s="667"/>
      <c r="B25" s="182" t="s">
        <v>89</v>
      </c>
      <c r="C25" s="35"/>
      <c r="D25" s="169"/>
      <c r="E25" s="169"/>
      <c r="F25" s="169"/>
      <c r="G25" s="169"/>
      <c r="H25" s="190"/>
      <c r="I25" s="169"/>
      <c r="J25" s="169"/>
      <c r="K25" s="169"/>
      <c r="L25" s="169"/>
      <c r="M25" s="169"/>
      <c r="N25" s="169"/>
    </row>
    <row r="26" spans="1:14" x14ac:dyDescent="0.25">
      <c r="A26" s="667"/>
      <c r="B26" s="653" t="s">
        <v>90</v>
      </c>
      <c r="C26" s="302">
        <v>0</v>
      </c>
      <c r="D26" s="303">
        <v>0</v>
      </c>
      <c r="E26" s="303">
        <v>18400.32</v>
      </c>
      <c r="F26" s="303">
        <v>142676.51</v>
      </c>
      <c r="G26" s="303">
        <v>43000</v>
      </c>
      <c r="H26" s="335">
        <f>SUM(C26:G26)</f>
        <v>204076.83000000002</v>
      </c>
      <c r="I26" s="303">
        <v>447591</v>
      </c>
      <c r="J26" s="303">
        <v>517349.44</v>
      </c>
      <c r="K26" s="303">
        <v>303137.03000000003</v>
      </c>
      <c r="L26" s="303">
        <v>1660152.81</v>
      </c>
      <c r="M26" s="303">
        <v>1189735.74</v>
      </c>
      <c r="N26" s="330">
        <f>SUM(I26:M26)</f>
        <v>4117966.0200000005</v>
      </c>
    </row>
    <row r="27" spans="1:14" x14ac:dyDescent="0.25">
      <c r="A27" s="667"/>
      <c r="B27" s="655" t="s">
        <v>92</v>
      </c>
      <c r="C27" s="304" t="s">
        <v>426</v>
      </c>
      <c r="D27" s="305" t="s">
        <v>426</v>
      </c>
      <c r="E27" s="305">
        <v>133646</v>
      </c>
      <c r="F27" s="305" t="s">
        <v>426</v>
      </c>
      <c r="G27" s="305">
        <v>43513</v>
      </c>
      <c r="H27" s="336">
        <f t="shared" ref="H27:H28" si="4">SUM(C27:G27)</f>
        <v>177159</v>
      </c>
      <c r="I27" s="305">
        <v>290094</v>
      </c>
      <c r="J27" s="305">
        <v>459223.27999999997</v>
      </c>
      <c r="K27" s="305">
        <v>545522.46</v>
      </c>
      <c r="L27" s="305">
        <v>771397.88</v>
      </c>
      <c r="M27" s="305">
        <v>1977490.44</v>
      </c>
      <c r="N27" s="331">
        <f t="shared" ref="N27:N28" si="5">SUM(I27:M27)</f>
        <v>4043728.06</v>
      </c>
    </row>
    <row r="28" spans="1:14" x14ac:dyDescent="0.25">
      <c r="A28" s="667"/>
      <c r="B28" s="333" t="s">
        <v>93</v>
      </c>
      <c r="C28" s="302">
        <v>0</v>
      </c>
      <c r="D28" s="303">
        <v>27000</v>
      </c>
      <c r="E28" s="303">
        <v>125973</v>
      </c>
      <c r="F28" s="303">
        <v>97189</v>
      </c>
      <c r="G28" s="303">
        <v>152245.52000000002</v>
      </c>
      <c r="H28" s="335">
        <f t="shared" si="4"/>
        <v>402407.52</v>
      </c>
      <c r="I28" s="303">
        <v>161840.16999999998</v>
      </c>
      <c r="J28" s="303">
        <v>191878.59</v>
      </c>
      <c r="K28" s="303">
        <v>274847.45999999996</v>
      </c>
      <c r="L28" s="303">
        <v>603628.26</v>
      </c>
      <c r="M28" s="303">
        <v>2221867.85</v>
      </c>
      <c r="N28" s="330">
        <f t="shared" si="5"/>
        <v>3454062.33</v>
      </c>
    </row>
    <row r="29" spans="1:14" x14ac:dyDescent="0.25">
      <c r="A29" s="667"/>
      <c r="B29" s="334" t="s">
        <v>94</v>
      </c>
      <c r="C29" s="337"/>
      <c r="D29" s="329"/>
      <c r="E29" s="329"/>
      <c r="F29" s="329"/>
      <c r="G29" s="329"/>
      <c r="H29" s="334"/>
      <c r="I29" s="329"/>
      <c r="J29" s="329"/>
      <c r="K29" s="329"/>
      <c r="L29" s="329"/>
      <c r="M29" s="329"/>
      <c r="N29" s="328"/>
    </row>
    <row r="30" spans="1:14" x14ac:dyDescent="0.25">
      <c r="A30" s="667"/>
      <c r="B30" s="653" t="s">
        <v>90</v>
      </c>
      <c r="C30" s="325">
        <f>IFERROR(C26/$H26,"-")</f>
        <v>0</v>
      </c>
      <c r="D30" s="251">
        <f t="shared" ref="D30:G30" si="6">IFERROR(D26/$H26,"-")</f>
        <v>0</v>
      </c>
      <c r="E30" s="251">
        <f t="shared" si="6"/>
        <v>9.0163689822112578E-2</v>
      </c>
      <c r="F30" s="251">
        <f t="shared" si="6"/>
        <v>0.69913135165809859</v>
      </c>
      <c r="G30" s="251">
        <f t="shared" si="6"/>
        <v>0.21070495851978882</v>
      </c>
      <c r="H30" s="338"/>
      <c r="I30" s="251">
        <f>IFERROR(I26/$N26,"-")</f>
        <v>0.10869225190935401</v>
      </c>
      <c r="J30" s="251">
        <f t="shared" ref="J30:M30" si="7">IFERROR(J26/$N26,"-")</f>
        <v>0.12563227512984673</v>
      </c>
      <c r="K30" s="251">
        <f t="shared" si="7"/>
        <v>7.3613290767270578E-2</v>
      </c>
      <c r="L30" s="251">
        <f t="shared" si="7"/>
        <v>0.40314873943520296</v>
      </c>
      <c r="M30" s="251">
        <f t="shared" si="7"/>
        <v>0.28891344275832559</v>
      </c>
      <c r="N30" s="339"/>
    </row>
    <row r="31" spans="1:14" x14ac:dyDescent="0.25">
      <c r="A31" s="667"/>
      <c r="B31" s="655" t="s">
        <v>92</v>
      </c>
      <c r="C31" s="324" t="str">
        <f t="shared" ref="C31:G31" si="8">IFERROR(C27/$H27,"-")</f>
        <v>-</v>
      </c>
      <c r="D31" s="252" t="str">
        <f t="shared" si="8"/>
        <v>-</v>
      </c>
      <c r="E31" s="252">
        <f t="shared" si="8"/>
        <v>0.75438447947888621</v>
      </c>
      <c r="F31" s="252" t="str">
        <f t="shared" si="8"/>
        <v>-</v>
      </c>
      <c r="G31" s="252">
        <f t="shared" si="8"/>
        <v>0.24561552052111379</v>
      </c>
      <c r="H31" s="487"/>
      <c r="I31" s="252">
        <f t="shared" ref="I31:M31" si="9">IFERROR(I27/$N27,"-")</f>
        <v>7.1739245492190684E-2</v>
      </c>
      <c r="J31" s="252">
        <f t="shared" si="9"/>
        <v>0.11356433300809055</v>
      </c>
      <c r="K31" s="252">
        <f t="shared" si="9"/>
        <v>0.134905822524574</v>
      </c>
      <c r="L31" s="252">
        <f t="shared" si="9"/>
        <v>0.19076403471107797</v>
      </c>
      <c r="M31" s="252">
        <f t="shared" si="9"/>
        <v>0.48902656426406677</v>
      </c>
      <c r="N31" s="332"/>
    </row>
    <row r="32" spans="1:14" ht="15.75" thickBot="1" x14ac:dyDescent="0.3">
      <c r="A32" s="667"/>
      <c r="B32" s="283" t="s">
        <v>93</v>
      </c>
      <c r="C32" s="326">
        <f t="shared" ref="C32:G32" si="10">IFERROR(C28/$H28,"-")</f>
        <v>0</v>
      </c>
      <c r="D32" s="327">
        <f t="shared" si="10"/>
        <v>6.7096161622426931E-2</v>
      </c>
      <c r="E32" s="327">
        <f t="shared" si="10"/>
        <v>0.31304832474303662</v>
      </c>
      <c r="F32" s="327">
        <f t="shared" si="10"/>
        <v>0.24151884636748339</v>
      </c>
      <c r="G32" s="327">
        <f t="shared" si="10"/>
        <v>0.37833666726705312</v>
      </c>
      <c r="H32" s="323"/>
      <c r="I32" s="327">
        <f t="shared" ref="I32:M32" si="11">IFERROR(I28/$N28,"-")</f>
        <v>4.6855023024439744E-2</v>
      </c>
      <c r="J32" s="327">
        <f t="shared" si="11"/>
        <v>5.5551571358007312E-2</v>
      </c>
      <c r="K32" s="327">
        <f t="shared" si="11"/>
        <v>7.9572235165773622E-2</v>
      </c>
      <c r="L32" s="327">
        <f t="shared" si="11"/>
        <v>0.17475893667500783</v>
      </c>
      <c r="M32" s="327">
        <f t="shared" si="11"/>
        <v>0.6432622337767715</v>
      </c>
      <c r="N32" s="340"/>
    </row>
    <row r="34" spans="1:6" x14ac:dyDescent="0.25">
      <c r="A34" s="669" t="s">
        <v>222</v>
      </c>
      <c r="B34" s="667"/>
      <c r="C34" s="667"/>
      <c r="D34" s="667"/>
      <c r="E34" s="667"/>
      <c r="F34" s="667"/>
    </row>
    <row r="35" spans="1:6" x14ac:dyDescent="0.25">
      <c r="A35" s="737" t="s">
        <v>223</v>
      </c>
      <c r="B35" s="667"/>
      <c r="C35" s="667"/>
      <c r="D35" s="667"/>
      <c r="E35" s="667"/>
      <c r="F35" s="667"/>
    </row>
    <row r="36" spans="1:6" x14ac:dyDescent="0.25">
      <c r="A36" s="737" t="s">
        <v>224</v>
      </c>
      <c r="B36" s="667"/>
      <c r="C36" s="667"/>
      <c r="D36" s="667"/>
      <c r="E36" s="667"/>
      <c r="F36" s="667"/>
    </row>
    <row r="37" spans="1:6" x14ac:dyDescent="0.25">
      <c r="A37" s="737" t="s">
        <v>225</v>
      </c>
      <c r="B37" s="667"/>
      <c r="C37" s="667"/>
      <c r="D37" s="667"/>
      <c r="E37" s="667"/>
      <c r="F37" s="667"/>
    </row>
    <row r="38" spans="1:6" x14ac:dyDescent="0.25">
      <c r="A38" s="667"/>
      <c r="B38" s="667"/>
      <c r="C38" s="667"/>
      <c r="D38" s="667"/>
      <c r="E38" s="667"/>
      <c r="F38" s="667"/>
    </row>
    <row r="39" spans="1:6" x14ac:dyDescent="0.25">
      <c r="A39" s="667"/>
      <c r="B39" s="667"/>
      <c r="C39" s="667"/>
      <c r="D39" s="667"/>
      <c r="E39" s="667"/>
      <c r="F39" s="667"/>
    </row>
    <row r="40" spans="1:6" x14ac:dyDescent="0.25">
      <c r="A40" s="667"/>
      <c r="B40" s="667"/>
      <c r="C40" s="667"/>
      <c r="D40" s="667"/>
      <c r="E40" s="667"/>
      <c r="F40" s="667"/>
    </row>
    <row r="41" spans="1:6" x14ac:dyDescent="0.25">
      <c r="A41" s="667"/>
      <c r="B41" s="667"/>
      <c r="C41" s="667"/>
      <c r="D41" s="667"/>
      <c r="E41" s="667"/>
      <c r="F41" s="667"/>
    </row>
    <row r="42" spans="1:6" x14ac:dyDescent="0.25">
      <c r="A42" s="667"/>
      <c r="B42" s="667"/>
      <c r="C42" s="667"/>
      <c r="D42" s="667"/>
      <c r="E42" s="667"/>
      <c r="F42" s="667"/>
    </row>
    <row r="43" spans="1:6" x14ac:dyDescent="0.25">
      <c r="A43" s="667"/>
      <c r="B43" s="667"/>
      <c r="C43" s="667"/>
      <c r="D43" s="667"/>
      <c r="E43" s="667"/>
      <c r="F43" s="667"/>
    </row>
    <row r="44" spans="1:6" x14ac:dyDescent="0.25">
      <c r="A44" s="667"/>
      <c r="B44" s="667"/>
      <c r="C44" s="667"/>
      <c r="D44" s="667"/>
      <c r="E44" s="667"/>
      <c r="F44" s="667"/>
    </row>
    <row r="45" spans="1:6" x14ac:dyDescent="0.25">
      <c r="A45" s="667"/>
      <c r="B45" s="667"/>
      <c r="C45" s="667"/>
      <c r="D45" s="667"/>
      <c r="E45" s="667"/>
      <c r="F45" s="667"/>
    </row>
    <row r="46" spans="1:6" x14ac:dyDescent="0.25">
      <c r="A46" s="667"/>
      <c r="B46" s="667"/>
      <c r="C46" s="667"/>
      <c r="D46" s="667"/>
      <c r="E46" s="667"/>
      <c r="F46" s="667"/>
    </row>
    <row r="47" spans="1:6" x14ac:dyDescent="0.25">
      <c r="A47" s="667"/>
      <c r="B47" s="667"/>
      <c r="C47" s="667"/>
      <c r="D47" s="667"/>
      <c r="E47" s="667"/>
      <c r="F47" s="667"/>
    </row>
    <row r="48" spans="1:6" x14ac:dyDescent="0.25">
      <c r="A48" s="667"/>
      <c r="B48" s="667"/>
      <c r="C48" s="667"/>
      <c r="D48" s="667"/>
      <c r="E48" s="667"/>
      <c r="F48" s="667"/>
    </row>
    <row r="49" spans="1:2" x14ac:dyDescent="0.25">
      <c r="A49" s="667"/>
      <c r="B49" s="667"/>
    </row>
    <row r="50" spans="1:2" x14ac:dyDescent="0.25">
      <c r="A50" s="667"/>
      <c r="B50" s="667"/>
    </row>
    <row r="51" spans="1:2" x14ac:dyDescent="0.25">
      <c r="A51" s="667"/>
      <c r="B51" s="667"/>
    </row>
    <row r="52" spans="1:2" x14ac:dyDescent="0.25">
      <c r="A52" s="667"/>
      <c r="B52" s="667"/>
    </row>
    <row r="53" spans="1:2" x14ac:dyDescent="0.25">
      <c r="A53" s="667"/>
      <c r="B53" s="667"/>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23" display="Table I2.1 Local Authority Funding for Each Type of Provision in 2017/18, 2018/19 and 2019/20" xr:uid="{C6BB4846-3D9C-461E-B4C6-42CE90DE1D06}"/>
    <hyperlink ref="A21" location="'Notes &amp; Caveats'!A24" display="Table I2.2 Funding Received from Other Sources in 2017/18, 2018/19 and 2019/20" xr:uid="{FD4B1383-7351-47CE-A067-FFE56C7C2F57}"/>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topLeftCell="A63" workbookViewId="0">
      <selection activeCell="A79" sqref="A79"/>
    </sheetView>
  </sheetViews>
  <sheetFormatPr defaultRowHeight="15" x14ac:dyDescent="0.25"/>
  <cols>
    <col min="1" max="1" width="9.140625" style="322"/>
    <col min="2" max="2" width="23.7109375" style="322" customWidth="1"/>
    <col min="3" max="3" width="15.42578125" style="322" customWidth="1"/>
    <col min="4" max="14" width="13.5703125" style="322" customWidth="1"/>
    <col min="15" max="16384" width="9.140625" style="322"/>
  </cols>
  <sheetData>
    <row r="1" spans="1:13" ht="18.75" x14ac:dyDescent="0.3">
      <c r="A1" s="742" t="s">
        <v>1</v>
      </c>
      <c r="B1" s="742"/>
      <c r="C1" s="742"/>
      <c r="D1" s="667"/>
      <c r="E1" s="667"/>
      <c r="F1" s="667"/>
      <c r="G1" s="667"/>
      <c r="H1" s="667"/>
      <c r="I1" s="667"/>
      <c r="J1" s="667"/>
      <c r="K1" s="667"/>
      <c r="L1" s="667"/>
      <c r="M1" s="667"/>
    </row>
    <row r="2" spans="1:13" x14ac:dyDescent="0.25">
      <c r="A2" s="668" t="s">
        <v>12</v>
      </c>
      <c r="B2" s="667"/>
      <c r="C2" s="667"/>
      <c r="D2" s="667"/>
      <c r="E2" s="667"/>
      <c r="F2" s="667"/>
      <c r="G2" s="667"/>
      <c r="H2" s="667"/>
      <c r="I2" s="667"/>
      <c r="J2" s="667"/>
      <c r="K2" s="667"/>
      <c r="L2" s="667"/>
      <c r="M2" s="667"/>
    </row>
    <row r="3" spans="1:13" s="667" customFormat="1" x14ac:dyDescent="0.25">
      <c r="A3" s="282" t="s">
        <v>21</v>
      </c>
    </row>
    <row r="4" spans="1:13" s="441" customFormat="1" x14ac:dyDescent="0.25">
      <c r="A4" s="668"/>
      <c r="B4" s="667"/>
      <c r="C4" s="667"/>
      <c r="D4" s="667"/>
      <c r="E4" s="667"/>
      <c r="F4" s="667"/>
      <c r="G4" s="667"/>
      <c r="H4" s="667"/>
      <c r="I4" s="667"/>
      <c r="J4" s="667"/>
      <c r="K4" s="667"/>
      <c r="L4" s="667"/>
      <c r="M4" s="667"/>
    </row>
    <row r="5" spans="1:13" s="441" customFormat="1" x14ac:dyDescent="0.25">
      <c r="A5" s="278" t="s">
        <v>226</v>
      </c>
      <c r="B5" s="667"/>
      <c r="C5" s="279" t="s">
        <v>227</v>
      </c>
      <c r="D5" s="667"/>
      <c r="E5" s="667"/>
      <c r="F5" s="667"/>
      <c r="G5" s="667"/>
      <c r="H5" s="667"/>
      <c r="I5" s="667"/>
      <c r="J5" s="667"/>
      <c r="K5" s="667"/>
      <c r="L5" s="667"/>
      <c r="M5" s="667"/>
    </row>
    <row r="6" spans="1:13" s="441" customFormat="1" x14ac:dyDescent="0.25">
      <c r="A6" s="278" t="s">
        <v>228</v>
      </c>
      <c r="B6" s="667"/>
      <c r="C6" s="279" t="s">
        <v>229</v>
      </c>
      <c r="D6" s="667"/>
      <c r="E6" s="667"/>
      <c r="F6" s="667"/>
      <c r="G6" s="667"/>
      <c r="H6" s="667"/>
      <c r="I6" s="667"/>
      <c r="J6" s="667"/>
      <c r="K6" s="667"/>
      <c r="L6" s="667"/>
      <c r="M6" s="667"/>
    </row>
    <row r="7" spans="1:13" s="441" customFormat="1" x14ac:dyDescent="0.25">
      <c r="A7" s="278" t="s">
        <v>230</v>
      </c>
      <c r="B7" s="667"/>
      <c r="C7" s="279" t="s">
        <v>231</v>
      </c>
      <c r="D7" s="667"/>
      <c r="E7" s="667"/>
      <c r="F7" s="667"/>
      <c r="G7" s="667"/>
      <c r="H7" s="667"/>
      <c r="I7" s="667"/>
      <c r="J7" s="667"/>
      <c r="K7" s="667"/>
      <c r="L7" s="667"/>
      <c r="M7" s="667"/>
    </row>
    <row r="8" spans="1:13" s="441" customFormat="1" x14ac:dyDescent="0.25">
      <c r="A8" s="278" t="s">
        <v>232</v>
      </c>
      <c r="B8" s="667"/>
      <c r="C8" s="279" t="s">
        <v>233</v>
      </c>
      <c r="D8" s="667"/>
      <c r="E8" s="667"/>
      <c r="F8" s="667"/>
      <c r="G8" s="667"/>
      <c r="H8" s="667"/>
      <c r="I8" s="667"/>
      <c r="J8" s="667"/>
      <c r="K8" s="667"/>
      <c r="L8" s="667"/>
      <c r="M8" s="667"/>
    </row>
    <row r="9" spans="1:13" s="441" customFormat="1" x14ac:dyDescent="0.25">
      <c r="A9" s="278" t="s">
        <v>234</v>
      </c>
      <c r="B9" s="667"/>
      <c r="C9" s="279" t="s">
        <v>235</v>
      </c>
      <c r="D9" s="667"/>
      <c r="E9" s="667"/>
      <c r="F9" s="667"/>
      <c r="G9" s="667"/>
      <c r="H9" s="667"/>
      <c r="I9" s="667"/>
      <c r="J9" s="667"/>
      <c r="K9" s="667"/>
      <c r="L9" s="667"/>
      <c r="M9" s="667"/>
    </row>
    <row r="10" spans="1:13" s="441" customFormat="1" x14ac:dyDescent="0.25">
      <c r="A10" s="278" t="s">
        <v>236</v>
      </c>
      <c r="B10" s="667"/>
      <c r="C10" s="279" t="s">
        <v>237</v>
      </c>
      <c r="D10" s="667"/>
      <c r="E10" s="667"/>
      <c r="F10" s="667"/>
      <c r="G10" s="667"/>
      <c r="H10" s="667"/>
      <c r="I10" s="667"/>
      <c r="J10" s="667"/>
      <c r="K10" s="667"/>
      <c r="L10" s="667"/>
      <c r="M10" s="667"/>
    </row>
    <row r="12" spans="1:13" x14ac:dyDescent="0.25">
      <c r="A12" s="668" t="s">
        <v>238</v>
      </c>
      <c r="B12" s="667"/>
      <c r="C12" s="667"/>
      <c r="D12" s="667"/>
      <c r="E12" s="667"/>
      <c r="F12" s="667"/>
      <c r="G12" s="667"/>
      <c r="H12" s="667"/>
      <c r="I12" s="667"/>
      <c r="J12" s="667"/>
      <c r="K12" s="667"/>
      <c r="L12" s="667"/>
      <c r="M12" s="667"/>
    </row>
    <row r="14" spans="1:13" x14ac:dyDescent="0.25">
      <c r="A14" s="667"/>
      <c r="B14" s="668"/>
      <c r="C14" s="748" t="str">
        <f>A1</f>
        <v>East Lothian</v>
      </c>
      <c r="D14" s="749"/>
      <c r="E14" s="757"/>
      <c r="F14" s="749" t="s">
        <v>86</v>
      </c>
      <c r="G14" s="749"/>
      <c r="H14" s="749"/>
      <c r="I14" s="667"/>
      <c r="J14" s="667"/>
      <c r="K14" s="667"/>
      <c r="L14" s="667"/>
      <c r="M14" s="667"/>
    </row>
    <row r="15" spans="1:13" ht="15.75" thickBot="1" x14ac:dyDescent="0.3">
      <c r="A15" s="667"/>
      <c r="B15" s="668" t="s">
        <v>239</v>
      </c>
      <c r="C15" s="415" t="s">
        <v>240</v>
      </c>
      <c r="D15" s="386" t="s">
        <v>241</v>
      </c>
      <c r="E15" s="387" t="s">
        <v>242</v>
      </c>
      <c r="F15" s="360" t="s">
        <v>240</v>
      </c>
      <c r="G15" s="360" t="s">
        <v>241</v>
      </c>
      <c r="H15" s="360" t="s">
        <v>242</v>
      </c>
      <c r="I15" s="667"/>
      <c r="J15" s="667"/>
      <c r="K15" s="667"/>
      <c r="L15" s="667"/>
      <c r="M15" s="667"/>
    </row>
    <row r="16" spans="1:13" x14ac:dyDescent="0.25">
      <c r="A16" s="667"/>
      <c r="B16" s="344" t="s">
        <v>90</v>
      </c>
      <c r="C16" s="409">
        <v>9078</v>
      </c>
      <c r="D16" s="410">
        <v>1848</v>
      </c>
      <c r="E16" s="411">
        <v>1583</v>
      </c>
      <c r="F16" s="409">
        <v>206829</v>
      </c>
      <c r="G16" s="410">
        <v>164415</v>
      </c>
      <c r="H16" s="410">
        <v>99017</v>
      </c>
      <c r="I16" s="667"/>
      <c r="J16" s="536"/>
      <c r="K16" s="667"/>
      <c r="L16" s="667"/>
      <c r="M16" s="667"/>
    </row>
    <row r="17" spans="1:15" x14ac:dyDescent="0.25">
      <c r="A17" s="667"/>
      <c r="B17" s="313" t="s">
        <v>92</v>
      </c>
      <c r="C17" s="165">
        <v>9068</v>
      </c>
      <c r="D17" s="158">
        <v>4266</v>
      </c>
      <c r="E17" s="159">
        <v>2120</v>
      </c>
      <c r="F17" s="158">
        <v>300510</v>
      </c>
      <c r="G17" s="158">
        <v>244637</v>
      </c>
      <c r="H17" s="158">
        <v>68653</v>
      </c>
      <c r="I17" s="667"/>
      <c r="J17" s="536"/>
      <c r="K17" s="667"/>
      <c r="L17" s="667"/>
      <c r="M17" s="667"/>
      <c r="N17" s="667"/>
      <c r="O17" s="667"/>
    </row>
    <row r="18" spans="1:15" ht="15.75" thickBot="1" x14ac:dyDescent="0.3">
      <c r="A18" s="667"/>
      <c r="B18" s="345" t="s">
        <v>93</v>
      </c>
      <c r="C18" s="412">
        <v>7365.28</v>
      </c>
      <c r="D18" s="413">
        <v>3167.04</v>
      </c>
      <c r="E18" s="414">
        <v>2266.12</v>
      </c>
      <c r="F18" s="413">
        <v>302659.79500000004</v>
      </c>
      <c r="G18" s="413">
        <v>249108.245</v>
      </c>
      <c r="H18" s="413">
        <v>104911.72499999999</v>
      </c>
      <c r="I18" s="667"/>
      <c r="J18" s="536"/>
      <c r="K18" s="667"/>
      <c r="L18" s="667"/>
      <c r="M18" s="667"/>
      <c r="N18" s="667"/>
      <c r="O18" s="667"/>
    </row>
    <row r="19" spans="1:15" x14ac:dyDescent="0.25">
      <c r="A19" s="667"/>
      <c r="B19" s="667"/>
      <c r="C19" s="536"/>
      <c r="D19" s="536"/>
      <c r="E19" s="536"/>
      <c r="F19" s="536"/>
      <c r="G19" s="536"/>
      <c r="H19" s="536"/>
      <c r="I19" s="667"/>
      <c r="J19" s="667"/>
      <c r="K19" s="667"/>
      <c r="L19" s="667"/>
      <c r="M19" s="667"/>
      <c r="N19" s="667"/>
      <c r="O19" s="667"/>
    </row>
    <row r="20" spans="1:15" x14ac:dyDescent="0.25">
      <c r="A20" s="282" t="s">
        <v>243</v>
      </c>
      <c r="B20" s="667"/>
      <c r="C20" s="536"/>
      <c r="D20" s="536"/>
      <c r="E20" s="536"/>
      <c r="F20" s="738"/>
      <c r="G20" s="536"/>
      <c r="H20" s="536"/>
      <c r="I20" s="667"/>
      <c r="J20" s="667"/>
      <c r="K20" s="667"/>
      <c r="L20" s="667"/>
      <c r="M20" s="667"/>
      <c r="N20" s="667"/>
      <c r="O20" s="667"/>
    </row>
    <row r="22" spans="1:15" x14ac:dyDescent="0.25">
      <c r="A22" s="667"/>
      <c r="B22" s="667"/>
      <c r="C22" s="748" t="str">
        <f>$A$1</f>
        <v>East Lothian</v>
      </c>
      <c r="D22" s="749"/>
      <c r="E22" s="749"/>
      <c r="F22" s="749"/>
      <c r="G22" s="749"/>
      <c r="H22" s="757"/>
      <c r="I22" s="748" t="s">
        <v>86</v>
      </c>
      <c r="J22" s="749"/>
      <c r="K22" s="749"/>
      <c r="L22" s="749"/>
      <c r="M22" s="749"/>
      <c r="N22" s="749"/>
      <c r="O22" s="667"/>
    </row>
    <row r="23" spans="1:15" ht="15.75" thickBot="1" x14ac:dyDescent="0.3">
      <c r="A23" s="667"/>
      <c r="B23" s="347" t="s">
        <v>228</v>
      </c>
      <c r="C23" s="415" t="s">
        <v>244</v>
      </c>
      <c r="D23" s="386" t="s">
        <v>245</v>
      </c>
      <c r="E23" s="386" t="s">
        <v>246</v>
      </c>
      <c r="F23" s="386" t="s">
        <v>247</v>
      </c>
      <c r="G23" s="386" t="s">
        <v>248</v>
      </c>
      <c r="H23" s="387" t="s">
        <v>138</v>
      </c>
      <c r="I23" s="415" t="s">
        <v>244</v>
      </c>
      <c r="J23" s="386" t="s">
        <v>245</v>
      </c>
      <c r="K23" s="386" t="s">
        <v>246</v>
      </c>
      <c r="L23" s="386" t="s">
        <v>247</v>
      </c>
      <c r="M23" s="386" t="s">
        <v>248</v>
      </c>
      <c r="N23" s="386" t="s">
        <v>138</v>
      </c>
      <c r="O23" s="667"/>
    </row>
    <row r="24" spans="1:15" x14ac:dyDescent="0.25">
      <c r="A24" s="667"/>
      <c r="B24" s="160" t="s">
        <v>89</v>
      </c>
      <c r="C24" s="35"/>
      <c r="D24" s="169"/>
      <c r="E24" s="169"/>
      <c r="F24" s="169"/>
      <c r="G24" s="169"/>
      <c r="H24" s="190"/>
      <c r="I24" s="169"/>
      <c r="J24" s="169"/>
      <c r="K24" s="169"/>
      <c r="L24" s="169"/>
      <c r="M24" s="169"/>
      <c r="N24" s="169"/>
      <c r="O24" s="667"/>
    </row>
    <row r="25" spans="1:15" x14ac:dyDescent="0.25">
      <c r="A25" s="667"/>
      <c r="B25" s="314" t="s">
        <v>90</v>
      </c>
      <c r="C25" s="152">
        <v>764</v>
      </c>
      <c r="D25" s="153">
        <v>3244</v>
      </c>
      <c r="E25" s="153">
        <v>4011</v>
      </c>
      <c r="F25" s="153">
        <v>0</v>
      </c>
      <c r="G25" s="153">
        <v>0</v>
      </c>
      <c r="H25" s="191" t="s">
        <v>427</v>
      </c>
      <c r="I25" s="153">
        <v>16380</v>
      </c>
      <c r="J25" s="153">
        <v>129567</v>
      </c>
      <c r="K25" s="153">
        <v>70004</v>
      </c>
      <c r="L25" s="153">
        <v>2047</v>
      </c>
      <c r="M25" s="153">
        <v>0</v>
      </c>
      <c r="N25" s="153" t="s">
        <v>427</v>
      </c>
      <c r="O25" s="667"/>
    </row>
    <row r="26" spans="1:15" x14ac:dyDescent="0.25">
      <c r="A26" s="667"/>
      <c r="B26" s="315" t="s">
        <v>92</v>
      </c>
      <c r="C26" s="156">
        <v>1961</v>
      </c>
      <c r="D26" s="157">
        <v>3931</v>
      </c>
      <c r="E26" s="157">
        <v>3176</v>
      </c>
      <c r="F26" s="157">
        <v>0</v>
      </c>
      <c r="G26" s="157">
        <v>0</v>
      </c>
      <c r="H26" s="417" t="s">
        <v>427</v>
      </c>
      <c r="I26" s="157">
        <v>22286</v>
      </c>
      <c r="J26" s="157">
        <v>103407</v>
      </c>
      <c r="K26" s="157">
        <v>56566</v>
      </c>
      <c r="L26" s="157">
        <v>4739</v>
      </c>
      <c r="M26" s="157">
        <v>833</v>
      </c>
      <c r="N26" s="157" t="s">
        <v>427</v>
      </c>
      <c r="O26" s="667"/>
    </row>
    <row r="27" spans="1:15" x14ac:dyDescent="0.25">
      <c r="A27" s="667"/>
      <c r="B27" s="314" t="s">
        <v>93</v>
      </c>
      <c r="C27" s="152">
        <v>1117.76</v>
      </c>
      <c r="D27" s="153">
        <v>2042.84</v>
      </c>
      <c r="E27" s="153">
        <v>956.4</v>
      </c>
      <c r="F27" s="153">
        <v>0</v>
      </c>
      <c r="G27" s="153">
        <v>18.520000000000003</v>
      </c>
      <c r="H27" s="191">
        <v>1242</v>
      </c>
      <c r="I27" s="153">
        <v>17723.425000000003</v>
      </c>
      <c r="J27" s="153">
        <v>93863.78</v>
      </c>
      <c r="K27" s="153">
        <v>74746.31</v>
      </c>
      <c r="L27" s="153">
        <v>1217</v>
      </c>
      <c r="M27" s="153">
        <v>403.60499999999996</v>
      </c>
      <c r="N27" s="153">
        <v>6676.95</v>
      </c>
      <c r="O27" s="667"/>
    </row>
    <row r="28" spans="1:15" x14ac:dyDescent="0.25">
      <c r="A28" s="667"/>
      <c r="B28" s="328" t="s">
        <v>94</v>
      </c>
      <c r="C28" s="337"/>
      <c r="D28" s="329"/>
      <c r="E28" s="329"/>
      <c r="F28" s="329"/>
      <c r="G28" s="329"/>
      <c r="H28" s="348"/>
      <c r="I28" s="423"/>
      <c r="J28" s="423"/>
      <c r="K28" s="423"/>
      <c r="L28" s="423"/>
      <c r="M28" s="423"/>
      <c r="N28" s="423"/>
      <c r="O28" s="667"/>
    </row>
    <row r="29" spans="1:15" x14ac:dyDescent="0.25">
      <c r="A29" s="667"/>
      <c r="B29" s="314" t="s">
        <v>90</v>
      </c>
      <c r="C29" s="418">
        <f>IFERROR(C25/SUM($C25:$H25),"-")</f>
        <v>9.5273724903354534E-2</v>
      </c>
      <c r="D29" s="256">
        <f t="shared" ref="D29:H29" si="0">IFERROR(D25/SUM($C25:$H25),"-")</f>
        <v>0.4045392193540342</v>
      </c>
      <c r="E29" s="256">
        <f t="shared" si="0"/>
        <v>0.50018705574261135</v>
      </c>
      <c r="F29" s="256">
        <f t="shared" si="0"/>
        <v>0</v>
      </c>
      <c r="G29" s="256">
        <f t="shared" si="0"/>
        <v>0</v>
      </c>
      <c r="H29" s="257" t="str">
        <f t="shared" si="0"/>
        <v>-</v>
      </c>
      <c r="I29" s="418">
        <f>IFERROR(I25/SUM($I25:$N25),"-")</f>
        <v>7.5138304021137803E-2</v>
      </c>
      <c r="J29" s="256">
        <f t="shared" ref="J29:N29" si="1">IFERROR(J25/SUM($I25:$N25),"-")</f>
        <v>0.59434948944485733</v>
      </c>
      <c r="K29" s="256">
        <f t="shared" si="1"/>
        <v>0.3211222121303865</v>
      </c>
      <c r="L29" s="256">
        <f t="shared" si="1"/>
        <v>9.3899944036183822E-3</v>
      </c>
      <c r="M29" s="256">
        <f t="shared" si="1"/>
        <v>0</v>
      </c>
      <c r="N29" s="256" t="str">
        <f t="shared" si="1"/>
        <v>-</v>
      </c>
      <c r="O29" s="19"/>
    </row>
    <row r="30" spans="1:15" x14ac:dyDescent="0.25">
      <c r="A30" s="667"/>
      <c r="B30" s="315" t="s">
        <v>92</v>
      </c>
      <c r="C30" s="419">
        <f t="shared" ref="C30:H30" si="2">IFERROR(C26/SUM($C26:$H26),"-")</f>
        <v>0.2162549625055139</v>
      </c>
      <c r="D30" s="26">
        <f t="shared" si="2"/>
        <v>0.43350242611380679</v>
      </c>
      <c r="E30" s="26">
        <f t="shared" si="2"/>
        <v>0.3502426113806793</v>
      </c>
      <c r="F30" s="26">
        <f t="shared" si="2"/>
        <v>0</v>
      </c>
      <c r="G30" s="26">
        <f t="shared" si="2"/>
        <v>0</v>
      </c>
      <c r="H30" s="262"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667"/>
      <c r="B31" s="346" t="s">
        <v>93</v>
      </c>
      <c r="C31" s="420">
        <f t="shared" ref="C31:H31" si="5">IFERROR(C27/SUM($C27:$H27),"-")</f>
        <v>0.20785789732069801</v>
      </c>
      <c r="D31" s="421">
        <f t="shared" si="5"/>
        <v>0.37988515151965957</v>
      </c>
      <c r="E31" s="421">
        <f t="shared" si="5"/>
        <v>0.17785150031985003</v>
      </c>
      <c r="F31" s="421">
        <f t="shared" si="5"/>
        <v>0</v>
      </c>
      <c r="G31" s="421">
        <f t="shared" si="5"/>
        <v>3.4439667355955906E-3</v>
      </c>
      <c r="H31" s="422">
        <f t="shared" si="5"/>
        <v>0.2309614841041967</v>
      </c>
      <c r="I31" s="421">
        <f t="shared" si="3"/>
        <v>9.1061642932960291E-2</v>
      </c>
      <c r="J31" s="421">
        <f t="shared" ref="J31:N31" si="6">IFERROR(J27/SUM($I27:$N27),"-")</f>
        <v>0.48226513885989519</v>
      </c>
      <c r="K31" s="421">
        <f t="shared" si="6"/>
        <v>0.38404099612667175</v>
      </c>
      <c r="L31" s="421">
        <f t="shared" si="6"/>
        <v>6.2528557233950356E-3</v>
      </c>
      <c r="M31" s="421">
        <f t="shared" si="6"/>
        <v>2.0736925507320076E-3</v>
      </c>
      <c r="N31" s="421">
        <f t="shared" si="6"/>
        <v>3.4305673806345506E-2</v>
      </c>
      <c r="O31" s="19"/>
    </row>
    <row r="32" spans="1:15" x14ac:dyDescent="0.25">
      <c r="A32" s="667"/>
      <c r="B32" s="667"/>
      <c r="C32" s="667"/>
      <c r="D32" s="667"/>
      <c r="E32" s="667"/>
      <c r="F32" s="167"/>
      <c r="G32" s="536"/>
      <c r="H32" s="667"/>
      <c r="I32" s="667"/>
      <c r="J32" s="667"/>
      <c r="K32" s="19"/>
      <c r="L32" s="667"/>
      <c r="M32" s="667"/>
      <c r="N32" s="667"/>
      <c r="O32" s="19"/>
    </row>
    <row r="33" spans="1:14" x14ac:dyDescent="0.25">
      <c r="A33" s="282" t="s">
        <v>249</v>
      </c>
      <c r="B33" s="667"/>
      <c r="C33" s="667"/>
      <c r="D33" s="667"/>
      <c r="E33" s="667"/>
      <c r="F33" s="667"/>
      <c r="G33" s="667"/>
      <c r="H33" s="667"/>
      <c r="I33" s="667"/>
      <c r="J33" s="667"/>
      <c r="K33" s="667"/>
      <c r="L33" s="667"/>
      <c r="M33" s="667"/>
      <c r="N33" s="667"/>
    </row>
    <row r="35" spans="1:14" x14ac:dyDescent="0.25">
      <c r="A35" s="667"/>
      <c r="B35" s="667"/>
      <c r="C35" s="748" t="s">
        <v>230</v>
      </c>
      <c r="D35" s="749"/>
      <c r="E35" s="667"/>
      <c r="F35" s="667"/>
      <c r="G35" s="667"/>
      <c r="H35" s="667"/>
      <c r="I35" s="667"/>
      <c r="J35" s="667"/>
      <c r="K35" s="667"/>
      <c r="L35" s="667"/>
      <c r="M35" s="667"/>
      <c r="N35" s="667"/>
    </row>
    <row r="36" spans="1:14" ht="15.75" thickBot="1" x14ac:dyDescent="0.3">
      <c r="A36" s="667"/>
      <c r="B36" s="668" t="s">
        <v>250</v>
      </c>
      <c r="C36" s="440" t="str">
        <f>$A$1</f>
        <v>East Lothian</v>
      </c>
      <c r="D36" s="443" t="s">
        <v>86</v>
      </c>
      <c r="E36" s="667"/>
      <c r="F36" s="667"/>
      <c r="G36" s="667"/>
      <c r="H36" s="667"/>
      <c r="I36" s="667"/>
      <c r="J36" s="667"/>
      <c r="K36" s="667"/>
      <c r="L36" s="667"/>
      <c r="M36" s="667"/>
      <c r="N36" s="667"/>
    </row>
    <row r="37" spans="1:14" x14ac:dyDescent="0.25">
      <c r="A37" s="667"/>
      <c r="B37" s="355" t="s">
        <v>92</v>
      </c>
      <c r="C37" s="356">
        <v>1307</v>
      </c>
      <c r="D37" s="357">
        <v>44416</v>
      </c>
      <c r="E37" s="536"/>
      <c r="F37" s="536"/>
      <c r="G37" s="667"/>
      <c r="H37" s="667"/>
      <c r="I37" s="667"/>
      <c r="J37" s="667"/>
      <c r="K37" s="667"/>
      <c r="L37" s="667"/>
      <c r="M37" s="667"/>
      <c r="N37" s="667"/>
    </row>
    <row r="38" spans="1:14" ht="15.75" thickBot="1" x14ac:dyDescent="0.3">
      <c r="A38" s="667"/>
      <c r="B38" s="346" t="s">
        <v>93</v>
      </c>
      <c r="C38" s="358">
        <v>880.88</v>
      </c>
      <c r="D38" s="359">
        <v>121239.845</v>
      </c>
      <c r="E38" s="536"/>
      <c r="F38" s="536"/>
      <c r="G38" s="667"/>
      <c r="H38" s="667"/>
      <c r="I38" s="667"/>
      <c r="J38" s="667"/>
      <c r="K38" s="667"/>
      <c r="L38" s="667"/>
      <c r="M38" s="667"/>
      <c r="N38" s="667"/>
    </row>
    <row r="40" spans="1:14" x14ac:dyDescent="0.25">
      <c r="A40" s="282" t="s">
        <v>251</v>
      </c>
      <c r="B40" s="368"/>
      <c r="C40" s="364"/>
      <c r="D40" s="364"/>
      <c r="E40" s="667"/>
      <c r="F40" s="667"/>
      <c r="G40" s="667"/>
      <c r="H40" s="667"/>
      <c r="I40" s="667"/>
      <c r="J40" s="667"/>
      <c r="K40" s="667"/>
      <c r="L40" s="667"/>
      <c r="M40" s="667"/>
      <c r="N40" s="667"/>
    </row>
    <row r="41" spans="1:14" x14ac:dyDescent="0.25">
      <c r="A41" s="369"/>
      <c r="B41" s="370"/>
      <c r="C41" s="367"/>
      <c r="D41" s="367"/>
      <c r="E41" s="667"/>
      <c r="F41" s="667"/>
      <c r="G41" s="667"/>
      <c r="H41" s="667"/>
      <c r="I41" s="667"/>
      <c r="J41" s="667"/>
      <c r="K41" s="667"/>
      <c r="L41" s="667"/>
      <c r="M41" s="667"/>
      <c r="N41" s="667"/>
    </row>
    <row r="42" spans="1:14" s="361" customFormat="1" x14ac:dyDescent="0.25">
      <c r="A42" s="369"/>
      <c r="B42" s="370"/>
      <c r="C42" s="779" t="str">
        <f>$A$1</f>
        <v>East Lothian</v>
      </c>
      <c r="D42" s="780"/>
      <c r="E42" s="780"/>
      <c r="F42" s="780"/>
      <c r="G42" s="780"/>
      <c r="H42" s="781"/>
      <c r="I42" s="749" t="s">
        <v>86</v>
      </c>
      <c r="J42" s="749"/>
      <c r="K42" s="749"/>
      <c r="L42" s="749"/>
      <c r="M42" s="749"/>
      <c r="N42" s="749"/>
    </row>
    <row r="43" spans="1:14" x14ac:dyDescent="0.25">
      <c r="A43" s="369"/>
      <c r="B43" s="371"/>
      <c r="C43" s="776" t="s">
        <v>89</v>
      </c>
      <c r="D43" s="777"/>
      <c r="E43" s="778"/>
      <c r="F43" s="760" t="s">
        <v>94</v>
      </c>
      <c r="G43" s="760"/>
      <c r="H43" s="766"/>
      <c r="I43" s="776" t="s">
        <v>89</v>
      </c>
      <c r="J43" s="777"/>
      <c r="K43" s="778"/>
      <c r="L43" s="760" t="s">
        <v>94</v>
      </c>
      <c r="M43" s="760"/>
      <c r="N43" s="760"/>
    </row>
    <row r="44" spans="1:14" ht="15.75" thickBot="1" x14ac:dyDescent="0.3">
      <c r="A44" s="369"/>
      <c r="B44" s="371" t="s">
        <v>252</v>
      </c>
      <c r="C44" s="385" t="s">
        <v>90</v>
      </c>
      <c r="D44" s="442" t="s">
        <v>92</v>
      </c>
      <c r="E44" s="392" t="s">
        <v>93</v>
      </c>
      <c r="F44" s="376" t="s">
        <v>90</v>
      </c>
      <c r="G44" s="376" t="s">
        <v>92</v>
      </c>
      <c r="H44" s="387" t="s">
        <v>93</v>
      </c>
      <c r="I44" s="385" t="s">
        <v>90</v>
      </c>
      <c r="J44" s="442" t="s">
        <v>92</v>
      </c>
      <c r="K44" s="392" t="s">
        <v>93</v>
      </c>
      <c r="L44" s="376" t="s">
        <v>90</v>
      </c>
      <c r="M44" s="376" t="s">
        <v>92</v>
      </c>
      <c r="N44" s="360" t="s">
        <v>93</v>
      </c>
    </row>
    <row r="45" spans="1:14" x14ac:dyDescent="0.25">
      <c r="A45" s="369"/>
      <c r="B45" s="378" t="s">
        <v>253</v>
      </c>
      <c r="C45" s="409">
        <v>1168</v>
      </c>
      <c r="D45" s="410">
        <v>1820</v>
      </c>
      <c r="E45" s="424">
        <v>775.12</v>
      </c>
      <c r="F45" s="425">
        <f>IFERROR(C45/SUM(C$45:C$49),"-")</f>
        <v>0.82719546742209626</v>
      </c>
      <c r="G45" s="425">
        <f t="shared" ref="G45:H45" si="7">IFERROR(D45/SUM(D$45:D$49),"-")</f>
        <v>0.65775207806288394</v>
      </c>
      <c r="H45" s="426">
        <f t="shared" si="7"/>
        <v>0.5856857885510488</v>
      </c>
      <c r="I45" s="409">
        <v>67473</v>
      </c>
      <c r="J45" s="410">
        <v>77897</v>
      </c>
      <c r="K45" s="424">
        <v>76535.02</v>
      </c>
      <c r="L45" s="425">
        <f>IFERROR(I45/SUM(I$45:I$49),"-")</f>
        <v>0.56286131386861316</v>
      </c>
      <c r="M45" s="425">
        <f t="shared" ref="M45:N45" si="8">IFERROR(J45/SUM(J$45:J$49),"-")</f>
        <v>0.59889442445490049</v>
      </c>
      <c r="N45" s="425">
        <f t="shared" si="8"/>
        <v>0.6824664877252814</v>
      </c>
    </row>
    <row r="46" spans="1:14" x14ac:dyDescent="0.25">
      <c r="A46" s="667"/>
      <c r="B46" s="379" t="s">
        <v>254</v>
      </c>
      <c r="C46" s="165">
        <v>25</v>
      </c>
      <c r="D46" s="158">
        <v>226</v>
      </c>
      <c r="E46" s="398">
        <v>268.56</v>
      </c>
      <c r="F46" s="12">
        <f t="shared" ref="F46:F54" si="9">IFERROR(C46/SUM(C$45:C$49),"-")</f>
        <v>1.7705382436260624E-2</v>
      </c>
      <c r="G46" s="12">
        <f t="shared" ref="G46:G54" si="10">IFERROR(D46/SUM(D$45:D$49),"-")</f>
        <v>8.1676906396819654E-2</v>
      </c>
      <c r="H46" s="148">
        <f t="shared" ref="H46:H54" si="11">IFERROR(E46/SUM(E$45:E$49),"-")</f>
        <v>0.20292570875899171</v>
      </c>
      <c r="I46" s="165">
        <v>11142</v>
      </c>
      <c r="J46" s="158">
        <v>12202</v>
      </c>
      <c r="K46" s="398">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667"/>
      <c r="B47" s="380" t="s">
        <v>255</v>
      </c>
      <c r="C47" s="416">
        <v>88</v>
      </c>
      <c r="D47" s="154">
        <v>163</v>
      </c>
      <c r="E47" s="427">
        <v>61.6</v>
      </c>
      <c r="F47" s="362">
        <f t="shared" si="9"/>
        <v>6.2322946175637391E-2</v>
      </c>
      <c r="G47" s="362">
        <f t="shared" si="10"/>
        <v>5.8908565233104448E-2</v>
      </c>
      <c r="H47" s="428">
        <f t="shared" si="11"/>
        <v>4.6545366620322791E-2</v>
      </c>
      <c r="I47" s="416">
        <v>4730</v>
      </c>
      <c r="J47" s="154">
        <v>5790</v>
      </c>
      <c r="K47" s="427">
        <v>2073.6149999999998</v>
      </c>
      <c r="L47" s="362">
        <f t="shared" si="12"/>
        <v>3.94577685088634E-2</v>
      </c>
      <c r="M47" s="362">
        <f t="shared" si="13"/>
        <v>4.4515176676815205E-2</v>
      </c>
      <c r="N47" s="362">
        <f t="shared" si="14"/>
        <v>1.8490525591349675E-2</v>
      </c>
    </row>
    <row r="48" spans="1:14" s="361" customFormat="1" x14ac:dyDescent="0.25">
      <c r="A48" s="667"/>
      <c r="B48" s="381" t="s">
        <v>138</v>
      </c>
      <c r="C48" s="165">
        <v>23</v>
      </c>
      <c r="D48" s="158">
        <v>197</v>
      </c>
      <c r="E48" s="398">
        <v>57.88</v>
      </c>
      <c r="F48" s="12">
        <f t="shared" si="9"/>
        <v>1.6288951841359773E-2</v>
      </c>
      <c r="G48" s="12">
        <f t="shared" si="10"/>
        <v>7.1196241416696782E-2</v>
      </c>
      <c r="H48" s="148">
        <f t="shared" si="11"/>
        <v>4.3734510064679925E-2</v>
      </c>
      <c r="I48" s="165">
        <v>9643</v>
      </c>
      <c r="J48" s="158">
        <v>11972</v>
      </c>
      <c r="K48" s="398">
        <v>5116.24</v>
      </c>
      <c r="L48" s="12">
        <f t="shared" si="12"/>
        <v>8.044212721584984E-2</v>
      </c>
      <c r="M48" s="12">
        <f t="shared" si="13"/>
        <v>9.2044161515514963E-2</v>
      </c>
      <c r="N48" s="12">
        <f t="shared" si="14"/>
        <v>4.5621760380536822E-2</v>
      </c>
    </row>
    <row r="49" spans="1:14" x14ac:dyDescent="0.25">
      <c r="A49" s="667"/>
      <c r="B49" s="380" t="s">
        <v>256</v>
      </c>
      <c r="C49" s="416">
        <f>SUM(C50:C54)</f>
        <v>108</v>
      </c>
      <c r="D49" s="154">
        <f t="shared" ref="D49:E49" si="15">SUM(D50:D54)</f>
        <v>361</v>
      </c>
      <c r="E49" s="427">
        <f t="shared" si="15"/>
        <v>160.28</v>
      </c>
      <c r="F49" s="362">
        <f t="shared" si="9"/>
        <v>7.6487252124645896E-2</v>
      </c>
      <c r="G49" s="362">
        <f t="shared" si="10"/>
        <v>0.13046620889049512</v>
      </c>
      <c r="H49" s="428">
        <f t="shared" si="11"/>
        <v>0.12110862600495678</v>
      </c>
      <c r="I49" s="416">
        <f>SUM(I50:I54)</f>
        <v>26887</v>
      </c>
      <c r="J49" s="154">
        <f t="shared" ref="J49:K49" si="16">SUM(J50:J54)</f>
        <v>22207</v>
      </c>
      <c r="K49" s="427">
        <f t="shared" si="16"/>
        <v>19771.59</v>
      </c>
      <c r="L49" s="362">
        <f t="shared" si="12"/>
        <v>0.22429197080291971</v>
      </c>
      <c r="M49" s="362">
        <f t="shared" si="13"/>
        <v>0.17073377002798537</v>
      </c>
      <c r="N49" s="362">
        <f t="shared" si="14"/>
        <v>0.17630422758162598</v>
      </c>
    </row>
    <row r="50" spans="1:14" ht="21" customHeight="1" x14ac:dyDescent="0.25">
      <c r="A50" s="667"/>
      <c r="B50" s="399" t="s">
        <v>257</v>
      </c>
      <c r="C50" s="429">
        <v>0</v>
      </c>
      <c r="D50" s="430">
        <v>88</v>
      </c>
      <c r="E50" s="400">
        <v>13.52</v>
      </c>
      <c r="F50" s="401">
        <f t="shared" si="9"/>
        <v>0</v>
      </c>
      <c r="G50" s="401">
        <f t="shared" si="10"/>
        <v>3.1803397181062523E-2</v>
      </c>
      <c r="H50" s="402">
        <f t="shared" si="11"/>
        <v>1.0215801245239678E-2</v>
      </c>
      <c r="I50" s="429">
        <v>954</v>
      </c>
      <c r="J50" s="430">
        <v>1847</v>
      </c>
      <c r="K50" s="400">
        <v>515.52</v>
      </c>
      <c r="L50" s="401">
        <f t="shared" si="12"/>
        <v>7.9582898852971849E-3</v>
      </c>
      <c r="M50" s="401">
        <f t="shared" si="13"/>
        <v>1.4200264477042777E-2</v>
      </c>
      <c r="N50" s="401">
        <f t="shared" si="14"/>
        <v>4.5969168591337281E-3</v>
      </c>
    </row>
    <row r="51" spans="1:14" x14ac:dyDescent="0.25">
      <c r="A51" s="667"/>
      <c r="B51" s="383" t="s">
        <v>258</v>
      </c>
      <c r="C51" s="416">
        <v>64</v>
      </c>
      <c r="D51" s="154">
        <v>139</v>
      </c>
      <c r="E51" s="427">
        <v>30.28</v>
      </c>
      <c r="F51" s="362">
        <f t="shared" si="9"/>
        <v>4.5325779036827198E-2</v>
      </c>
      <c r="G51" s="362">
        <f t="shared" si="10"/>
        <v>5.023491145645103E-2</v>
      </c>
      <c r="H51" s="428">
        <f t="shared" si="11"/>
        <v>2.2879767877652179E-2</v>
      </c>
      <c r="I51" s="416">
        <v>2960</v>
      </c>
      <c r="J51" s="154">
        <v>4181</v>
      </c>
      <c r="K51" s="427">
        <v>3523.2200000000003</v>
      </c>
      <c r="L51" s="362">
        <f t="shared" si="12"/>
        <v>2.4692387904066738E-2</v>
      </c>
      <c r="M51" s="362">
        <f t="shared" si="13"/>
        <v>3.2144724298059479E-2</v>
      </c>
      <c r="N51" s="362">
        <f t="shared" si="14"/>
        <v>3.1416723728346398E-2</v>
      </c>
    </row>
    <row r="52" spans="1:14" x14ac:dyDescent="0.25">
      <c r="A52" s="667"/>
      <c r="B52" s="382" t="s">
        <v>259</v>
      </c>
      <c r="C52" s="165">
        <v>10</v>
      </c>
      <c r="D52" s="158">
        <v>45</v>
      </c>
      <c r="E52" s="398">
        <v>41</v>
      </c>
      <c r="F52" s="12">
        <f t="shared" si="9"/>
        <v>7.0821529745042494E-3</v>
      </c>
      <c r="G52" s="12">
        <f t="shared" si="10"/>
        <v>1.6263100831225154E-2</v>
      </c>
      <c r="H52" s="148">
        <f t="shared" si="11"/>
        <v>3.0979870640149912E-2</v>
      </c>
      <c r="I52" s="165">
        <v>1976</v>
      </c>
      <c r="J52" s="158">
        <v>1264</v>
      </c>
      <c r="K52" s="398">
        <v>1730.095</v>
      </c>
      <c r="L52" s="12">
        <f t="shared" si="12"/>
        <v>1.6483837330552659E-2</v>
      </c>
      <c r="M52" s="12">
        <f t="shared" si="13"/>
        <v>9.7179936648522317E-3</v>
      </c>
      <c r="N52" s="12">
        <f t="shared" si="14"/>
        <v>1.5427341079692286E-2</v>
      </c>
    </row>
    <row r="53" spans="1:14" x14ac:dyDescent="0.25">
      <c r="A53" s="667"/>
      <c r="B53" s="383" t="s">
        <v>260</v>
      </c>
      <c r="C53" s="416">
        <v>11</v>
      </c>
      <c r="D53" s="154">
        <v>67</v>
      </c>
      <c r="E53" s="427">
        <v>69.319999999999993</v>
      </c>
      <c r="F53" s="362">
        <f t="shared" si="9"/>
        <v>7.7903682719546738E-3</v>
      </c>
      <c r="G53" s="362">
        <f t="shared" si="10"/>
        <v>2.4213950126490785E-2</v>
      </c>
      <c r="H53" s="428">
        <f t="shared" si="11"/>
        <v>5.2378649579882725E-2</v>
      </c>
      <c r="I53" s="416">
        <v>6928</v>
      </c>
      <c r="J53" s="154">
        <v>8357</v>
      </c>
      <c r="K53" s="427">
        <v>8157.2749999999996</v>
      </c>
      <c r="L53" s="362">
        <f t="shared" si="12"/>
        <v>5.7793534932221065E-2</v>
      </c>
      <c r="M53" s="362">
        <f t="shared" si="13"/>
        <v>6.4251007165482668E-2</v>
      </c>
      <c r="N53" s="362">
        <f t="shared" si="14"/>
        <v>7.2738817062558345E-2</v>
      </c>
    </row>
    <row r="54" spans="1:14" ht="15.75" thickBot="1" x14ac:dyDescent="0.3">
      <c r="A54" s="667"/>
      <c r="B54" s="384" t="s">
        <v>261</v>
      </c>
      <c r="C54" s="433">
        <v>23</v>
      </c>
      <c r="D54" s="434">
        <v>22</v>
      </c>
      <c r="E54" s="431">
        <v>6.16</v>
      </c>
      <c r="F54" s="363">
        <f t="shared" si="9"/>
        <v>1.6288951841359773E-2</v>
      </c>
      <c r="G54" s="363">
        <f t="shared" si="10"/>
        <v>7.9508492952656308E-3</v>
      </c>
      <c r="H54" s="432">
        <f t="shared" si="11"/>
        <v>4.6545366620322796E-3</v>
      </c>
      <c r="I54" s="433">
        <v>14069</v>
      </c>
      <c r="J54" s="434">
        <v>6558</v>
      </c>
      <c r="K54" s="431">
        <v>5845.48</v>
      </c>
      <c r="L54" s="363">
        <f t="shared" si="12"/>
        <v>0.11736392075078206</v>
      </c>
      <c r="M54" s="363">
        <f t="shared" si="13"/>
        <v>5.0419780422548202E-2</v>
      </c>
      <c r="N54" s="363">
        <f t="shared" si="14"/>
        <v>5.2124428851895215E-2</v>
      </c>
    </row>
    <row r="55" spans="1:14" x14ac:dyDescent="0.25">
      <c r="A55" s="667"/>
      <c r="B55" s="667"/>
      <c r="C55" s="667"/>
      <c r="D55" s="667"/>
      <c r="E55" s="667"/>
      <c r="F55" s="19"/>
      <c r="G55" s="19"/>
      <c r="H55" s="19"/>
      <c r="I55" s="667"/>
      <c r="J55" s="667"/>
      <c r="K55" s="667"/>
      <c r="L55" s="667"/>
      <c r="M55" s="667"/>
      <c r="N55" s="667"/>
    </row>
    <row r="56" spans="1:14" x14ac:dyDescent="0.25">
      <c r="A56" s="282" t="s">
        <v>262</v>
      </c>
      <c r="B56" s="667"/>
      <c r="C56" s="667"/>
      <c r="D56" s="667"/>
      <c r="E56" s="667"/>
      <c r="F56" s="667"/>
      <c r="G56" s="667"/>
      <c r="H56" s="667"/>
      <c r="I56" s="667"/>
      <c r="J56" s="667"/>
      <c r="K56" s="667"/>
      <c r="L56" s="667"/>
      <c r="M56" s="667"/>
      <c r="N56" s="667"/>
    </row>
    <row r="58" spans="1:14" x14ac:dyDescent="0.25">
      <c r="A58" s="667"/>
      <c r="B58" s="370"/>
      <c r="C58" s="779" t="str">
        <f>$A$1</f>
        <v>East Lothian</v>
      </c>
      <c r="D58" s="780"/>
      <c r="E58" s="780"/>
      <c r="F58" s="780"/>
      <c r="G58" s="780"/>
      <c r="H58" s="781"/>
      <c r="I58" s="749" t="s">
        <v>86</v>
      </c>
      <c r="J58" s="749"/>
      <c r="K58" s="749"/>
      <c r="L58" s="749"/>
      <c r="M58" s="749"/>
      <c r="N58" s="749"/>
    </row>
    <row r="59" spans="1:14" x14ac:dyDescent="0.25">
      <c r="A59" s="667"/>
      <c r="B59" s="371"/>
      <c r="C59" s="776" t="s">
        <v>89</v>
      </c>
      <c r="D59" s="777"/>
      <c r="E59" s="778"/>
      <c r="F59" s="760" t="s">
        <v>94</v>
      </c>
      <c r="G59" s="760"/>
      <c r="H59" s="766"/>
      <c r="I59" s="776" t="s">
        <v>89</v>
      </c>
      <c r="J59" s="777"/>
      <c r="K59" s="778"/>
      <c r="L59" s="760" t="s">
        <v>94</v>
      </c>
      <c r="M59" s="760"/>
      <c r="N59" s="760"/>
    </row>
    <row r="60" spans="1:14" ht="18" thickBot="1" x14ac:dyDescent="0.3">
      <c r="A60" s="667"/>
      <c r="B60" s="371" t="s">
        <v>263</v>
      </c>
      <c r="C60" s="385" t="s">
        <v>90</v>
      </c>
      <c r="D60" s="442" t="s">
        <v>92</v>
      </c>
      <c r="E60" s="392" t="s">
        <v>93</v>
      </c>
      <c r="F60" s="376" t="s">
        <v>90</v>
      </c>
      <c r="G60" s="376" t="s">
        <v>92</v>
      </c>
      <c r="H60" s="387" t="s">
        <v>93</v>
      </c>
      <c r="I60" s="385" t="s">
        <v>90</v>
      </c>
      <c r="J60" s="442" t="s">
        <v>92</v>
      </c>
      <c r="K60" s="392" t="s">
        <v>93</v>
      </c>
      <c r="L60" s="376" t="s">
        <v>90</v>
      </c>
      <c r="M60" s="376" t="s">
        <v>92</v>
      </c>
      <c r="N60" s="360" t="s">
        <v>93</v>
      </c>
    </row>
    <row r="61" spans="1:14" ht="39" x14ac:dyDescent="0.25">
      <c r="A61" s="667"/>
      <c r="B61" s="408" t="s">
        <v>264</v>
      </c>
      <c r="C61" s="388" t="s">
        <v>91</v>
      </c>
      <c r="D61" s="377">
        <v>402</v>
      </c>
      <c r="E61" s="396">
        <v>751.36</v>
      </c>
      <c r="F61" s="435" t="str">
        <f>IFERROR(C61/SUM(C$61:C$77),"-")</f>
        <v>-</v>
      </c>
      <c r="G61" s="435">
        <f t="shared" ref="G61:G77" si="17">IFERROR(D61/SUM(D$61:D$77),"-")</f>
        <v>6.4744725398614908E-2</v>
      </c>
      <c r="H61" s="436">
        <f t="shared" ref="H61:H77" si="18">IFERROR(E61/SUM(E$61:E$77),"-")</f>
        <v>0.34992548435171389</v>
      </c>
      <c r="I61" s="388">
        <v>8804</v>
      </c>
      <c r="J61" s="377">
        <v>6271</v>
      </c>
      <c r="K61" s="396">
        <v>61637.41</v>
      </c>
      <c r="L61" s="435">
        <f>IFERROR(I61/SUM(I$61:I$77),"-")</f>
        <v>0.15132087794984617</v>
      </c>
      <c r="M61" s="435">
        <f t="shared" ref="M61:N61" si="19">IFERROR(J61/SUM(J$61:J$77),"-")</f>
        <v>8.152732094801024E-2</v>
      </c>
      <c r="N61" s="435">
        <f t="shared" si="19"/>
        <v>0.42502891080006672</v>
      </c>
    </row>
    <row r="62" spans="1:14" ht="26.25" x14ac:dyDescent="0.25">
      <c r="A62" s="667"/>
      <c r="B62" s="354" t="s">
        <v>182</v>
      </c>
      <c r="C62" s="389" t="s">
        <v>91</v>
      </c>
      <c r="D62" s="374">
        <v>104</v>
      </c>
      <c r="E62" s="397">
        <v>33.480000000000004</v>
      </c>
      <c r="F62" s="364" t="str">
        <f t="shared" ref="F62:F77" si="20">IFERROR(C62/SUM(C$61:C$77),"-")</f>
        <v>-</v>
      </c>
      <c r="G62" s="364">
        <f t="shared" si="17"/>
        <v>1.6749879207601868E-2</v>
      </c>
      <c r="H62" s="437">
        <f t="shared" si="18"/>
        <v>1.5592399403874817E-2</v>
      </c>
      <c r="I62" s="389">
        <v>456</v>
      </c>
      <c r="J62" s="374">
        <v>676</v>
      </c>
      <c r="K62" s="397">
        <v>935.43500000000006</v>
      </c>
      <c r="L62" s="364">
        <f t="shared" ref="L62:L77" si="21">IFERROR(I62/SUM(I$61:I$77),"-")</f>
        <v>7.8376102163936687E-3</v>
      </c>
      <c r="M62" s="364">
        <f t="shared" ref="M62:M77" si="22">IFERROR(J62/SUM(J$61:J$77),"-")</f>
        <v>8.7884657886868004E-3</v>
      </c>
      <c r="N62" s="364">
        <f t="shared" ref="N62:N77" si="23">IFERROR(K62/SUM(K$61:K$77),"-")</f>
        <v>6.4504157324952564E-3</v>
      </c>
    </row>
    <row r="63" spans="1:14" x14ac:dyDescent="0.25">
      <c r="A63" s="667"/>
      <c r="B63" s="406" t="s">
        <v>265</v>
      </c>
      <c r="C63" s="390" t="s">
        <v>91</v>
      </c>
      <c r="D63" s="372">
        <v>3220</v>
      </c>
      <c r="E63" s="395">
        <v>412.20000000000005</v>
      </c>
      <c r="F63" s="365" t="str">
        <f t="shared" si="20"/>
        <v>-</v>
      </c>
      <c r="G63" s="365">
        <f t="shared" si="17"/>
        <v>0.5186020293122886</v>
      </c>
      <c r="H63" s="438">
        <f t="shared" si="18"/>
        <v>0.19197093889716843</v>
      </c>
      <c r="I63" s="390">
        <v>11431</v>
      </c>
      <c r="J63" s="372">
        <v>28582</v>
      </c>
      <c r="K63" s="395">
        <v>30331.705000000002</v>
      </c>
      <c r="L63" s="365">
        <f t="shared" si="21"/>
        <v>0.19647307540262285</v>
      </c>
      <c r="M63" s="365">
        <f t="shared" si="22"/>
        <v>0.37158569404178421</v>
      </c>
      <c r="N63" s="365">
        <f t="shared" si="23"/>
        <v>0.20915628250536383</v>
      </c>
    </row>
    <row r="64" spans="1:14" x14ac:dyDescent="0.25">
      <c r="A64" s="667"/>
      <c r="B64" s="354" t="s">
        <v>183</v>
      </c>
      <c r="C64" s="389" t="s">
        <v>91</v>
      </c>
      <c r="D64" s="374">
        <v>77</v>
      </c>
      <c r="E64" s="397">
        <v>21.2</v>
      </c>
      <c r="F64" s="364" t="str">
        <f t="shared" si="20"/>
        <v>-</v>
      </c>
      <c r="G64" s="364">
        <f t="shared" si="17"/>
        <v>1.2401352874859075E-2</v>
      </c>
      <c r="H64" s="437">
        <f t="shared" si="18"/>
        <v>9.873323397913563E-3</v>
      </c>
      <c r="I64" s="389">
        <v>992</v>
      </c>
      <c r="J64" s="374">
        <v>721</v>
      </c>
      <c r="K64" s="397">
        <v>859.3</v>
      </c>
      <c r="L64" s="364">
        <f t="shared" si="21"/>
        <v>1.705023976899675E-2</v>
      </c>
      <c r="M64" s="364">
        <f t="shared" si="22"/>
        <v>9.3734967953301527E-3</v>
      </c>
      <c r="N64" s="364">
        <f t="shared" si="23"/>
        <v>5.9254167728737678E-3</v>
      </c>
    </row>
    <row r="65" spans="1:14" x14ac:dyDescent="0.25">
      <c r="A65" s="667"/>
      <c r="B65" s="406" t="s">
        <v>184</v>
      </c>
      <c r="C65" s="390" t="s">
        <v>91</v>
      </c>
      <c r="D65" s="372">
        <v>100</v>
      </c>
      <c r="E65" s="395">
        <v>20.84</v>
      </c>
      <c r="F65" s="365" t="str">
        <f t="shared" si="20"/>
        <v>-</v>
      </c>
      <c r="G65" s="365">
        <f t="shared" si="17"/>
        <v>1.6105653084232566E-2</v>
      </c>
      <c r="H65" s="438">
        <f t="shared" si="18"/>
        <v>9.7056631892697472E-3</v>
      </c>
      <c r="I65" s="390">
        <v>406</v>
      </c>
      <c r="J65" s="372">
        <v>666</v>
      </c>
      <c r="K65" s="395">
        <v>660.57999999999993</v>
      </c>
      <c r="L65" s="365">
        <f t="shared" si="21"/>
        <v>6.9782231312627832E-3</v>
      </c>
      <c r="M65" s="365">
        <f t="shared" si="22"/>
        <v>8.6584588983216106E-3</v>
      </c>
      <c r="N65" s="365">
        <f t="shared" si="23"/>
        <v>4.5551167366751459E-3</v>
      </c>
    </row>
    <row r="66" spans="1:14" x14ac:dyDescent="0.25">
      <c r="A66" s="667"/>
      <c r="B66" s="354" t="s">
        <v>185</v>
      </c>
      <c r="C66" s="389" t="s">
        <v>91</v>
      </c>
      <c r="D66" s="374">
        <v>311</v>
      </c>
      <c r="E66" s="397">
        <v>97.48</v>
      </c>
      <c r="F66" s="364" t="str">
        <f t="shared" si="20"/>
        <v>-</v>
      </c>
      <c r="G66" s="364">
        <f t="shared" si="17"/>
        <v>5.0088581091963277E-2</v>
      </c>
      <c r="H66" s="437">
        <f t="shared" si="18"/>
        <v>4.5398658718330855E-2</v>
      </c>
      <c r="I66" s="389">
        <v>1599</v>
      </c>
      <c r="J66" s="374">
        <v>2189</v>
      </c>
      <c r="K66" s="397">
        <v>2413.89</v>
      </c>
      <c r="L66" s="364">
        <f t="shared" si="21"/>
        <v>2.748319898248569E-2</v>
      </c>
      <c r="M66" s="364">
        <f t="shared" si="22"/>
        <v>2.845850830093995E-2</v>
      </c>
      <c r="N66" s="364">
        <f t="shared" si="23"/>
        <v>1.6645297677030442E-2</v>
      </c>
    </row>
    <row r="67" spans="1:14" ht="26.25" x14ac:dyDescent="0.25">
      <c r="A67" s="667"/>
      <c r="B67" s="406" t="s">
        <v>266</v>
      </c>
      <c r="C67" s="390" t="s">
        <v>91</v>
      </c>
      <c r="D67" s="372">
        <v>226</v>
      </c>
      <c r="E67" s="395">
        <v>71.240000000000009</v>
      </c>
      <c r="F67" s="365" t="str">
        <f t="shared" si="20"/>
        <v>-</v>
      </c>
      <c r="G67" s="365">
        <f t="shared" si="17"/>
        <v>3.6398775970365602E-2</v>
      </c>
      <c r="H67" s="438">
        <f t="shared" si="18"/>
        <v>3.3178092399403884E-2</v>
      </c>
      <c r="I67" s="390">
        <v>1506</v>
      </c>
      <c r="J67" s="372">
        <v>1612</v>
      </c>
      <c r="K67" s="395">
        <v>1950.8150000000001</v>
      </c>
      <c r="L67" s="365">
        <f t="shared" si="21"/>
        <v>2.5884739004142246E-2</v>
      </c>
      <c r="M67" s="365">
        <f t="shared" si="22"/>
        <v>2.0957110726868525E-2</v>
      </c>
      <c r="N67" s="365">
        <f t="shared" si="23"/>
        <v>1.3452102783397812E-2</v>
      </c>
    </row>
    <row r="68" spans="1:14" ht="26.25" x14ac:dyDescent="0.25">
      <c r="A68" s="667"/>
      <c r="B68" s="354" t="s">
        <v>267</v>
      </c>
      <c r="C68" s="389" t="s">
        <v>91</v>
      </c>
      <c r="D68" s="374">
        <v>676</v>
      </c>
      <c r="E68" s="397">
        <v>69.64</v>
      </c>
      <c r="F68" s="364" t="str">
        <f t="shared" si="20"/>
        <v>-</v>
      </c>
      <c r="G68" s="364">
        <f t="shared" si="17"/>
        <v>0.10887421484941215</v>
      </c>
      <c r="H68" s="437">
        <f t="shared" si="18"/>
        <v>3.2432935916542477E-2</v>
      </c>
      <c r="I68" s="389">
        <v>5061</v>
      </c>
      <c r="J68" s="374">
        <v>3297</v>
      </c>
      <c r="K68" s="397">
        <v>4764.1350000000002</v>
      </c>
      <c r="L68" s="364">
        <f t="shared" si="21"/>
        <v>8.6987160756948151E-2</v>
      </c>
      <c r="M68" s="364">
        <f t="shared" si="22"/>
        <v>4.2863271753402932E-2</v>
      </c>
      <c r="N68" s="364">
        <f t="shared" si="23"/>
        <v>3.285172284095772E-2</v>
      </c>
    </row>
    <row r="69" spans="1:14" ht="26.25" x14ac:dyDescent="0.25">
      <c r="A69" s="667"/>
      <c r="B69" s="406" t="s">
        <v>268</v>
      </c>
      <c r="C69" s="390" t="s">
        <v>91</v>
      </c>
      <c r="D69" s="372">
        <v>7</v>
      </c>
      <c r="E69" s="395">
        <v>10.72</v>
      </c>
      <c r="F69" s="365" t="str">
        <f t="shared" si="20"/>
        <v>-</v>
      </c>
      <c r="G69" s="365">
        <f t="shared" si="17"/>
        <v>1.1273957158962795E-3</v>
      </c>
      <c r="H69" s="438">
        <f t="shared" si="18"/>
        <v>4.9925484351713871E-3</v>
      </c>
      <c r="I69" s="390">
        <v>171</v>
      </c>
      <c r="J69" s="372">
        <v>199</v>
      </c>
      <c r="K69" s="395">
        <v>488.07499999999999</v>
      </c>
      <c r="L69" s="365">
        <f t="shared" si="21"/>
        <v>2.9391038311476253E-3</v>
      </c>
      <c r="M69" s="365">
        <f t="shared" si="22"/>
        <v>2.5871371182672681E-3</v>
      </c>
      <c r="N69" s="365">
        <f t="shared" si="23"/>
        <v>3.3655856993138186E-3</v>
      </c>
    </row>
    <row r="70" spans="1:14" x14ac:dyDescent="0.25">
      <c r="A70" s="667"/>
      <c r="B70" s="354" t="s">
        <v>187</v>
      </c>
      <c r="C70" s="389" t="s">
        <v>91</v>
      </c>
      <c r="D70" s="374">
        <v>44</v>
      </c>
      <c r="E70" s="397">
        <v>16.36</v>
      </c>
      <c r="F70" s="364" t="str">
        <f t="shared" si="20"/>
        <v>-</v>
      </c>
      <c r="G70" s="364">
        <f t="shared" si="17"/>
        <v>7.0864873570623292E-3</v>
      </c>
      <c r="H70" s="437">
        <f t="shared" si="18"/>
        <v>7.6192250372578247E-3</v>
      </c>
      <c r="I70" s="389">
        <v>418</v>
      </c>
      <c r="J70" s="374">
        <v>337</v>
      </c>
      <c r="K70" s="397">
        <v>342.33</v>
      </c>
      <c r="L70" s="364">
        <f t="shared" si="21"/>
        <v>7.1844760316941954E-3</v>
      </c>
      <c r="M70" s="364">
        <f t="shared" si="22"/>
        <v>4.3812322053068814E-3</v>
      </c>
      <c r="N70" s="364">
        <f t="shared" si="23"/>
        <v>2.3605817803536329E-3</v>
      </c>
    </row>
    <row r="71" spans="1:14" ht="26.25" x14ac:dyDescent="0.25">
      <c r="A71" s="667"/>
      <c r="B71" s="406" t="s">
        <v>269</v>
      </c>
      <c r="C71" s="390" t="s">
        <v>91</v>
      </c>
      <c r="D71" s="372">
        <v>50</v>
      </c>
      <c r="E71" s="395">
        <v>11.2</v>
      </c>
      <c r="F71" s="365" t="str">
        <f t="shared" si="20"/>
        <v>-</v>
      </c>
      <c r="G71" s="365">
        <f t="shared" si="17"/>
        <v>8.0528265421162832E-3</v>
      </c>
      <c r="H71" s="438">
        <f t="shared" si="18"/>
        <v>5.2160953800298067E-3</v>
      </c>
      <c r="I71" s="390">
        <v>440</v>
      </c>
      <c r="J71" s="372">
        <v>367</v>
      </c>
      <c r="K71" s="395">
        <v>406.84</v>
      </c>
      <c r="L71" s="365">
        <f t="shared" si="21"/>
        <v>7.5626063491517851E-3</v>
      </c>
      <c r="M71" s="365">
        <f t="shared" si="22"/>
        <v>4.771252876402449E-3</v>
      </c>
      <c r="N71" s="365">
        <f t="shared" si="23"/>
        <v>2.8054190153333687E-3</v>
      </c>
    </row>
    <row r="72" spans="1:14" x14ac:dyDescent="0.25">
      <c r="A72" s="667"/>
      <c r="B72" s="354" t="s">
        <v>270</v>
      </c>
      <c r="C72" s="389" t="s">
        <v>91</v>
      </c>
      <c r="D72" s="374">
        <v>0</v>
      </c>
      <c r="E72" s="397">
        <v>0</v>
      </c>
      <c r="F72" s="364" t="str">
        <f t="shared" si="20"/>
        <v>-</v>
      </c>
      <c r="G72" s="364">
        <f t="shared" si="17"/>
        <v>0</v>
      </c>
      <c r="H72" s="437">
        <f t="shared" si="18"/>
        <v>0</v>
      </c>
      <c r="I72" s="389">
        <v>80</v>
      </c>
      <c r="J72" s="374">
        <v>457</v>
      </c>
      <c r="K72" s="397">
        <v>18</v>
      </c>
      <c r="L72" s="364">
        <f t="shared" si="21"/>
        <v>1.3750193362094155E-3</v>
      </c>
      <c r="M72" s="364">
        <f t="shared" si="22"/>
        <v>5.9413148896891536E-3</v>
      </c>
      <c r="N72" s="364">
        <f t="shared" si="23"/>
        <v>1.2412138009045481E-4</v>
      </c>
    </row>
    <row r="73" spans="1:14" x14ac:dyDescent="0.25">
      <c r="A73" s="667"/>
      <c r="B73" s="406" t="s">
        <v>189</v>
      </c>
      <c r="C73" s="390" t="s">
        <v>91</v>
      </c>
      <c r="D73" s="372">
        <v>357</v>
      </c>
      <c r="E73" s="395">
        <v>80.320000000000007</v>
      </c>
      <c r="F73" s="365" t="str">
        <f t="shared" si="20"/>
        <v>-</v>
      </c>
      <c r="G73" s="365">
        <f t="shared" si="17"/>
        <v>5.749718151071026E-2</v>
      </c>
      <c r="H73" s="438">
        <f t="shared" si="18"/>
        <v>3.7406855439642332E-2</v>
      </c>
      <c r="I73" s="390">
        <v>2845</v>
      </c>
      <c r="J73" s="372">
        <v>2989</v>
      </c>
      <c r="K73" s="395">
        <v>2202.06</v>
      </c>
      <c r="L73" s="365">
        <f t="shared" si="21"/>
        <v>4.8899125143947335E-2</v>
      </c>
      <c r="M73" s="365">
        <f t="shared" si="22"/>
        <v>3.8859059530155095E-2</v>
      </c>
      <c r="N73" s="365">
        <f t="shared" si="23"/>
        <v>1.5184595902332607E-2</v>
      </c>
    </row>
    <row r="74" spans="1:14" x14ac:dyDescent="0.25">
      <c r="A74" s="667"/>
      <c r="B74" s="354" t="s">
        <v>271</v>
      </c>
      <c r="C74" s="389" t="s">
        <v>91</v>
      </c>
      <c r="D74" s="374">
        <v>39</v>
      </c>
      <c r="E74" s="397">
        <v>10.360000000000001</v>
      </c>
      <c r="F74" s="364" t="str">
        <f t="shared" si="20"/>
        <v>-</v>
      </c>
      <c r="G74" s="364">
        <f t="shared" si="17"/>
        <v>6.2812047028507007E-3</v>
      </c>
      <c r="H74" s="437">
        <f t="shared" si="18"/>
        <v>4.8248882265275721E-3</v>
      </c>
      <c r="I74" s="389">
        <v>298</v>
      </c>
      <c r="J74" s="374">
        <v>249</v>
      </c>
      <c r="K74" s="397">
        <v>529.36</v>
      </c>
      <c r="L74" s="364">
        <f t="shared" si="21"/>
        <v>5.1219470273800721E-3</v>
      </c>
      <c r="M74" s="364">
        <f t="shared" si="22"/>
        <v>3.2371715700932149E-3</v>
      </c>
      <c r="N74" s="364">
        <f t="shared" si="23"/>
        <v>3.6502718758157312E-3</v>
      </c>
    </row>
    <row r="75" spans="1:14" ht="26.25" x14ac:dyDescent="0.25">
      <c r="A75" s="667"/>
      <c r="B75" s="406" t="s">
        <v>272</v>
      </c>
      <c r="C75" s="390" t="s">
        <v>91</v>
      </c>
      <c r="D75" s="372">
        <v>114</v>
      </c>
      <c r="E75" s="395">
        <v>138.16</v>
      </c>
      <c r="F75" s="365" t="str">
        <f t="shared" si="20"/>
        <v>-</v>
      </c>
      <c r="G75" s="365">
        <f t="shared" si="17"/>
        <v>1.8360444516025125E-2</v>
      </c>
      <c r="H75" s="438">
        <f t="shared" si="18"/>
        <v>6.4344262295081972E-2</v>
      </c>
      <c r="I75" s="390">
        <v>1071</v>
      </c>
      <c r="J75" s="372">
        <v>1461</v>
      </c>
      <c r="K75" s="395">
        <v>5877.8</v>
      </c>
      <c r="L75" s="365">
        <f t="shared" si="21"/>
        <v>1.8408071363503548E-2</v>
      </c>
      <c r="M75" s="365">
        <f t="shared" si="22"/>
        <v>1.8994006682354164E-2</v>
      </c>
      <c r="N75" s="365">
        <f t="shared" si="23"/>
        <v>4.0531147105315295E-2</v>
      </c>
    </row>
    <row r="76" spans="1:14" ht="26.25" x14ac:dyDescent="0.25">
      <c r="A76" s="667"/>
      <c r="B76" s="354" t="s">
        <v>273</v>
      </c>
      <c r="C76" s="389" t="s">
        <v>91</v>
      </c>
      <c r="D76" s="374">
        <v>150</v>
      </c>
      <c r="E76" s="397">
        <v>62.84</v>
      </c>
      <c r="F76" s="364" t="str">
        <f t="shared" si="20"/>
        <v>-</v>
      </c>
      <c r="G76" s="364">
        <f t="shared" si="17"/>
        <v>2.4158479626348848E-2</v>
      </c>
      <c r="H76" s="437">
        <f t="shared" si="18"/>
        <v>2.9266020864381525E-2</v>
      </c>
      <c r="I76" s="389">
        <v>832</v>
      </c>
      <c r="J76" s="374">
        <v>1110</v>
      </c>
      <c r="K76" s="397">
        <v>1399.585</v>
      </c>
      <c r="L76" s="364">
        <f t="shared" si="21"/>
        <v>1.4300201096577921E-2</v>
      </c>
      <c r="M76" s="364">
        <f t="shared" si="22"/>
        <v>1.4430764830536019E-2</v>
      </c>
      <c r="N76" s="364">
        <f t="shared" si="23"/>
        <v>9.6510234307721782E-3</v>
      </c>
    </row>
    <row r="77" spans="1:14" ht="15.75" thickBot="1" x14ac:dyDescent="0.3">
      <c r="A77" s="667"/>
      <c r="B77" s="407" t="s">
        <v>138</v>
      </c>
      <c r="C77" s="403" t="s">
        <v>91</v>
      </c>
      <c r="D77" s="404">
        <v>332</v>
      </c>
      <c r="E77" s="405">
        <v>339.8</v>
      </c>
      <c r="F77" s="366" t="str">
        <f t="shared" si="20"/>
        <v>-</v>
      </c>
      <c r="G77" s="366">
        <f t="shared" si="17"/>
        <v>5.3470768239652119E-2</v>
      </c>
      <c r="H77" s="439">
        <f t="shared" si="18"/>
        <v>0.15825260804769004</v>
      </c>
      <c r="I77" s="403">
        <v>21771</v>
      </c>
      <c r="J77" s="404">
        <v>25736</v>
      </c>
      <c r="K77" s="405">
        <v>30202.014999999999</v>
      </c>
      <c r="L77" s="366">
        <f t="shared" si="21"/>
        <v>0.37419432460768981</v>
      </c>
      <c r="M77" s="366">
        <f t="shared" si="22"/>
        <v>0.33458573304385131</v>
      </c>
      <c r="N77" s="366">
        <f t="shared" si="23"/>
        <v>0.20826198796181208</v>
      </c>
    </row>
    <row r="78" spans="1:14" x14ac:dyDescent="0.25">
      <c r="A78" s="667"/>
      <c r="B78" s="667"/>
      <c r="C78" s="667"/>
      <c r="D78" s="667"/>
      <c r="E78" s="667"/>
      <c r="F78" s="667"/>
      <c r="G78" s="19"/>
      <c r="H78" s="19"/>
      <c r="I78" s="19"/>
      <c r="J78" s="19"/>
      <c r="K78" s="19"/>
      <c r="L78" s="19"/>
      <c r="M78" s="19"/>
      <c r="N78" s="19"/>
    </row>
    <row r="79" spans="1:14" x14ac:dyDescent="0.25">
      <c r="A79" s="282" t="s">
        <v>274</v>
      </c>
      <c r="B79" s="667"/>
      <c r="C79" s="667"/>
      <c r="D79" s="667"/>
      <c r="E79" s="667"/>
      <c r="F79" s="667"/>
      <c r="G79" s="667"/>
      <c r="H79" s="667"/>
      <c r="I79" s="667"/>
      <c r="J79" s="667"/>
      <c r="K79" s="667"/>
      <c r="L79" s="667"/>
      <c r="M79" s="667"/>
      <c r="N79" s="667"/>
    </row>
    <row r="81" spans="1:14" x14ac:dyDescent="0.25">
      <c r="A81" s="667"/>
      <c r="B81" s="667"/>
      <c r="C81" s="779" t="str">
        <f>$A$1</f>
        <v>East Lothian</v>
      </c>
      <c r="D81" s="780"/>
      <c r="E81" s="780"/>
      <c r="F81" s="780"/>
      <c r="G81" s="780"/>
      <c r="H81" s="781"/>
      <c r="I81" s="749" t="s">
        <v>86</v>
      </c>
      <c r="J81" s="749"/>
      <c r="K81" s="749"/>
      <c r="L81" s="749"/>
      <c r="M81" s="749"/>
      <c r="N81" s="749"/>
    </row>
    <row r="82" spans="1:14" x14ac:dyDescent="0.25">
      <c r="A82" s="667"/>
      <c r="B82" s="651"/>
      <c r="C82" s="776" t="s">
        <v>275</v>
      </c>
      <c r="D82" s="777"/>
      <c r="E82" s="778"/>
      <c r="F82" s="760" t="s">
        <v>276</v>
      </c>
      <c r="G82" s="760"/>
      <c r="H82" s="766"/>
      <c r="I82" s="776" t="s">
        <v>275</v>
      </c>
      <c r="J82" s="777"/>
      <c r="K82" s="778"/>
      <c r="L82" s="760" t="s">
        <v>276</v>
      </c>
      <c r="M82" s="760"/>
      <c r="N82" s="760"/>
    </row>
    <row r="83" spans="1:14" ht="15.75" thickBot="1" x14ac:dyDescent="0.3">
      <c r="A83" s="667"/>
      <c r="B83" s="485" t="s">
        <v>236</v>
      </c>
      <c r="C83" s="385" t="s">
        <v>277</v>
      </c>
      <c r="D83" s="442" t="s">
        <v>278</v>
      </c>
      <c r="E83" s="392" t="s">
        <v>279</v>
      </c>
      <c r="F83" s="376" t="s">
        <v>277</v>
      </c>
      <c r="G83" s="376" t="s">
        <v>278</v>
      </c>
      <c r="H83" s="387" t="s">
        <v>279</v>
      </c>
      <c r="I83" s="385" t="s">
        <v>277</v>
      </c>
      <c r="J83" s="442" t="s">
        <v>278</v>
      </c>
      <c r="K83" s="392" t="s">
        <v>279</v>
      </c>
      <c r="L83" s="376" t="s">
        <v>277</v>
      </c>
      <c r="M83" s="376" t="s">
        <v>278</v>
      </c>
      <c r="N83" s="360" t="s">
        <v>279</v>
      </c>
    </row>
    <row r="84" spans="1:14" x14ac:dyDescent="0.25">
      <c r="A84" s="667"/>
      <c r="B84" s="651" t="s">
        <v>89</v>
      </c>
      <c r="C84" s="445"/>
      <c r="D84" s="446"/>
      <c r="E84" s="447"/>
      <c r="F84" s="448"/>
      <c r="G84" s="448"/>
      <c r="H84" s="449"/>
      <c r="I84" s="445"/>
      <c r="J84" s="446"/>
      <c r="K84" s="447"/>
      <c r="L84" s="448"/>
      <c r="M84" s="448"/>
      <c r="N84" s="448"/>
    </row>
    <row r="85" spans="1:14" x14ac:dyDescent="0.25">
      <c r="A85" s="667"/>
      <c r="B85" s="314" t="s">
        <v>90</v>
      </c>
      <c r="C85" s="390">
        <v>127</v>
      </c>
      <c r="D85" s="372">
        <v>189</v>
      </c>
      <c r="E85" s="395">
        <v>126</v>
      </c>
      <c r="F85" s="372">
        <v>119</v>
      </c>
      <c r="G85" s="372">
        <v>157</v>
      </c>
      <c r="H85" s="450">
        <v>81</v>
      </c>
      <c r="I85" s="390">
        <v>3959</v>
      </c>
      <c r="J85" s="372">
        <v>27177</v>
      </c>
      <c r="K85" s="395">
        <v>7505</v>
      </c>
      <c r="L85" s="372">
        <v>9796</v>
      </c>
      <c r="M85" s="372">
        <v>33046</v>
      </c>
      <c r="N85" s="372">
        <v>4733</v>
      </c>
    </row>
    <row r="86" spans="1:14" x14ac:dyDescent="0.25">
      <c r="A86" s="667"/>
      <c r="B86" s="315" t="s">
        <v>92</v>
      </c>
      <c r="C86" s="457">
        <v>126</v>
      </c>
      <c r="D86" s="458">
        <v>187</v>
      </c>
      <c r="E86" s="474">
        <v>123</v>
      </c>
      <c r="F86" s="458">
        <v>405</v>
      </c>
      <c r="G86" s="458">
        <v>487</v>
      </c>
      <c r="H86" s="444">
        <v>254</v>
      </c>
      <c r="I86" s="389">
        <v>8774</v>
      </c>
      <c r="J86" s="374">
        <v>20667</v>
      </c>
      <c r="K86" s="397">
        <v>7885</v>
      </c>
      <c r="L86" s="475">
        <v>15432</v>
      </c>
      <c r="M86" s="475">
        <v>25043</v>
      </c>
      <c r="N86" s="475">
        <v>5210</v>
      </c>
    </row>
    <row r="87" spans="1:14" x14ac:dyDescent="0.25">
      <c r="A87" s="667"/>
      <c r="B87" s="452" t="s">
        <v>93</v>
      </c>
      <c r="C87" s="459">
        <v>0</v>
      </c>
      <c r="D87" s="460">
        <v>0</v>
      </c>
      <c r="E87" s="476">
        <v>356</v>
      </c>
      <c r="F87" s="461">
        <v>45</v>
      </c>
      <c r="G87" s="461">
        <v>0</v>
      </c>
      <c r="H87" s="450">
        <v>889</v>
      </c>
      <c r="I87" s="390">
        <v>4505.3999999999996</v>
      </c>
      <c r="J87" s="372">
        <v>12669.2</v>
      </c>
      <c r="K87" s="395">
        <v>1217</v>
      </c>
      <c r="L87" s="477">
        <v>17400</v>
      </c>
      <c r="M87" s="477">
        <v>46663</v>
      </c>
      <c r="N87" s="477">
        <v>5747</v>
      </c>
    </row>
    <row r="88" spans="1:14" x14ac:dyDescent="0.25">
      <c r="A88" s="667"/>
      <c r="B88" s="451" t="s">
        <v>94</v>
      </c>
      <c r="C88" s="462"/>
      <c r="D88" s="463"/>
      <c r="E88" s="478"/>
      <c r="F88" s="464"/>
      <c r="G88" s="464"/>
      <c r="H88" s="479"/>
      <c r="I88" s="480"/>
      <c r="J88" s="481"/>
      <c r="K88" s="478"/>
      <c r="L88" s="481"/>
      <c r="M88" s="481"/>
      <c r="N88" s="481"/>
    </row>
    <row r="89" spans="1:14" x14ac:dyDescent="0.25">
      <c r="A89" s="667"/>
      <c r="B89" s="314" t="s">
        <v>90</v>
      </c>
      <c r="C89" s="465">
        <f>IFERROR(C85/SUM($C85:$E85),"-")</f>
        <v>0.28733031674208143</v>
      </c>
      <c r="D89" s="466">
        <f t="shared" ref="D89:E89" si="24">IFERROR(D85/SUM($C85:$E85),"-")</f>
        <v>0.42760180995475111</v>
      </c>
      <c r="E89" s="482">
        <f t="shared" si="24"/>
        <v>0.28506787330316741</v>
      </c>
      <c r="F89" s="466">
        <f>IFERROR(F85/SUM($F85:$H85),"-")</f>
        <v>0.33333333333333331</v>
      </c>
      <c r="G89" s="466">
        <f t="shared" ref="G89:H89" si="25">IFERROR(G85/SUM($F85:$H85),"-")</f>
        <v>0.43977591036414565</v>
      </c>
      <c r="H89" s="438">
        <f t="shared" si="25"/>
        <v>0.22689075630252101</v>
      </c>
      <c r="I89" s="465">
        <f>IFERROR(I85/SUM($I85:$K85),"-")</f>
        <v>0.10245594058124789</v>
      </c>
      <c r="J89" s="466">
        <f t="shared" ref="J89:K89" si="26">IFERROR(J85/SUM($I85:$K85),"-")</f>
        <v>0.70332030744545948</v>
      </c>
      <c r="K89" s="467">
        <f t="shared" si="26"/>
        <v>0.19422375197329261</v>
      </c>
      <c r="L89" s="466">
        <f>IFERROR(L85/SUM($L85:$N85),"-")</f>
        <v>0.20590646347871783</v>
      </c>
      <c r="M89" s="466">
        <f t="shared" ref="M89:N89" si="27">IFERROR(M85/SUM($L85:$N85),"-")</f>
        <v>0.69460851287440883</v>
      </c>
      <c r="N89" s="466">
        <f t="shared" si="27"/>
        <v>9.9485023646873352E-2</v>
      </c>
    </row>
    <row r="90" spans="1:14" x14ac:dyDescent="0.25">
      <c r="A90" s="667"/>
      <c r="B90" s="315" t="s">
        <v>92</v>
      </c>
      <c r="C90" s="468">
        <f t="shared" ref="C90:E90" si="28">IFERROR(C86/SUM($C86:$E86),"-")</f>
        <v>0.28899082568807338</v>
      </c>
      <c r="D90" s="469">
        <f t="shared" si="28"/>
        <v>0.42889908256880732</v>
      </c>
      <c r="E90" s="483">
        <f t="shared" si="28"/>
        <v>0.28211009174311924</v>
      </c>
      <c r="F90" s="469">
        <f t="shared" ref="F90:H90" si="29">IFERROR(F86/SUM($F86:$H86),"-")</f>
        <v>0.35340314136125656</v>
      </c>
      <c r="G90" s="469">
        <f t="shared" si="29"/>
        <v>0.42495636998254799</v>
      </c>
      <c r="H90" s="437">
        <f t="shared" si="29"/>
        <v>0.22164048865619546</v>
      </c>
      <c r="I90" s="468">
        <f t="shared" ref="I90:K90" si="30">IFERROR(I86/SUM($I86:$K86),"-")</f>
        <v>0.23506403043454965</v>
      </c>
      <c r="J90" s="469">
        <f t="shared" si="30"/>
        <v>0.5536891175052242</v>
      </c>
      <c r="K90" s="470">
        <f t="shared" si="30"/>
        <v>0.21124685206022611</v>
      </c>
      <c r="L90" s="469">
        <f t="shared" ref="L90:N90" si="31">IFERROR(L86/SUM($L86:$N86),"-")</f>
        <v>0.33779139761409654</v>
      </c>
      <c r="M90" s="469">
        <f t="shared" si="31"/>
        <v>0.54816679435263216</v>
      </c>
      <c r="N90" s="469">
        <f t="shared" si="31"/>
        <v>0.11404180803327131</v>
      </c>
    </row>
    <row r="91" spans="1:14" ht="15.75" thickBot="1" x14ac:dyDescent="0.3">
      <c r="A91" s="667"/>
      <c r="B91" s="346" t="s">
        <v>93</v>
      </c>
      <c r="C91" s="471">
        <f t="shared" ref="C91:E91" si="32">IFERROR(C87/SUM($C87:$E87),"-")</f>
        <v>0</v>
      </c>
      <c r="D91" s="472">
        <f t="shared" si="32"/>
        <v>0</v>
      </c>
      <c r="E91" s="484">
        <f t="shared" si="32"/>
        <v>1</v>
      </c>
      <c r="F91" s="472">
        <f t="shared" ref="F91:H91" si="33">IFERROR(F87/SUM($F87:$H87),"-")</f>
        <v>4.8179871520342615E-2</v>
      </c>
      <c r="G91" s="472">
        <f t="shared" si="33"/>
        <v>0</v>
      </c>
      <c r="H91" s="439">
        <f t="shared" si="33"/>
        <v>0.95182012847965736</v>
      </c>
      <c r="I91" s="471">
        <f t="shared" ref="I91:K91" si="34">IFERROR(I87/SUM($I87:$K87),"-")</f>
        <v>0.24497053002457644</v>
      </c>
      <c r="J91" s="472">
        <f t="shared" si="34"/>
        <v>0.68885795689336449</v>
      </c>
      <c r="K91" s="473">
        <f t="shared" si="34"/>
        <v>6.6171513082059208E-2</v>
      </c>
      <c r="L91" s="472">
        <f t="shared" ref="L91:N91" si="35">IFERROR(L87/SUM($L87:$N87),"-")</f>
        <v>0.24924795874516545</v>
      </c>
      <c r="M91" s="472">
        <f t="shared" si="35"/>
        <v>0.66842859189227899</v>
      </c>
      <c r="N91" s="472">
        <f t="shared" si="35"/>
        <v>8.2323449362555506E-2</v>
      </c>
    </row>
    <row r="93" spans="1:14" x14ac:dyDescent="0.25">
      <c r="A93" s="11" t="s">
        <v>280</v>
      </c>
      <c r="B93" s="667"/>
      <c r="C93" s="667"/>
      <c r="D93" s="667"/>
      <c r="E93" s="667"/>
      <c r="F93" s="667"/>
      <c r="G93" s="667"/>
      <c r="H93" s="667"/>
      <c r="I93" s="667"/>
      <c r="J93" s="667"/>
      <c r="K93" s="667"/>
      <c r="L93" s="667"/>
      <c r="M93" s="667"/>
      <c r="N93" s="667"/>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20" location="'Notes &amp; Caveats'!A26" display="Table A1.2 Contacts by Channel in 2017/18, 2018/19 and 2019/20" xr:uid="{971EA0F4-2495-4D81-B69B-3D3B32CECBF3}"/>
    <hyperlink ref="A33" location="'Notes &amp; Caveats'!A27" display="Table A1.3 Total Number of Benefit Entitlement Checks Carried Out in 2018/19 and 2019/20" xr:uid="{8411995B-7957-42B4-9BFD-A902B31374A9}"/>
    <hyperlink ref="A40" location="'Notes &amp; Caveats'!A28" display="Table A1.4 Referrals by Category in 2017/18, 2018/19 and 2019/20" xr:uid="{EFD371E2-9DDE-49E4-BF72-B0F0B379941B}"/>
    <hyperlink ref="A56" location="'Notes &amp; Caveats'!A29" display="Table A1.5 First Reason for Contacting Advice Services in 2017/18, 2018/19 and 2019/20" xr:uid="{0AD28A4C-6449-46B2-ACD8-7413C81D7340}"/>
    <hyperlink ref="A79" location="'Notes &amp; Caveats'!A30" display="Table A1.6 Breakdown of SNSIAP Type I, II and III Activity in 2017/18, 2018/19 and 2019/20" xr:uid="{7CE9F3F0-7BF1-4AD6-8B7B-68C16B2B9DF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41"/>
    <col min="2" max="2" width="30.140625" style="441" customWidth="1"/>
    <col min="3" max="8" width="9.5703125" style="441" bestFit="1" customWidth="1"/>
    <col min="9" max="16384" width="9.140625" style="441"/>
  </cols>
  <sheetData>
    <row r="1" spans="1:26" ht="18.75" x14ac:dyDescent="0.3">
      <c r="A1" s="742" t="s">
        <v>1</v>
      </c>
      <c r="B1" s="742"/>
      <c r="C1" s="742"/>
      <c r="D1" s="667"/>
      <c r="E1" s="667"/>
      <c r="F1" s="667"/>
      <c r="G1" s="667"/>
      <c r="H1" s="667"/>
      <c r="I1" s="667"/>
      <c r="J1" s="667"/>
      <c r="K1" s="667"/>
      <c r="L1" s="667"/>
      <c r="M1" s="667"/>
      <c r="N1" s="667"/>
      <c r="O1" s="667"/>
      <c r="P1" s="667"/>
      <c r="Q1" s="667"/>
      <c r="R1" s="667"/>
      <c r="S1" s="667"/>
      <c r="T1" s="667"/>
      <c r="U1" s="667"/>
      <c r="V1" s="667"/>
      <c r="W1" s="667"/>
      <c r="X1" s="667"/>
      <c r="Y1" s="667"/>
      <c r="Z1" s="667"/>
    </row>
    <row r="2" spans="1:26" x14ac:dyDescent="0.25">
      <c r="A2" s="668" t="s">
        <v>281</v>
      </c>
      <c r="B2" s="667"/>
      <c r="C2" s="667"/>
      <c r="D2" s="667"/>
      <c r="E2" s="667"/>
      <c r="F2" s="667"/>
      <c r="G2" s="667"/>
      <c r="H2" s="667"/>
      <c r="I2" s="667"/>
      <c r="J2" s="667"/>
      <c r="K2" s="667"/>
      <c r="L2" s="667"/>
      <c r="M2" s="667"/>
      <c r="N2" s="667"/>
      <c r="O2" s="667"/>
      <c r="P2" s="667"/>
      <c r="Q2" s="667"/>
      <c r="R2" s="667"/>
      <c r="S2" s="667"/>
      <c r="T2" s="667"/>
      <c r="U2" s="667"/>
      <c r="V2" s="667"/>
      <c r="W2" s="667"/>
      <c r="X2" s="667"/>
      <c r="Y2" s="667"/>
      <c r="Z2" s="667"/>
    </row>
    <row r="3" spans="1:26" s="667" customFormat="1" x14ac:dyDescent="0.25">
      <c r="A3" s="282" t="s">
        <v>21</v>
      </c>
    </row>
    <row r="4" spans="1:26" s="486" customFormat="1" x14ac:dyDescent="0.25">
      <c r="A4" s="668"/>
      <c r="B4" s="667"/>
      <c r="C4" s="667"/>
      <c r="D4" s="667"/>
      <c r="E4" s="667"/>
      <c r="F4" s="667"/>
      <c r="G4" s="667"/>
      <c r="H4" s="667"/>
      <c r="I4" s="667"/>
      <c r="J4" s="667"/>
      <c r="K4" s="667"/>
      <c r="L4" s="667"/>
      <c r="M4" s="667"/>
      <c r="N4" s="667"/>
      <c r="O4" s="667"/>
      <c r="P4" s="667"/>
      <c r="Q4" s="667"/>
      <c r="R4" s="667"/>
      <c r="S4" s="667"/>
      <c r="T4" s="667"/>
      <c r="U4" s="667"/>
      <c r="V4" s="667"/>
      <c r="W4" s="667"/>
      <c r="X4" s="667"/>
      <c r="Y4" s="667"/>
      <c r="Z4" s="667"/>
    </row>
    <row r="5" spans="1:26" s="486" customFormat="1" x14ac:dyDescent="0.25">
      <c r="A5" s="278" t="s">
        <v>13</v>
      </c>
      <c r="B5" s="667"/>
      <c r="C5" s="534" t="s">
        <v>282</v>
      </c>
      <c r="D5" s="667"/>
      <c r="E5" s="667"/>
      <c r="F5" s="667"/>
      <c r="G5" s="667"/>
      <c r="H5" s="667"/>
      <c r="I5" s="667"/>
      <c r="J5" s="667"/>
      <c r="K5" s="667"/>
      <c r="L5" s="667"/>
      <c r="M5" s="667"/>
      <c r="N5" s="667"/>
      <c r="O5" s="667"/>
      <c r="P5" s="667"/>
      <c r="Q5" s="667"/>
      <c r="R5" s="667"/>
      <c r="S5" s="667"/>
      <c r="T5" s="667"/>
      <c r="U5" s="667"/>
      <c r="V5" s="667"/>
      <c r="W5" s="667"/>
      <c r="X5" s="667"/>
      <c r="Y5" s="667"/>
      <c r="Z5" s="667"/>
    </row>
    <row r="7" spans="1:26" x14ac:dyDescent="0.25">
      <c r="A7" s="668" t="s">
        <v>283</v>
      </c>
      <c r="B7" s="667"/>
      <c r="C7" s="667"/>
      <c r="D7" s="667"/>
      <c r="E7" s="667"/>
      <c r="F7" s="667"/>
      <c r="G7" s="667"/>
      <c r="H7" s="667"/>
      <c r="I7" s="667"/>
      <c r="J7" s="667"/>
      <c r="K7" s="667"/>
      <c r="L7" s="667"/>
      <c r="M7" s="667"/>
      <c r="N7" s="667"/>
      <c r="O7" s="667"/>
      <c r="P7" s="667"/>
      <c r="Q7" s="667"/>
      <c r="R7" s="667"/>
      <c r="S7" s="667"/>
      <c r="T7" s="667"/>
      <c r="U7" s="667"/>
      <c r="V7" s="667"/>
      <c r="W7" s="667"/>
      <c r="X7" s="667"/>
      <c r="Y7" s="667"/>
      <c r="Z7" s="667"/>
    </row>
    <row r="8" spans="1:26" s="486" customFormat="1" x14ac:dyDescent="0.25">
      <c r="A8" s="668"/>
      <c r="B8" s="667"/>
      <c r="C8" s="667"/>
      <c r="D8" s="667"/>
      <c r="E8" s="667"/>
      <c r="F8" s="667"/>
      <c r="G8" s="667"/>
      <c r="H8" s="667"/>
      <c r="I8" s="667"/>
      <c r="J8" s="667"/>
      <c r="K8" s="667"/>
      <c r="L8" s="667"/>
      <c r="M8" s="667"/>
      <c r="N8" s="667"/>
      <c r="O8" s="667"/>
      <c r="P8" s="667"/>
      <c r="Q8" s="667"/>
      <c r="R8" s="667"/>
      <c r="S8" s="667"/>
      <c r="T8" s="667"/>
      <c r="U8" s="667"/>
      <c r="V8" s="667"/>
      <c r="W8" s="667"/>
      <c r="X8" s="667"/>
      <c r="Y8" s="667"/>
      <c r="Z8" s="667"/>
    </row>
    <row r="9" spans="1:26" x14ac:dyDescent="0.25">
      <c r="A9" s="667"/>
      <c r="B9" s="667"/>
      <c r="C9" s="748" t="str">
        <f>$A$1</f>
        <v>East Lothian</v>
      </c>
      <c r="D9" s="749"/>
      <c r="E9" s="749"/>
      <c r="F9" s="749"/>
      <c r="G9" s="749"/>
      <c r="H9" s="749"/>
      <c r="I9" s="749"/>
      <c r="J9" s="749"/>
      <c r="K9" s="749"/>
      <c r="L9" s="749"/>
      <c r="M9" s="749"/>
      <c r="N9" s="757"/>
      <c r="O9" s="748" t="s">
        <v>86</v>
      </c>
      <c r="P9" s="749"/>
      <c r="Q9" s="749"/>
      <c r="R9" s="749"/>
      <c r="S9" s="749"/>
      <c r="T9" s="749"/>
      <c r="U9" s="749"/>
      <c r="V9" s="749"/>
      <c r="W9" s="749"/>
      <c r="X9" s="749"/>
      <c r="Y9" s="749"/>
      <c r="Z9" s="749"/>
    </row>
    <row r="10" spans="1:26" x14ac:dyDescent="0.25">
      <c r="A10" s="667"/>
      <c r="B10" s="487"/>
      <c r="C10" s="759" t="s">
        <v>284</v>
      </c>
      <c r="D10" s="760"/>
      <c r="E10" s="760"/>
      <c r="F10" s="760"/>
      <c r="G10" s="760"/>
      <c r="H10" s="760"/>
      <c r="I10" s="782" t="s">
        <v>94</v>
      </c>
      <c r="J10" s="760"/>
      <c r="K10" s="760"/>
      <c r="L10" s="760"/>
      <c r="M10" s="760"/>
      <c r="N10" s="766"/>
      <c r="O10" s="759" t="s">
        <v>284</v>
      </c>
      <c r="P10" s="760"/>
      <c r="Q10" s="760"/>
      <c r="R10" s="760"/>
      <c r="S10" s="760"/>
      <c r="T10" s="760"/>
      <c r="U10" s="782" t="s">
        <v>94</v>
      </c>
      <c r="V10" s="760"/>
      <c r="W10" s="760"/>
      <c r="X10" s="760"/>
      <c r="Y10" s="760"/>
      <c r="Z10" s="760"/>
    </row>
    <row r="11" spans="1:26" ht="15.75" thickBot="1" x14ac:dyDescent="0.3">
      <c r="A11" s="667"/>
      <c r="B11" s="598" t="s">
        <v>285</v>
      </c>
      <c r="C11" s="522" t="s">
        <v>286</v>
      </c>
      <c r="D11" s="485" t="s">
        <v>287</v>
      </c>
      <c r="E11" s="485" t="s">
        <v>288</v>
      </c>
      <c r="F11" s="485" t="s">
        <v>90</v>
      </c>
      <c r="G11" s="485" t="s">
        <v>92</v>
      </c>
      <c r="H11" s="485" t="s">
        <v>93</v>
      </c>
      <c r="I11" s="489" t="s">
        <v>286</v>
      </c>
      <c r="J11" s="485" t="s">
        <v>287</v>
      </c>
      <c r="K11" s="485" t="s">
        <v>288</v>
      </c>
      <c r="L11" s="485" t="s">
        <v>90</v>
      </c>
      <c r="M11" s="485" t="s">
        <v>92</v>
      </c>
      <c r="N11" s="598" t="s">
        <v>93</v>
      </c>
      <c r="O11" s="522" t="s">
        <v>286</v>
      </c>
      <c r="P11" s="485" t="s">
        <v>287</v>
      </c>
      <c r="Q11" s="485" t="s">
        <v>288</v>
      </c>
      <c r="R11" s="485" t="s">
        <v>90</v>
      </c>
      <c r="S11" s="485" t="s">
        <v>92</v>
      </c>
      <c r="T11" s="485" t="s">
        <v>93</v>
      </c>
      <c r="U11" s="489" t="s">
        <v>286</v>
      </c>
      <c r="V11" s="485" t="s">
        <v>287</v>
      </c>
      <c r="W11" s="485" t="s">
        <v>288</v>
      </c>
      <c r="X11" s="485" t="s">
        <v>90</v>
      </c>
      <c r="Y11" s="485" t="s">
        <v>92</v>
      </c>
      <c r="Z11" s="485" t="s">
        <v>93</v>
      </c>
    </row>
    <row r="12" spans="1:26" s="486" customFormat="1" x14ac:dyDescent="0.25">
      <c r="A12" s="667"/>
      <c r="B12" s="487" t="s">
        <v>289</v>
      </c>
      <c r="C12" s="488"/>
      <c r="D12" s="651"/>
      <c r="E12" s="651"/>
      <c r="F12" s="651"/>
      <c r="G12" s="651"/>
      <c r="H12" s="651"/>
      <c r="I12" s="495"/>
      <c r="J12" s="651"/>
      <c r="K12" s="651"/>
      <c r="L12" s="651"/>
      <c r="M12" s="651"/>
      <c r="N12" s="487"/>
      <c r="O12" s="488"/>
      <c r="P12" s="651"/>
      <c r="Q12" s="651"/>
      <c r="R12" s="651"/>
      <c r="S12" s="651"/>
      <c r="T12" s="651"/>
      <c r="U12" s="495"/>
      <c r="V12" s="651"/>
      <c r="W12" s="651"/>
      <c r="X12" s="651"/>
      <c r="Y12" s="651"/>
      <c r="Z12" s="651"/>
    </row>
    <row r="13" spans="1:26" x14ac:dyDescent="0.25">
      <c r="A13" s="667"/>
      <c r="B13" s="513" t="s">
        <v>290</v>
      </c>
      <c r="C13" s="523">
        <v>0</v>
      </c>
      <c r="D13" s="490">
        <v>21</v>
      </c>
      <c r="E13" s="490">
        <v>3</v>
      </c>
      <c r="F13" s="490">
        <v>0</v>
      </c>
      <c r="G13" s="490">
        <v>0</v>
      </c>
      <c r="H13" s="490">
        <v>0</v>
      </c>
      <c r="I13" s="492" t="str">
        <f t="shared" ref="I13:I24" si="0">IFERROR(C13/SUM(C$13:C$24),"-")</f>
        <v>-</v>
      </c>
      <c r="J13" s="350">
        <f t="shared" ref="J13:N13" si="1">IFERROR(D13/SUM(D$13:D$24),"-")</f>
        <v>7.9545454545454544E-2</v>
      </c>
      <c r="K13" s="350">
        <f t="shared" si="1"/>
        <v>1.1673151750972763E-2</v>
      </c>
      <c r="L13" s="350">
        <f t="shared" si="1"/>
        <v>0</v>
      </c>
      <c r="M13" s="350">
        <f t="shared" si="1"/>
        <v>0</v>
      </c>
      <c r="N13" s="351">
        <f t="shared" si="1"/>
        <v>0</v>
      </c>
      <c r="O13" s="523">
        <v>520</v>
      </c>
      <c r="P13" s="490">
        <v>430</v>
      </c>
      <c r="Q13" s="490">
        <v>547</v>
      </c>
      <c r="R13" s="490">
        <v>276</v>
      </c>
      <c r="S13" s="490">
        <v>341</v>
      </c>
      <c r="T13" s="490">
        <v>178.8</v>
      </c>
      <c r="U13" s="492">
        <f>IFERROR(O13/SUM(O$13:O$24),"-")</f>
        <v>6.5138419140673934E-2</v>
      </c>
      <c r="V13" s="350">
        <f t="shared" ref="V13:V24" si="2">IFERROR(P13/SUM(P$13:P$24),"-")</f>
        <v>5.3602592869608577E-2</v>
      </c>
      <c r="W13" s="350">
        <f t="shared" ref="W13:W24" si="3">IFERROR(Q13/SUM(Q$13:Q$24),"-")</f>
        <v>4.8544550940717072E-2</v>
      </c>
      <c r="X13" s="350">
        <f t="shared" ref="X13:X24" si="4">IFERROR(R13/SUM(R$13:R$24),"-")</f>
        <v>2.7221619489101491E-2</v>
      </c>
      <c r="Y13" s="350">
        <f t="shared" ref="Y13:Y24" si="5">IFERROR(S13/SUM(S$13:S$24),"-")</f>
        <v>4.6394557823129248E-2</v>
      </c>
      <c r="Z13" s="350">
        <f t="shared" ref="Z13:Z24" si="6">IFERROR(T13/SUM(T$13:T$24),"-")</f>
        <v>2.9233312242185245E-2</v>
      </c>
    </row>
    <row r="14" spans="1:26" x14ac:dyDescent="0.25">
      <c r="A14" s="667"/>
      <c r="B14" s="514" t="s">
        <v>291</v>
      </c>
      <c r="C14" s="524">
        <v>0</v>
      </c>
      <c r="D14" s="491">
        <v>0</v>
      </c>
      <c r="E14" s="491">
        <v>0</v>
      </c>
      <c r="F14" s="491">
        <v>0</v>
      </c>
      <c r="G14" s="491">
        <v>0</v>
      </c>
      <c r="H14" s="491">
        <v>0.52</v>
      </c>
      <c r="I14" s="493" t="str">
        <f t="shared" si="0"/>
        <v>-</v>
      </c>
      <c r="J14" s="561">
        <f t="shared" ref="J14:J24" si="7">IFERROR(D14/SUM(D$13:D$24),"-")</f>
        <v>0</v>
      </c>
      <c r="K14" s="561">
        <f t="shared" ref="K14:K24" si="8">IFERROR(E14/SUM(E$13:E$24),"-")</f>
        <v>0</v>
      </c>
      <c r="L14" s="561">
        <f t="shared" ref="L14:L24" si="9">IFERROR(F14/SUM(F$13:F$24),"-")</f>
        <v>0</v>
      </c>
      <c r="M14" s="561">
        <f t="shared" ref="M14:M24" si="10">IFERROR(G14/SUM(G$13:G$24),"-")</f>
        <v>0</v>
      </c>
      <c r="N14" s="353">
        <f t="shared" ref="N14:N24" si="11">IFERROR(H14/SUM(H$13:H$24),"-")</f>
        <v>3.5684875102937135E-3</v>
      </c>
      <c r="O14" s="524">
        <v>0</v>
      </c>
      <c r="P14" s="491">
        <v>27</v>
      </c>
      <c r="Q14" s="491">
        <v>28</v>
      </c>
      <c r="R14" s="491">
        <v>41</v>
      </c>
      <c r="S14" s="491">
        <v>19</v>
      </c>
      <c r="T14" s="491">
        <v>72.920000000000016</v>
      </c>
      <c r="U14" s="493">
        <f t="shared" ref="U14:U24" si="12">IFERROR(O14/SUM(O$13:O$24),"-")</f>
        <v>0</v>
      </c>
      <c r="V14" s="561">
        <f t="shared" si="2"/>
        <v>3.3657442034405387E-3</v>
      </c>
      <c r="W14" s="561">
        <f t="shared" si="3"/>
        <v>2.4849130280440185E-3</v>
      </c>
      <c r="X14" s="561">
        <f t="shared" si="4"/>
        <v>4.04379130091725E-3</v>
      </c>
      <c r="Y14" s="561">
        <f t="shared" si="5"/>
        <v>2.5850340136054422E-3</v>
      </c>
      <c r="Z14" s="561">
        <f t="shared" si="6"/>
        <v>1.1922221077741322E-2</v>
      </c>
    </row>
    <row r="15" spans="1:26" x14ac:dyDescent="0.25">
      <c r="A15" s="667"/>
      <c r="B15" s="513" t="s">
        <v>292</v>
      </c>
      <c r="C15" s="523">
        <v>0</v>
      </c>
      <c r="D15" s="490">
        <v>25</v>
      </c>
      <c r="E15" s="490">
        <v>46</v>
      </c>
      <c r="F15" s="490">
        <v>9</v>
      </c>
      <c r="G15" s="490">
        <v>16</v>
      </c>
      <c r="H15" s="490">
        <v>24.28</v>
      </c>
      <c r="I15" s="492" t="str">
        <f t="shared" si="0"/>
        <v>-</v>
      </c>
      <c r="J15" s="350">
        <f t="shared" si="7"/>
        <v>9.4696969696969696E-2</v>
      </c>
      <c r="K15" s="350">
        <f t="shared" si="8"/>
        <v>0.17898832684824903</v>
      </c>
      <c r="L15" s="350">
        <f t="shared" si="9"/>
        <v>3.272727272727273E-2</v>
      </c>
      <c r="M15" s="350">
        <f t="shared" si="10"/>
        <v>5.1779935275080909E-2</v>
      </c>
      <c r="N15" s="351">
        <f t="shared" si="11"/>
        <v>0.16662091682679109</v>
      </c>
      <c r="O15" s="523">
        <v>1122</v>
      </c>
      <c r="P15" s="490">
        <v>966</v>
      </c>
      <c r="Q15" s="490">
        <v>903</v>
      </c>
      <c r="R15" s="490">
        <v>740</v>
      </c>
      <c r="S15" s="490">
        <v>886</v>
      </c>
      <c r="T15" s="490">
        <v>766.85500000000002</v>
      </c>
      <c r="U15" s="492">
        <f t="shared" si="12"/>
        <v>0.14054866591506951</v>
      </c>
      <c r="V15" s="350">
        <f t="shared" si="2"/>
        <v>0.12041884816753927</v>
      </c>
      <c r="W15" s="350">
        <f t="shared" si="3"/>
        <v>8.0138445154419591E-2</v>
      </c>
      <c r="X15" s="350">
        <f t="shared" si="4"/>
        <v>7.2985501528750371E-2</v>
      </c>
      <c r="Y15" s="350">
        <f t="shared" si="5"/>
        <v>0.12054421768707484</v>
      </c>
      <c r="Z15" s="350">
        <f t="shared" si="6"/>
        <v>0.12537870055638123</v>
      </c>
    </row>
    <row r="16" spans="1:26" x14ac:dyDescent="0.25">
      <c r="A16" s="667"/>
      <c r="B16" s="514" t="s">
        <v>293</v>
      </c>
      <c r="C16" s="524">
        <v>0</v>
      </c>
      <c r="D16" s="491">
        <v>2</v>
      </c>
      <c r="E16" s="491">
        <v>10</v>
      </c>
      <c r="F16" s="491">
        <v>8</v>
      </c>
      <c r="G16" s="491">
        <v>10</v>
      </c>
      <c r="H16" s="491">
        <v>12.600000000000001</v>
      </c>
      <c r="I16" s="493" t="str">
        <f t="shared" si="0"/>
        <v>-</v>
      </c>
      <c r="J16" s="561">
        <f t="shared" si="7"/>
        <v>7.575757575757576E-3</v>
      </c>
      <c r="K16" s="561">
        <f t="shared" si="8"/>
        <v>3.8910505836575876E-2</v>
      </c>
      <c r="L16" s="561">
        <f t="shared" si="9"/>
        <v>2.9090909090909091E-2</v>
      </c>
      <c r="M16" s="561">
        <f t="shared" si="10"/>
        <v>3.2362459546925564E-2</v>
      </c>
      <c r="N16" s="353">
        <f t="shared" si="11"/>
        <v>8.646719736480922E-2</v>
      </c>
      <c r="O16" s="524">
        <v>208</v>
      </c>
      <c r="P16" s="491">
        <v>271</v>
      </c>
      <c r="Q16" s="491">
        <v>736</v>
      </c>
      <c r="R16" s="491">
        <v>412</v>
      </c>
      <c r="S16" s="491">
        <v>355</v>
      </c>
      <c r="T16" s="491">
        <v>438.39499999999998</v>
      </c>
      <c r="U16" s="493">
        <f t="shared" si="12"/>
        <v>2.6055367656269573E-2</v>
      </c>
      <c r="V16" s="561">
        <f t="shared" si="2"/>
        <v>3.3782099227125405E-2</v>
      </c>
      <c r="W16" s="561">
        <f t="shared" si="3"/>
        <v>6.53177138800142E-2</v>
      </c>
      <c r="X16" s="561">
        <f t="shared" si="4"/>
        <v>4.0635171121412371E-2</v>
      </c>
      <c r="Y16" s="561">
        <f t="shared" si="5"/>
        <v>4.8299319727891157E-2</v>
      </c>
      <c r="Z16" s="561">
        <f t="shared" si="6"/>
        <v>7.1676386579489923E-2</v>
      </c>
    </row>
    <row r="17" spans="1:26" x14ac:dyDescent="0.25">
      <c r="A17" s="667"/>
      <c r="B17" s="513" t="s">
        <v>294</v>
      </c>
      <c r="C17" s="523">
        <v>0</v>
      </c>
      <c r="D17" s="490">
        <v>0</v>
      </c>
      <c r="E17" s="490">
        <v>1</v>
      </c>
      <c r="F17" s="490">
        <v>2</v>
      </c>
      <c r="G17" s="490">
        <v>0</v>
      </c>
      <c r="H17" s="490">
        <v>3.72</v>
      </c>
      <c r="I17" s="492" t="str">
        <f t="shared" si="0"/>
        <v>-</v>
      </c>
      <c r="J17" s="350">
        <f t="shared" si="7"/>
        <v>0</v>
      </c>
      <c r="K17" s="350">
        <f t="shared" si="8"/>
        <v>3.8910505836575876E-3</v>
      </c>
      <c r="L17" s="350">
        <f t="shared" si="9"/>
        <v>7.2727272727272727E-3</v>
      </c>
      <c r="M17" s="350">
        <f t="shared" si="10"/>
        <v>0</v>
      </c>
      <c r="N17" s="351">
        <f t="shared" si="11"/>
        <v>2.552841065056272E-2</v>
      </c>
      <c r="O17" s="523">
        <v>221</v>
      </c>
      <c r="P17" s="490">
        <v>268</v>
      </c>
      <c r="Q17" s="490">
        <v>389</v>
      </c>
      <c r="R17" s="490">
        <v>411</v>
      </c>
      <c r="S17" s="490">
        <v>263</v>
      </c>
      <c r="T17" s="490">
        <v>320.95999999999992</v>
      </c>
      <c r="U17" s="492">
        <f t="shared" si="12"/>
        <v>2.7683828134786422E-2</v>
      </c>
      <c r="V17" s="350">
        <f t="shared" si="2"/>
        <v>3.3408127648965343E-2</v>
      </c>
      <c r="W17" s="350">
        <f t="shared" si="3"/>
        <v>3.4522541711040113E-2</v>
      </c>
      <c r="X17" s="350">
        <f t="shared" si="4"/>
        <v>4.0536542065292433E-2</v>
      </c>
      <c r="Y17" s="350">
        <f t="shared" si="5"/>
        <v>3.5782312925170069E-2</v>
      </c>
      <c r="Z17" s="350">
        <f t="shared" si="6"/>
        <v>5.2476084436531172E-2</v>
      </c>
    </row>
    <row r="18" spans="1:26" x14ac:dyDescent="0.25">
      <c r="A18" s="667"/>
      <c r="B18" s="514" t="s">
        <v>295</v>
      </c>
      <c r="C18" s="524">
        <v>0</v>
      </c>
      <c r="D18" s="491">
        <v>11</v>
      </c>
      <c r="E18" s="491">
        <v>4</v>
      </c>
      <c r="F18" s="491">
        <v>1</v>
      </c>
      <c r="G18" s="491">
        <v>0</v>
      </c>
      <c r="H18" s="491">
        <v>0.52</v>
      </c>
      <c r="I18" s="493" t="str">
        <f t="shared" si="0"/>
        <v>-</v>
      </c>
      <c r="J18" s="561">
        <f t="shared" si="7"/>
        <v>4.1666666666666664E-2</v>
      </c>
      <c r="K18" s="561">
        <f t="shared" si="8"/>
        <v>1.556420233463035E-2</v>
      </c>
      <c r="L18" s="561">
        <f t="shared" si="9"/>
        <v>3.6363636363636364E-3</v>
      </c>
      <c r="M18" s="561">
        <f t="shared" si="10"/>
        <v>0</v>
      </c>
      <c r="N18" s="353">
        <f t="shared" si="11"/>
        <v>3.5684875102937135E-3</v>
      </c>
      <c r="O18" s="524">
        <v>0</v>
      </c>
      <c r="P18" s="491">
        <v>90</v>
      </c>
      <c r="Q18" s="491">
        <v>125</v>
      </c>
      <c r="R18" s="491">
        <v>67</v>
      </c>
      <c r="S18" s="491">
        <v>62</v>
      </c>
      <c r="T18" s="491">
        <v>78.240000000000009</v>
      </c>
      <c r="U18" s="493">
        <f t="shared" si="12"/>
        <v>0</v>
      </c>
      <c r="V18" s="561">
        <f t="shared" si="2"/>
        <v>1.1219147344801795E-2</v>
      </c>
      <c r="W18" s="561">
        <f t="shared" si="3"/>
        <v>1.1093361732339367E-2</v>
      </c>
      <c r="X18" s="561">
        <f t="shared" si="4"/>
        <v>6.6081467600355064E-3</v>
      </c>
      <c r="Y18" s="561">
        <f t="shared" si="5"/>
        <v>8.4353741496598633E-3</v>
      </c>
      <c r="Z18" s="561">
        <f t="shared" si="6"/>
        <v>1.2792026565036765E-2</v>
      </c>
    </row>
    <row r="19" spans="1:26" x14ac:dyDescent="0.25">
      <c r="A19" s="667"/>
      <c r="B19" s="513" t="s">
        <v>296</v>
      </c>
      <c r="C19" s="523">
        <v>0</v>
      </c>
      <c r="D19" s="490">
        <v>0</v>
      </c>
      <c r="E19" s="490">
        <v>0</v>
      </c>
      <c r="F19" s="490">
        <v>0</v>
      </c>
      <c r="G19" s="490">
        <v>0</v>
      </c>
      <c r="H19" s="490">
        <v>0</v>
      </c>
      <c r="I19" s="492" t="str">
        <f t="shared" si="0"/>
        <v>-</v>
      </c>
      <c r="J19" s="350">
        <f t="shared" si="7"/>
        <v>0</v>
      </c>
      <c r="K19" s="350">
        <f t="shared" si="8"/>
        <v>0</v>
      </c>
      <c r="L19" s="350">
        <f t="shared" si="9"/>
        <v>0</v>
      </c>
      <c r="M19" s="350">
        <f t="shared" si="10"/>
        <v>0</v>
      </c>
      <c r="N19" s="351">
        <f t="shared" si="11"/>
        <v>0</v>
      </c>
      <c r="O19" s="523">
        <v>0</v>
      </c>
      <c r="P19" s="490">
        <v>122</v>
      </c>
      <c r="Q19" s="490">
        <v>436</v>
      </c>
      <c r="R19" s="490">
        <v>593</v>
      </c>
      <c r="S19" s="490">
        <v>295</v>
      </c>
      <c r="T19" s="490">
        <v>196.46</v>
      </c>
      <c r="U19" s="492">
        <f t="shared" si="12"/>
        <v>0</v>
      </c>
      <c r="V19" s="350">
        <f t="shared" si="2"/>
        <v>1.5208177511842433E-2</v>
      </c>
      <c r="W19" s="350">
        <f t="shared" si="3"/>
        <v>3.8693645722399715E-2</v>
      </c>
      <c r="X19" s="350">
        <f t="shared" si="4"/>
        <v>5.8487030279120229E-2</v>
      </c>
      <c r="Y19" s="350">
        <f t="shared" si="5"/>
        <v>4.0136054421768708E-2</v>
      </c>
      <c r="Z19" s="350">
        <f t="shared" si="6"/>
        <v>3.2120674066553202E-2</v>
      </c>
    </row>
    <row r="20" spans="1:26" x14ac:dyDescent="0.25">
      <c r="A20" s="667"/>
      <c r="B20" s="514" t="s">
        <v>297</v>
      </c>
      <c r="C20" s="524">
        <v>0</v>
      </c>
      <c r="D20" s="491">
        <v>62</v>
      </c>
      <c r="E20" s="491">
        <v>101</v>
      </c>
      <c r="F20" s="491">
        <v>91</v>
      </c>
      <c r="G20" s="491">
        <v>4</v>
      </c>
      <c r="H20" s="491">
        <v>49.84</v>
      </c>
      <c r="I20" s="493" t="str">
        <f t="shared" si="0"/>
        <v>-</v>
      </c>
      <c r="J20" s="561">
        <f t="shared" si="7"/>
        <v>0.23484848484848486</v>
      </c>
      <c r="K20" s="561">
        <f t="shared" si="8"/>
        <v>0.39299610894941633</v>
      </c>
      <c r="L20" s="561">
        <f t="shared" si="9"/>
        <v>0.33090909090909093</v>
      </c>
      <c r="M20" s="561">
        <f t="shared" si="10"/>
        <v>1.2944983818770227E-2</v>
      </c>
      <c r="N20" s="353">
        <f t="shared" si="11"/>
        <v>0.34202580290968976</v>
      </c>
      <c r="O20" s="524">
        <v>1653</v>
      </c>
      <c r="P20" s="491">
        <v>1455</v>
      </c>
      <c r="Q20" s="491">
        <v>3091</v>
      </c>
      <c r="R20" s="491">
        <v>2190</v>
      </c>
      <c r="S20" s="491">
        <v>1469</v>
      </c>
      <c r="T20" s="491">
        <v>1087.3700000000001</v>
      </c>
      <c r="U20" s="493">
        <f t="shared" si="12"/>
        <v>0.20706501315295001</v>
      </c>
      <c r="V20" s="561">
        <f t="shared" si="2"/>
        <v>0.18137621540762902</v>
      </c>
      <c r="W20" s="561">
        <f t="shared" si="3"/>
        <v>0.27431664891728791</v>
      </c>
      <c r="X20" s="561">
        <f t="shared" si="4"/>
        <v>0.21599763290265311</v>
      </c>
      <c r="Y20" s="561">
        <f t="shared" si="5"/>
        <v>0.19986394557823128</v>
      </c>
      <c r="Z20" s="561">
        <f t="shared" si="6"/>
        <v>0.17778202870685106</v>
      </c>
    </row>
    <row r="21" spans="1:26" x14ac:dyDescent="0.25">
      <c r="A21" s="667"/>
      <c r="B21" s="513" t="s">
        <v>298</v>
      </c>
      <c r="C21" s="523">
        <v>0</v>
      </c>
      <c r="D21" s="490">
        <v>8</v>
      </c>
      <c r="E21" s="490">
        <v>3</v>
      </c>
      <c r="F21" s="490">
        <v>47</v>
      </c>
      <c r="G21" s="490">
        <v>114</v>
      </c>
      <c r="H21" s="490">
        <v>0</v>
      </c>
      <c r="I21" s="492" t="str">
        <f t="shared" si="0"/>
        <v>-</v>
      </c>
      <c r="J21" s="350">
        <f t="shared" si="7"/>
        <v>3.0303030303030304E-2</v>
      </c>
      <c r="K21" s="350">
        <f t="shared" si="8"/>
        <v>1.1673151750972763E-2</v>
      </c>
      <c r="L21" s="350">
        <f t="shared" si="9"/>
        <v>0.1709090909090909</v>
      </c>
      <c r="M21" s="350">
        <f t="shared" si="10"/>
        <v>0.36893203883495146</v>
      </c>
      <c r="N21" s="351">
        <f t="shared" si="11"/>
        <v>0</v>
      </c>
      <c r="O21" s="523">
        <v>595</v>
      </c>
      <c r="P21" s="490">
        <v>1130</v>
      </c>
      <c r="Q21" s="490">
        <v>1161</v>
      </c>
      <c r="R21" s="490">
        <v>1752</v>
      </c>
      <c r="S21" s="490">
        <v>643</v>
      </c>
      <c r="T21" s="490">
        <v>329.24</v>
      </c>
      <c r="U21" s="492">
        <f t="shared" si="12"/>
        <v>7.45333834398096E-2</v>
      </c>
      <c r="V21" s="350">
        <f t="shared" si="2"/>
        <v>0.14086262777362255</v>
      </c>
      <c r="W21" s="350">
        <f t="shared" si="3"/>
        <v>0.10303514376996806</v>
      </c>
      <c r="X21" s="350">
        <f t="shared" si="4"/>
        <v>0.1727981063221225</v>
      </c>
      <c r="Y21" s="350">
        <f t="shared" si="5"/>
        <v>8.748299319727891E-2</v>
      </c>
      <c r="Z21" s="350">
        <f t="shared" si="6"/>
        <v>5.3829841849088754E-2</v>
      </c>
    </row>
    <row r="22" spans="1:26" x14ac:dyDescent="0.25">
      <c r="A22" s="667"/>
      <c r="B22" s="514" t="s">
        <v>299</v>
      </c>
      <c r="C22" s="524">
        <v>0</v>
      </c>
      <c r="D22" s="491">
        <v>86</v>
      </c>
      <c r="E22" s="491">
        <v>79</v>
      </c>
      <c r="F22" s="491">
        <v>90</v>
      </c>
      <c r="G22" s="491">
        <v>160</v>
      </c>
      <c r="H22" s="491">
        <v>0</v>
      </c>
      <c r="I22" s="493" t="str">
        <f t="shared" si="0"/>
        <v>-</v>
      </c>
      <c r="J22" s="561">
        <f t="shared" si="7"/>
        <v>0.32575757575757575</v>
      </c>
      <c r="K22" s="561">
        <f t="shared" si="8"/>
        <v>0.30739299610894943</v>
      </c>
      <c r="L22" s="561">
        <f t="shared" si="9"/>
        <v>0.32727272727272727</v>
      </c>
      <c r="M22" s="561">
        <f t="shared" si="10"/>
        <v>0.51779935275080902</v>
      </c>
      <c r="N22" s="353">
        <f t="shared" si="11"/>
        <v>0</v>
      </c>
      <c r="O22" s="524">
        <v>1701</v>
      </c>
      <c r="P22" s="491">
        <v>1547</v>
      </c>
      <c r="Q22" s="491">
        <v>1833</v>
      </c>
      <c r="R22" s="491">
        <v>1800</v>
      </c>
      <c r="S22" s="491">
        <v>1722</v>
      </c>
      <c r="T22" s="491">
        <v>1262.32</v>
      </c>
      <c r="U22" s="493">
        <f t="shared" si="12"/>
        <v>0.21307779030439683</v>
      </c>
      <c r="V22" s="561">
        <f t="shared" si="2"/>
        <v>0.19284467713787085</v>
      </c>
      <c r="W22" s="561">
        <f t="shared" si="3"/>
        <v>0.16267305644302449</v>
      </c>
      <c r="X22" s="561">
        <f t="shared" si="4"/>
        <v>0.17753230101587927</v>
      </c>
      <c r="Y22" s="561">
        <f t="shared" si="5"/>
        <v>0.23428571428571429</v>
      </c>
      <c r="Z22" s="561">
        <f t="shared" si="6"/>
        <v>0.20638587645165141</v>
      </c>
    </row>
    <row r="23" spans="1:26" x14ac:dyDescent="0.25">
      <c r="A23" s="667"/>
      <c r="B23" s="513" t="s">
        <v>300</v>
      </c>
      <c r="C23" s="523">
        <v>0</v>
      </c>
      <c r="D23" s="490">
        <v>25</v>
      </c>
      <c r="E23" s="490">
        <v>10</v>
      </c>
      <c r="F23" s="490">
        <v>3</v>
      </c>
      <c r="G23" s="490">
        <v>2</v>
      </c>
      <c r="H23" s="490">
        <v>41.400000000000006</v>
      </c>
      <c r="I23" s="492" t="str">
        <f t="shared" si="0"/>
        <v>-</v>
      </c>
      <c r="J23" s="350">
        <f t="shared" si="7"/>
        <v>9.4696969696969696E-2</v>
      </c>
      <c r="K23" s="350">
        <f t="shared" si="8"/>
        <v>3.8910505836575876E-2</v>
      </c>
      <c r="L23" s="350">
        <f t="shared" si="9"/>
        <v>1.090909090909091E-2</v>
      </c>
      <c r="M23" s="350">
        <f t="shared" si="10"/>
        <v>6.4724919093851136E-3</v>
      </c>
      <c r="N23" s="351">
        <f t="shared" si="11"/>
        <v>0.28410650562723028</v>
      </c>
      <c r="O23" s="523">
        <v>1913</v>
      </c>
      <c r="P23" s="490">
        <v>1633</v>
      </c>
      <c r="Q23" s="490">
        <v>1917</v>
      </c>
      <c r="R23" s="490">
        <v>1736</v>
      </c>
      <c r="S23" s="490">
        <v>1161</v>
      </c>
      <c r="T23" s="490">
        <v>1162.9899999999998</v>
      </c>
      <c r="U23" s="492">
        <f t="shared" si="12"/>
        <v>0.23963422272328699</v>
      </c>
      <c r="V23" s="350">
        <f t="shared" si="2"/>
        <v>0.20356519571179257</v>
      </c>
      <c r="W23" s="350">
        <f t="shared" si="3"/>
        <v>0.17012779552715654</v>
      </c>
      <c r="X23" s="350">
        <f t="shared" si="4"/>
        <v>0.17122004142420358</v>
      </c>
      <c r="Y23" s="350">
        <f t="shared" si="5"/>
        <v>0.15795918367346939</v>
      </c>
      <c r="Z23" s="350">
        <f t="shared" si="6"/>
        <v>0.19014569241912196</v>
      </c>
    </row>
    <row r="24" spans="1:26" x14ac:dyDescent="0.25">
      <c r="A24" s="667"/>
      <c r="B24" s="514" t="s">
        <v>301</v>
      </c>
      <c r="C24" s="524">
        <v>0</v>
      </c>
      <c r="D24" s="491">
        <v>24</v>
      </c>
      <c r="E24" s="491">
        <v>0</v>
      </c>
      <c r="F24" s="491">
        <v>24</v>
      </c>
      <c r="G24" s="491">
        <v>3</v>
      </c>
      <c r="H24" s="491">
        <v>12.84</v>
      </c>
      <c r="I24" s="493" t="str">
        <f t="shared" si="0"/>
        <v>-</v>
      </c>
      <c r="J24" s="561">
        <f t="shared" si="7"/>
        <v>9.0909090909090912E-2</v>
      </c>
      <c r="K24" s="561">
        <f t="shared" si="8"/>
        <v>0</v>
      </c>
      <c r="L24" s="561">
        <f t="shared" si="9"/>
        <v>8.727272727272728E-2</v>
      </c>
      <c r="M24" s="561">
        <f t="shared" si="10"/>
        <v>9.7087378640776691E-3</v>
      </c>
      <c r="N24" s="353">
        <f t="shared" si="11"/>
        <v>8.8114191600329378E-2</v>
      </c>
      <c r="O24" s="524">
        <v>50</v>
      </c>
      <c r="P24" s="491">
        <v>83</v>
      </c>
      <c r="Q24" s="491">
        <v>102</v>
      </c>
      <c r="R24" s="491">
        <v>121</v>
      </c>
      <c r="S24" s="491">
        <v>134</v>
      </c>
      <c r="T24" s="491">
        <v>221.76</v>
      </c>
      <c r="U24" s="493">
        <f t="shared" si="12"/>
        <v>6.2633095327571092E-3</v>
      </c>
      <c r="V24" s="561">
        <f t="shared" si="2"/>
        <v>1.0346546995761655E-2</v>
      </c>
      <c r="W24" s="561">
        <f t="shared" si="3"/>
        <v>9.0521831735889246E-3</v>
      </c>
      <c r="X24" s="561">
        <f t="shared" si="4"/>
        <v>1.1934115790511885E-2</v>
      </c>
      <c r="Y24" s="561">
        <f t="shared" si="5"/>
        <v>1.8231292517006802E-2</v>
      </c>
      <c r="Z24" s="561">
        <f t="shared" si="6"/>
        <v>3.6257155049368002E-2</v>
      </c>
    </row>
    <row r="25" spans="1:26" s="486" customFormat="1" ht="17.25" x14ac:dyDescent="0.25">
      <c r="A25" s="667"/>
      <c r="B25" s="518" t="s">
        <v>302</v>
      </c>
      <c r="C25" s="525"/>
      <c r="D25" s="519"/>
      <c r="E25" s="519"/>
      <c r="F25" s="519"/>
      <c r="G25" s="519"/>
      <c r="H25" s="519"/>
      <c r="I25" s="520"/>
      <c r="J25" s="521"/>
      <c r="K25" s="521"/>
      <c r="L25" s="521"/>
      <c r="M25" s="521"/>
      <c r="N25" s="526"/>
      <c r="O25" s="525"/>
      <c r="P25" s="519"/>
      <c r="Q25" s="519"/>
      <c r="R25" s="519"/>
      <c r="S25" s="519"/>
      <c r="T25" s="519"/>
      <c r="U25" s="520"/>
      <c r="V25" s="521"/>
      <c r="W25" s="521"/>
      <c r="X25" s="521"/>
      <c r="Y25" s="521"/>
      <c r="Z25" s="521"/>
    </row>
    <row r="26" spans="1:26" ht="17.25" customHeight="1" x14ac:dyDescent="0.25">
      <c r="A26" s="667"/>
      <c r="B26" s="515" t="s">
        <v>303</v>
      </c>
      <c r="C26" s="527">
        <f>IFERROR(SUM(C13:C24),"-")</f>
        <v>0</v>
      </c>
      <c r="D26" s="496">
        <f t="shared" ref="D26:H26" si="13">IFERROR(SUM(D13:D24),"-")</f>
        <v>264</v>
      </c>
      <c r="E26" s="496">
        <f t="shared" si="13"/>
        <v>257</v>
      </c>
      <c r="F26" s="496">
        <f t="shared" si="13"/>
        <v>275</v>
      </c>
      <c r="G26" s="496">
        <f t="shared" si="13"/>
        <v>309</v>
      </c>
      <c r="H26" s="496">
        <f t="shared" si="13"/>
        <v>145.72000000000003</v>
      </c>
      <c r="I26" s="497" t="str">
        <f t="shared" ref="I26:N29" si="14">IFERROR(C26/SUM(C$26:C$29),"-")</f>
        <v>-</v>
      </c>
      <c r="J26" s="498">
        <f t="shared" si="14"/>
        <v>0.71159029649595684</v>
      </c>
      <c r="K26" s="498">
        <f t="shared" si="14"/>
        <v>0.79076923076923078</v>
      </c>
      <c r="L26" s="498">
        <f t="shared" si="14"/>
        <v>0.95818815331010454</v>
      </c>
      <c r="M26" s="498">
        <f t="shared" si="14"/>
        <v>0.92792792792792789</v>
      </c>
      <c r="N26" s="528">
        <f t="shared" si="14"/>
        <v>0.3053646269907796</v>
      </c>
      <c r="O26" s="527">
        <f>IFERROR(SUM(O13:O24),"-")</f>
        <v>7983</v>
      </c>
      <c r="P26" s="496">
        <f t="shared" ref="P26" si="15">IFERROR(SUM(P13:P24),"-")</f>
        <v>8022</v>
      </c>
      <c r="Q26" s="496">
        <f t="shared" ref="Q26" si="16">IFERROR(SUM(Q13:Q24),"-")</f>
        <v>11268</v>
      </c>
      <c r="R26" s="496">
        <f t="shared" ref="R26" si="17">IFERROR(SUM(R13:R24),"-")</f>
        <v>10139</v>
      </c>
      <c r="S26" s="496">
        <f t="shared" ref="S26" si="18">IFERROR(SUM(S13:S24),"-")</f>
        <v>7350</v>
      </c>
      <c r="T26" s="496">
        <f t="shared" ref="T26" si="19">IFERROR(SUM(T13:T24),"-")</f>
        <v>6116.3099999999995</v>
      </c>
      <c r="U26" s="497">
        <f t="shared" ref="U26:Z29" si="20">IFERROR(O26/SUM(O$26:O$29),"-")</f>
        <v>0.58257315916222729</v>
      </c>
      <c r="V26" s="498">
        <f t="shared" si="20"/>
        <v>0.63874512301934872</v>
      </c>
      <c r="W26" s="498">
        <f t="shared" si="20"/>
        <v>0.6926907235507469</v>
      </c>
      <c r="X26" s="498">
        <f t="shared" si="20"/>
        <v>0.68888435928794678</v>
      </c>
      <c r="Y26" s="498">
        <f t="shared" si="20"/>
        <v>0.54231535453405155</v>
      </c>
      <c r="Z26" s="498">
        <f t="shared" si="20"/>
        <v>0.47898253478242481</v>
      </c>
    </row>
    <row r="27" spans="1:26" x14ac:dyDescent="0.25">
      <c r="A27" s="667"/>
      <c r="B27" s="516" t="s">
        <v>138</v>
      </c>
      <c r="C27" s="529">
        <v>0</v>
      </c>
      <c r="D27" s="499">
        <v>0</v>
      </c>
      <c r="E27" s="499">
        <v>0</v>
      </c>
      <c r="F27" s="499">
        <v>0</v>
      </c>
      <c r="G27" s="499">
        <v>14</v>
      </c>
      <c r="H27" s="500">
        <v>331.47999999999996</v>
      </c>
      <c r="I27" s="501" t="str">
        <f t="shared" si="14"/>
        <v>-</v>
      </c>
      <c r="J27" s="502">
        <f t="shared" si="14"/>
        <v>0</v>
      </c>
      <c r="K27" s="502">
        <f t="shared" si="14"/>
        <v>0</v>
      </c>
      <c r="L27" s="502">
        <f t="shared" si="14"/>
        <v>0</v>
      </c>
      <c r="M27" s="502">
        <f t="shared" si="14"/>
        <v>4.2042042042042045E-2</v>
      </c>
      <c r="N27" s="530">
        <f t="shared" si="14"/>
        <v>0.6946353730092204</v>
      </c>
      <c r="O27" s="529">
        <v>2124</v>
      </c>
      <c r="P27" s="499">
        <v>848</v>
      </c>
      <c r="Q27" s="499">
        <v>700</v>
      </c>
      <c r="R27" s="499">
        <v>452</v>
      </c>
      <c r="S27" s="499">
        <v>2595</v>
      </c>
      <c r="T27" s="500">
        <v>4375.4699999999993</v>
      </c>
      <c r="U27" s="501">
        <f t="shared" si="20"/>
        <v>0.15500255418521491</v>
      </c>
      <c r="V27" s="502">
        <f t="shared" si="20"/>
        <v>6.7521299466518039E-2</v>
      </c>
      <c r="W27" s="502">
        <f t="shared" si="20"/>
        <v>4.3031905083912213E-2</v>
      </c>
      <c r="X27" s="502">
        <f t="shared" si="20"/>
        <v>3.0710694387824432E-2</v>
      </c>
      <c r="Y27" s="502">
        <f t="shared" si="20"/>
        <v>0.19147052313141003</v>
      </c>
      <c r="Z27" s="503">
        <f t="shared" si="20"/>
        <v>0.3426532846543841</v>
      </c>
    </row>
    <row r="28" spans="1:26" x14ac:dyDescent="0.25">
      <c r="A28" s="667"/>
      <c r="B28" s="515" t="s">
        <v>304</v>
      </c>
      <c r="C28" s="531">
        <v>0</v>
      </c>
      <c r="D28" s="504">
        <v>78</v>
      </c>
      <c r="E28" s="504">
        <v>33</v>
      </c>
      <c r="F28" s="504">
        <v>0</v>
      </c>
      <c r="G28" s="504">
        <v>0</v>
      </c>
      <c r="H28" s="505">
        <v>0</v>
      </c>
      <c r="I28" s="497" t="str">
        <f t="shared" si="14"/>
        <v>-</v>
      </c>
      <c r="J28" s="498">
        <f t="shared" si="14"/>
        <v>0.21024258760107817</v>
      </c>
      <c r="K28" s="498">
        <f t="shared" si="14"/>
        <v>0.10153846153846154</v>
      </c>
      <c r="L28" s="498">
        <f t="shared" si="14"/>
        <v>0</v>
      </c>
      <c r="M28" s="498">
        <f t="shared" si="14"/>
        <v>0</v>
      </c>
      <c r="N28" s="532">
        <f t="shared" si="14"/>
        <v>0</v>
      </c>
      <c r="O28" s="531">
        <v>1616</v>
      </c>
      <c r="P28" s="504">
        <v>1637</v>
      </c>
      <c r="Q28" s="504">
        <v>2196</v>
      </c>
      <c r="R28" s="504">
        <v>1244</v>
      </c>
      <c r="S28" s="504">
        <v>2550</v>
      </c>
      <c r="T28" s="505">
        <v>887.9</v>
      </c>
      <c r="U28" s="497">
        <f t="shared" si="20"/>
        <v>0.11793038020871342</v>
      </c>
      <c r="V28" s="498">
        <f t="shared" si="20"/>
        <v>0.13034477267298353</v>
      </c>
      <c r="W28" s="498">
        <f t="shared" si="20"/>
        <v>0.13499723366324459</v>
      </c>
      <c r="X28" s="498">
        <f t="shared" si="20"/>
        <v>8.4522353580649551E-2</v>
      </c>
      <c r="Y28" s="498">
        <f t="shared" si="20"/>
        <v>0.18815022504242604</v>
      </c>
      <c r="Z28" s="506">
        <f t="shared" si="20"/>
        <v>6.9533524728686902E-2</v>
      </c>
    </row>
    <row r="29" spans="1:26" ht="15.75" thickBot="1" x14ac:dyDescent="0.3">
      <c r="A29" s="667"/>
      <c r="B29" s="517" t="s">
        <v>305</v>
      </c>
      <c r="C29" s="507">
        <v>0</v>
      </c>
      <c r="D29" s="508">
        <v>29</v>
      </c>
      <c r="E29" s="508">
        <v>35</v>
      </c>
      <c r="F29" s="508">
        <v>12</v>
      </c>
      <c r="G29" s="508">
        <v>10</v>
      </c>
      <c r="H29" s="509">
        <v>0</v>
      </c>
      <c r="I29" s="510" t="str">
        <f t="shared" si="14"/>
        <v>-</v>
      </c>
      <c r="J29" s="511">
        <f t="shared" si="14"/>
        <v>7.8167115902964962E-2</v>
      </c>
      <c r="K29" s="511">
        <f t="shared" si="14"/>
        <v>0.1076923076923077</v>
      </c>
      <c r="L29" s="511">
        <f t="shared" si="14"/>
        <v>4.1811846689895474E-2</v>
      </c>
      <c r="M29" s="511">
        <f t="shared" si="14"/>
        <v>3.003003003003003E-2</v>
      </c>
      <c r="N29" s="533">
        <f t="shared" si="14"/>
        <v>0</v>
      </c>
      <c r="O29" s="507">
        <v>1980</v>
      </c>
      <c r="P29" s="508">
        <v>2052</v>
      </c>
      <c r="Q29" s="508">
        <v>2103</v>
      </c>
      <c r="R29" s="508">
        <v>2883</v>
      </c>
      <c r="S29" s="508">
        <v>1058</v>
      </c>
      <c r="T29" s="509">
        <v>1389.7</v>
      </c>
      <c r="U29" s="510">
        <f t="shared" si="20"/>
        <v>0.14449390644384441</v>
      </c>
      <c r="V29" s="511">
        <f t="shared" si="20"/>
        <v>0.16338880484114976</v>
      </c>
      <c r="W29" s="511">
        <f t="shared" si="20"/>
        <v>0.12928013770209626</v>
      </c>
      <c r="X29" s="511">
        <f t="shared" si="20"/>
        <v>0.1958825927435793</v>
      </c>
      <c r="Y29" s="511">
        <f t="shared" si="20"/>
        <v>7.8063897292112452E-2</v>
      </c>
      <c r="Z29" s="512">
        <f t="shared" si="20"/>
        <v>0.10883065583450412</v>
      </c>
    </row>
    <row r="31" spans="1:26" x14ac:dyDescent="0.25">
      <c r="A31" s="11" t="s">
        <v>306</v>
      </c>
      <c r="B31" s="667"/>
      <c r="C31" s="167"/>
      <c r="D31" s="667"/>
      <c r="E31" s="667"/>
      <c r="F31" s="667"/>
      <c r="G31" s="667"/>
      <c r="H31" s="667"/>
      <c r="I31" s="19"/>
      <c r="J31" s="19"/>
      <c r="K31" s="19"/>
      <c r="L31" s="19"/>
      <c r="M31" s="19"/>
      <c r="N31" s="19"/>
      <c r="O31" s="667"/>
      <c r="P31" s="667"/>
      <c r="Q31" s="667"/>
      <c r="R31" s="667"/>
      <c r="S31" s="667"/>
      <c r="T31" s="667"/>
      <c r="U31" s="667"/>
      <c r="V31" s="667"/>
      <c r="W31" s="667"/>
      <c r="X31" s="667"/>
      <c r="Y31" s="667"/>
      <c r="Z31" s="667"/>
    </row>
    <row r="32" spans="1:26" x14ac:dyDescent="0.25">
      <c r="A32" s="667"/>
      <c r="B32" s="667"/>
      <c r="C32" s="167"/>
      <c r="D32" s="667"/>
      <c r="E32" s="667"/>
      <c r="F32" s="667"/>
      <c r="G32" s="667"/>
      <c r="H32" s="667"/>
      <c r="I32" s="667"/>
      <c r="J32" s="667"/>
      <c r="K32" s="667"/>
      <c r="L32" s="667"/>
      <c r="M32" s="667"/>
      <c r="N32" s="667"/>
      <c r="O32" s="667"/>
      <c r="P32" s="667"/>
      <c r="Q32" s="667"/>
      <c r="R32" s="667"/>
      <c r="S32" s="667"/>
      <c r="T32" s="667"/>
      <c r="U32" s="667"/>
      <c r="V32" s="667"/>
      <c r="W32" s="667"/>
      <c r="X32" s="667"/>
      <c r="Y32" s="667"/>
      <c r="Z32" s="667"/>
    </row>
  </sheetData>
  <mergeCells count="7">
    <mergeCell ref="O9:Z9"/>
    <mergeCell ref="O10:T10"/>
    <mergeCell ref="U10:Z10"/>
    <mergeCell ref="A1:C1"/>
    <mergeCell ref="C10:H10"/>
    <mergeCell ref="I10:N10"/>
    <mergeCell ref="C9:N9"/>
  </mergeCells>
  <phoneticPr fontId="10"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topLeftCell="A73" workbookViewId="0">
      <selection activeCell="A91" sqref="A91"/>
    </sheetView>
  </sheetViews>
  <sheetFormatPr defaultRowHeight="15" x14ac:dyDescent="0.25"/>
  <cols>
    <col min="1" max="1" width="9.140625" style="486"/>
    <col min="2" max="2" width="50.7109375" style="486" customWidth="1"/>
    <col min="3" max="5" width="10.42578125" style="486" customWidth="1"/>
    <col min="6" max="9" width="13.7109375" style="486" customWidth="1"/>
    <col min="10" max="12" width="10.42578125" style="486" customWidth="1"/>
    <col min="13" max="16" width="14" style="486" customWidth="1"/>
    <col min="17" max="16384" width="9.140625" style="486"/>
  </cols>
  <sheetData>
    <row r="1" spans="1:14" ht="18.75" x14ac:dyDescent="0.3">
      <c r="A1" s="742" t="s">
        <v>1</v>
      </c>
      <c r="B1" s="742"/>
      <c r="C1" s="742"/>
      <c r="D1" s="667"/>
      <c r="E1" s="667"/>
      <c r="F1" s="667"/>
      <c r="G1" s="667"/>
      <c r="H1" s="667"/>
      <c r="I1" s="667"/>
      <c r="J1" s="667"/>
      <c r="K1" s="667"/>
      <c r="L1" s="667"/>
      <c r="M1" s="667"/>
      <c r="N1" s="667"/>
    </row>
    <row r="2" spans="1:14" x14ac:dyDescent="0.25">
      <c r="A2" s="668" t="s">
        <v>307</v>
      </c>
      <c r="B2" s="667"/>
      <c r="C2" s="667"/>
      <c r="D2" s="667"/>
      <c r="E2" s="667"/>
      <c r="F2" s="667"/>
      <c r="G2" s="667"/>
      <c r="H2" s="667"/>
      <c r="I2" s="667"/>
      <c r="J2" s="667"/>
      <c r="K2" s="667"/>
      <c r="L2" s="667"/>
      <c r="M2" s="667"/>
      <c r="N2" s="667"/>
    </row>
    <row r="3" spans="1:14" s="667" customFormat="1" x14ac:dyDescent="0.25">
      <c r="A3" s="282" t="s">
        <v>21</v>
      </c>
    </row>
    <row r="4" spans="1:14" s="535" customFormat="1" x14ac:dyDescent="0.25">
      <c r="A4" s="668"/>
      <c r="B4" s="667"/>
      <c r="C4" s="278"/>
      <c r="D4" s="667"/>
      <c r="E4" s="667"/>
      <c r="F4" s="667"/>
      <c r="G4" s="667"/>
      <c r="H4" s="667"/>
      <c r="I4" s="667"/>
      <c r="J4" s="667"/>
      <c r="K4" s="667"/>
      <c r="L4" s="667"/>
      <c r="M4" s="667"/>
      <c r="N4" s="667"/>
    </row>
    <row r="5" spans="1:14" s="535" customFormat="1" x14ac:dyDescent="0.25">
      <c r="A5" s="278" t="s">
        <v>308</v>
      </c>
      <c r="B5" s="667"/>
      <c r="C5" s="279" t="s">
        <v>309</v>
      </c>
      <c r="D5" s="667"/>
      <c r="E5" s="667"/>
      <c r="F5" s="667"/>
      <c r="G5" s="667"/>
      <c r="H5" s="667"/>
      <c r="I5" s="667"/>
      <c r="J5" s="667"/>
      <c r="K5" s="667"/>
      <c r="L5" s="667"/>
      <c r="M5" s="667"/>
      <c r="N5" s="667"/>
    </row>
    <row r="6" spans="1:14" s="535" customFormat="1" x14ac:dyDescent="0.25">
      <c r="A6" s="278" t="s">
        <v>310</v>
      </c>
      <c r="B6" s="667"/>
      <c r="C6" s="279" t="s">
        <v>311</v>
      </c>
      <c r="D6" s="667"/>
      <c r="E6" s="667"/>
      <c r="F6" s="667"/>
      <c r="G6" s="667"/>
      <c r="H6" s="667"/>
      <c r="I6" s="667"/>
      <c r="J6" s="667"/>
      <c r="K6" s="667"/>
      <c r="L6" s="667"/>
      <c r="M6" s="667"/>
      <c r="N6" s="667"/>
    </row>
    <row r="7" spans="1:14" s="535" customFormat="1" x14ac:dyDescent="0.25">
      <c r="A7" s="278" t="s">
        <v>312</v>
      </c>
      <c r="B7" s="667"/>
      <c r="C7" s="279" t="s">
        <v>313</v>
      </c>
      <c r="D7" s="667"/>
      <c r="E7" s="667"/>
      <c r="F7" s="667"/>
      <c r="G7" s="667"/>
      <c r="H7" s="667"/>
      <c r="I7" s="667"/>
      <c r="J7" s="667"/>
      <c r="K7" s="667"/>
      <c r="L7" s="667"/>
      <c r="M7" s="667"/>
      <c r="N7" s="667"/>
    </row>
    <row r="9" spans="1:14" x14ac:dyDescent="0.25">
      <c r="A9" s="800" t="s">
        <v>314</v>
      </c>
      <c r="B9" s="667"/>
      <c r="C9" s="667"/>
      <c r="D9" s="667"/>
      <c r="E9" s="667"/>
      <c r="F9" s="667"/>
      <c r="G9" s="667"/>
      <c r="H9" s="667"/>
      <c r="I9" s="667"/>
      <c r="J9" s="667"/>
      <c r="K9" s="667"/>
      <c r="L9" s="667"/>
      <c r="M9" s="667"/>
      <c r="N9" s="667"/>
    </row>
    <row r="11" spans="1:14" x14ac:dyDescent="0.25">
      <c r="A11" s="667"/>
      <c r="B11" s="667"/>
      <c r="C11" s="748" t="str">
        <f>$A$1</f>
        <v>East Lothian</v>
      </c>
      <c r="D11" s="749"/>
      <c r="E11" s="749"/>
      <c r="F11" s="749"/>
      <c r="G11" s="749"/>
      <c r="H11" s="757"/>
      <c r="I11" s="749" t="s">
        <v>86</v>
      </c>
      <c r="J11" s="749"/>
      <c r="K11" s="749"/>
      <c r="L11" s="749"/>
      <c r="M11" s="749"/>
      <c r="N11" s="749"/>
    </row>
    <row r="12" spans="1:14" x14ac:dyDescent="0.25">
      <c r="A12" s="667"/>
      <c r="B12" s="667"/>
      <c r="C12" s="759" t="s">
        <v>315</v>
      </c>
      <c r="D12" s="760"/>
      <c r="E12" s="783"/>
      <c r="F12" s="760" t="s">
        <v>316</v>
      </c>
      <c r="G12" s="760"/>
      <c r="H12" s="766"/>
      <c r="I12" s="759" t="s">
        <v>315</v>
      </c>
      <c r="J12" s="760"/>
      <c r="K12" s="783"/>
      <c r="L12" s="760" t="s">
        <v>316</v>
      </c>
      <c r="M12" s="760"/>
      <c r="N12" s="760"/>
    </row>
    <row r="13" spans="1:14" ht="18" thickBot="1" x14ac:dyDescent="0.3">
      <c r="A13" s="667"/>
      <c r="B13" s="668" t="s">
        <v>317</v>
      </c>
      <c r="C13" s="556" t="s">
        <v>90</v>
      </c>
      <c r="D13" s="557" t="s">
        <v>92</v>
      </c>
      <c r="E13" s="559" t="s">
        <v>93</v>
      </c>
      <c r="F13" s="557" t="s">
        <v>90</v>
      </c>
      <c r="G13" s="557" t="s">
        <v>92</v>
      </c>
      <c r="H13" s="560" t="s">
        <v>93</v>
      </c>
      <c r="I13" s="556" t="s">
        <v>90</v>
      </c>
      <c r="J13" s="557" t="s">
        <v>92</v>
      </c>
      <c r="K13" s="559" t="s">
        <v>93</v>
      </c>
      <c r="L13" s="558" t="s">
        <v>90</v>
      </c>
      <c r="M13" s="557" t="s">
        <v>92</v>
      </c>
      <c r="N13" s="557" t="s">
        <v>93</v>
      </c>
    </row>
    <row r="14" spans="1:14" s="535" customFormat="1" x14ac:dyDescent="0.25">
      <c r="A14" s="667"/>
      <c r="B14" s="160" t="s">
        <v>89</v>
      </c>
      <c r="C14" s="342"/>
      <c r="D14" s="341"/>
      <c r="E14" s="393"/>
      <c r="F14" s="341"/>
      <c r="G14" s="341"/>
      <c r="H14" s="343"/>
      <c r="I14" s="342"/>
      <c r="J14" s="341"/>
      <c r="K14" s="393"/>
      <c r="L14" s="341"/>
      <c r="M14" s="341"/>
      <c r="N14" s="373"/>
    </row>
    <row r="15" spans="1:14" x14ac:dyDescent="0.25">
      <c r="A15" s="667"/>
      <c r="B15" s="547" t="s">
        <v>318</v>
      </c>
      <c r="C15" s="640">
        <v>187</v>
      </c>
      <c r="D15" s="641">
        <v>166</v>
      </c>
      <c r="E15" s="728">
        <v>167</v>
      </c>
      <c r="F15" s="642">
        <v>163</v>
      </c>
      <c r="G15" s="641">
        <v>174</v>
      </c>
      <c r="H15" s="732">
        <v>248.79999999999998</v>
      </c>
      <c r="I15" s="39">
        <v>6454</v>
      </c>
      <c r="J15" s="40">
        <v>7366.7550000000001</v>
      </c>
      <c r="K15" s="625">
        <v>10751.465</v>
      </c>
      <c r="L15" s="40">
        <v>4690</v>
      </c>
      <c r="M15" s="40">
        <v>7245.0230000000001</v>
      </c>
      <c r="N15" s="626">
        <v>8702.9500000000007</v>
      </c>
    </row>
    <row r="16" spans="1:14" x14ac:dyDescent="0.25">
      <c r="A16" s="667"/>
      <c r="B16" s="548" t="s">
        <v>319</v>
      </c>
      <c r="C16" s="643">
        <v>43</v>
      </c>
      <c r="D16" s="644">
        <v>39</v>
      </c>
      <c r="E16" s="729">
        <v>37.36</v>
      </c>
      <c r="F16" s="644">
        <v>26</v>
      </c>
      <c r="G16" s="644">
        <v>37</v>
      </c>
      <c r="H16" s="733">
        <v>54.04</v>
      </c>
      <c r="I16" s="36">
        <v>2020</v>
      </c>
      <c r="J16" s="37">
        <v>1765.9350000000002</v>
      </c>
      <c r="K16" s="627">
        <v>2163.1549999999997</v>
      </c>
      <c r="L16" s="37">
        <v>1184</v>
      </c>
      <c r="M16" s="37">
        <v>1393.25</v>
      </c>
      <c r="N16" s="628">
        <v>1888.1350000000002</v>
      </c>
    </row>
    <row r="17" spans="2:14" x14ac:dyDescent="0.25">
      <c r="B17" s="547" t="s">
        <v>320</v>
      </c>
      <c r="C17" s="640">
        <v>12</v>
      </c>
      <c r="D17" s="641">
        <v>2</v>
      </c>
      <c r="E17" s="730">
        <v>2.44</v>
      </c>
      <c r="F17" s="641">
        <v>5</v>
      </c>
      <c r="G17" s="641">
        <v>19</v>
      </c>
      <c r="H17" s="732">
        <v>6.6</v>
      </c>
      <c r="I17" s="39">
        <v>1037</v>
      </c>
      <c r="J17" s="40">
        <v>841.63300000000004</v>
      </c>
      <c r="K17" s="625">
        <v>986.32999999999993</v>
      </c>
      <c r="L17" s="40">
        <v>238</v>
      </c>
      <c r="M17" s="40">
        <v>554.01499999999999</v>
      </c>
      <c r="N17" s="626">
        <v>957.30000000000007</v>
      </c>
    </row>
    <row r="18" spans="2:14" x14ac:dyDescent="0.25">
      <c r="B18" s="548" t="s">
        <v>321</v>
      </c>
      <c r="C18" s="643">
        <v>0</v>
      </c>
      <c r="D18" s="644">
        <v>0</v>
      </c>
      <c r="E18" s="729">
        <v>3.08</v>
      </c>
      <c r="F18" s="644">
        <v>0</v>
      </c>
      <c r="G18" s="644">
        <v>0</v>
      </c>
      <c r="H18" s="733">
        <v>3.2</v>
      </c>
      <c r="I18" s="36">
        <v>1963</v>
      </c>
      <c r="J18" s="37">
        <v>1468.9659999999999</v>
      </c>
      <c r="K18" s="627">
        <v>521.32500000000005</v>
      </c>
      <c r="L18" s="37">
        <v>483</v>
      </c>
      <c r="M18" s="37">
        <v>579.42000000000007</v>
      </c>
      <c r="N18" s="628">
        <v>366.12</v>
      </c>
    </row>
    <row r="19" spans="2:14" x14ac:dyDescent="0.25">
      <c r="B19" s="547" t="s">
        <v>322</v>
      </c>
      <c r="C19" s="640">
        <v>0</v>
      </c>
      <c r="D19" s="641">
        <v>0</v>
      </c>
      <c r="E19" s="730">
        <v>17.8</v>
      </c>
      <c r="F19" s="641">
        <v>0</v>
      </c>
      <c r="G19" s="641">
        <v>0</v>
      </c>
      <c r="H19" s="732">
        <v>0</v>
      </c>
      <c r="I19" s="39">
        <v>29</v>
      </c>
      <c r="J19" s="40">
        <v>40.376999999999995</v>
      </c>
      <c r="K19" s="625">
        <v>1166.4049999999997</v>
      </c>
      <c r="L19" s="40">
        <v>20</v>
      </c>
      <c r="M19" s="40">
        <v>14.65</v>
      </c>
      <c r="N19" s="626">
        <v>19.905000000000001</v>
      </c>
    </row>
    <row r="20" spans="2:14" x14ac:dyDescent="0.25">
      <c r="B20" s="548" t="s">
        <v>323</v>
      </c>
      <c r="C20" s="643">
        <v>67</v>
      </c>
      <c r="D20" s="644">
        <v>68</v>
      </c>
      <c r="E20" s="729">
        <v>112</v>
      </c>
      <c r="F20" s="644">
        <v>66</v>
      </c>
      <c r="G20" s="644">
        <v>72</v>
      </c>
      <c r="H20" s="733">
        <v>120</v>
      </c>
      <c r="I20" s="36">
        <v>805</v>
      </c>
      <c r="J20" s="37">
        <v>1676.8190000000002</v>
      </c>
      <c r="K20" s="627">
        <v>2865.6</v>
      </c>
      <c r="L20" s="37">
        <v>476</v>
      </c>
      <c r="M20" s="37">
        <v>882.80499999999995</v>
      </c>
      <c r="N20" s="628">
        <v>2116.6</v>
      </c>
    </row>
    <row r="21" spans="2:14" x14ac:dyDescent="0.25">
      <c r="B21" s="547" t="s">
        <v>324</v>
      </c>
      <c r="C21" s="640">
        <v>136</v>
      </c>
      <c r="D21" s="641">
        <v>65</v>
      </c>
      <c r="E21" s="730">
        <v>46.519999999999996</v>
      </c>
      <c r="F21" s="641">
        <v>110</v>
      </c>
      <c r="G21" s="641">
        <v>1966</v>
      </c>
      <c r="H21" s="732">
        <v>96.8</v>
      </c>
      <c r="I21" s="39">
        <v>2546</v>
      </c>
      <c r="J21" s="40">
        <v>2472.77</v>
      </c>
      <c r="K21" s="625">
        <v>3205.9399999999996</v>
      </c>
      <c r="L21" s="40">
        <v>1256</v>
      </c>
      <c r="M21" s="40">
        <v>3590.538</v>
      </c>
      <c r="N21" s="626">
        <v>2070.36</v>
      </c>
    </row>
    <row r="22" spans="2:14" x14ac:dyDescent="0.25">
      <c r="B22" s="548" t="s">
        <v>325</v>
      </c>
      <c r="C22" s="643">
        <v>0</v>
      </c>
      <c r="D22" s="644">
        <v>0</v>
      </c>
      <c r="E22" s="729">
        <v>2</v>
      </c>
      <c r="F22" s="644">
        <v>0</v>
      </c>
      <c r="G22" s="644">
        <v>0</v>
      </c>
      <c r="H22" s="733">
        <v>2</v>
      </c>
      <c r="I22" s="36">
        <v>1125</v>
      </c>
      <c r="J22" s="37">
        <v>834.00199999999995</v>
      </c>
      <c r="K22" s="627">
        <v>2122.6999999999998</v>
      </c>
      <c r="L22" s="37">
        <v>776</v>
      </c>
      <c r="M22" s="37">
        <v>1327</v>
      </c>
      <c r="N22" s="628">
        <v>1874.1</v>
      </c>
    </row>
    <row r="23" spans="2:14" x14ac:dyDescent="0.25">
      <c r="B23" s="547" t="s">
        <v>326</v>
      </c>
      <c r="C23" s="640">
        <v>0</v>
      </c>
      <c r="D23" s="641">
        <v>3</v>
      </c>
      <c r="E23" s="730">
        <v>1.6400000000000001</v>
      </c>
      <c r="F23" s="641">
        <v>0</v>
      </c>
      <c r="G23" s="641">
        <v>0</v>
      </c>
      <c r="H23" s="732">
        <v>1.52</v>
      </c>
      <c r="I23" s="39">
        <v>48</v>
      </c>
      <c r="J23" s="40">
        <v>84.275000000000006</v>
      </c>
      <c r="K23" s="625">
        <v>149.55000000000001</v>
      </c>
      <c r="L23" s="40">
        <v>30</v>
      </c>
      <c r="M23" s="40">
        <v>38.594999999999999</v>
      </c>
      <c r="N23" s="626">
        <v>112.6</v>
      </c>
    </row>
    <row r="24" spans="2:14" x14ac:dyDescent="0.25">
      <c r="B24" s="548" t="s">
        <v>327</v>
      </c>
      <c r="C24" s="643">
        <v>0</v>
      </c>
      <c r="D24" s="644">
        <v>2</v>
      </c>
      <c r="E24" s="729">
        <v>2.8000000000000003</v>
      </c>
      <c r="F24" s="644">
        <v>0</v>
      </c>
      <c r="G24" s="644">
        <v>1</v>
      </c>
      <c r="H24" s="733">
        <v>2.16</v>
      </c>
      <c r="I24" s="36">
        <v>53</v>
      </c>
      <c r="J24" s="37">
        <v>73.41</v>
      </c>
      <c r="K24" s="627">
        <v>158.52999999999997</v>
      </c>
      <c r="L24" s="37">
        <v>5</v>
      </c>
      <c r="M24" s="37">
        <v>35</v>
      </c>
      <c r="N24" s="628">
        <v>39.489999999999995</v>
      </c>
    </row>
    <row r="25" spans="2:14" x14ac:dyDescent="0.25">
      <c r="B25" s="547" t="s">
        <v>328</v>
      </c>
      <c r="C25" s="640">
        <v>27</v>
      </c>
      <c r="D25" s="641">
        <v>22</v>
      </c>
      <c r="E25" s="730">
        <v>31.24</v>
      </c>
      <c r="F25" s="641">
        <v>26</v>
      </c>
      <c r="G25" s="641">
        <v>46</v>
      </c>
      <c r="H25" s="732">
        <v>45.879999999999995</v>
      </c>
      <c r="I25" s="39">
        <v>2205</v>
      </c>
      <c r="J25" s="40">
        <v>1333.7940000000001</v>
      </c>
      <c r="K25" s="625">
        <v>2600.81</v>
      </c>
      <c r="L25" s="40">
        <v>1514</v>
      </c>
      <c r="M25" s="40">
        <v>2155.8649999999998</v>
      </c>
      <c r="N25" s="626">
        <v>1851.1349999999998</v>
      </c>
    </row>
    <row r="26" spans="2:14" x14ac:dyDescent="0.25">
      <c r="B26" s="548" t="s">
        <v>329</v>
      </c>
      <c r="C26" s="643">
        <v>416</v>
      </c>
      <c r="D26" s="644">
        <v>725</v>
      </c>
      <c r="E26" s="729">
        <v>502.56000000000006</v>
      </c>
      <c r="F26" s="644">
        <v>300</v>
      </c>
      <c r="G26" s="644">
        <v>715</v>
      </c>
      <c r="H26" s="733">
        <v>363.64</v>
      </c>
      <c r="I26" s="36">
        <v>17515</v>
      </c>
      <c r="J26" s="37">
        <v>21855.905999999999</v>
      </c>
      <c r="K26" s="627">
        <v>27772.27</v>
      </c>
      <c r="L26" s="37">
        <v>7795</v>
      </c>
      <c r="M26" s="37">
        <v>13324.212</v>
      </c>
      <c r="N26" s="628">
        <v>13736.7</v>
      </c>
    </row>
    <row r="27" spans="2:14" x14ac:dyDescent="0.25">
      <c r="B27" s="547" t="s">
        <v>330</v>
      </c>
      <c r="C27" s="640">
        <v>2</v>
      </c>
      <c r="D27" s="641">
        <v>25</v>
      </c>
      <c r="E27" s="730">
        <v>8.32</v>
      </c>
      <c r="F27" s="641">
        <v>2</v>
      </c>
      <c r="G27" s="641">
        <v>24</v>
      </c>
      <c r="H27" s="732">
        <v>5.44</v>
      </c>
      <c r="I27" s="39">
        <v>2118</v>
      </c>
      <c r="J27" s="40">
        <v>2110.6840000000002</v>
      </c>
      <c r="K27" s="625">
        <v>3418.0849999999996</v>
      </c>
      <c r="L27" s="40">
        <v>1289</v>
      </c>
      <c r="M27" s="40">
        <v>1067.9650000000001</v>
      </c>
      <c r="N27" s="626">
        <v>2308.895</v>
      </c>
    </row>
    <row r="28" spans="2:14" x14ac:dyDescent="0.25">
      <c r="B28" s="548" t="s">
        <v>331</v>
      </c>
      <c r="C28" s="643">
        <v>0</v>
      </c>
      <c r="D28" s="644">
        <v>0</v>
      </c>
      <c r="E28" s="729">
        <v>3.72</v>
      </c>
      <c r="F28" s="644">
        <v>0</v>
      </c>
      <c r="G28" s="644">
        <v>3</v>
      </c>
      <c r="H28" s="733">
        <v>5.44</v>
      </c>
      <c r="I28" s="36">
        <v>40</v>
      </c>
      <c r="J28" s="37">
        <v>79.515000000000001</v>
      </c>
      <c r="K28" s="627">
        <v>523.08500000000004</v>
      </c>
      <c r="L28" s="37">
        <v>24</v>
      </c>
      <c r="M28" s="37">
        <v>77</v>
      </c>
      <c r="N28" s="628">
        <v>616.81000000000006</v>
      </c>
    </row>
    <row r="29" spans="2:14" x14ac:dyDescent="0.25">
      <c r="B29" s="547" t="s">
        <v>332</v>
      </c>
      <c r="C29" s="640">
        <v>274</v>
      </c>
      <c r="D29" s="641">
        <v>166</v>
      </c>
      <c r="E29" s="730">
        <v>174.84</v>
      </c>
      <c r="F29" s="641">
        <v>189</v>
      </c>
      <c r="G29" s="641">
        <v>205</v>
      </c>
      <c r="H29" s="732">
        <v>161.08000000000001</v>
      </c>
      <c r="I29" s="39">
        <v>2078</v>
      </c>
      <c r="J29" s="40">
        <v>4097.75</v>
      </c>
      <c r="K29" s="625">
        <v>12030.575000000001</v>
      </c>
      <c r="L29" s="40">
        <v>549</v>
      </c>
      <c r="M29" s="40">
        <v>3603.6600000000003</v>
      </c>
      <c r="N29" s="626">
        <v>9061.255000000001</v>
      </c>
    </row>
    <row r="30" spans="2:14" x14ac:dyDescent="0.25">
      <c r="B30" s="548" t="s">
        <v>138</v>
      </c>
      <c r="C30" s="643">
        <v>257</v>
      </c>
      <c r="D30" s="644">
        <v>359</v>
      </c>
      <c r="E30" s="729">
        <v>227.04000000000002</v>
      </c>
      <c r="F30" s="644">
        <v>319</v>
      </c>
      <c r="G30" s="644">
        <v>339</v>
      </c>
      <c r="H30" s="733">
        <v>189.72</v>
      </c>
      <c r="I30" s="36">
        <v>40176</v>
      </c>
      <c r="J30" s="37">
        <v>21146.648000000001</v>
      </c>
      <c r="K30" s="627">
        <v>35306.815000000002</v>
      </c>
      <c r="L30" s="37">
        <v>19103</v>
      </c>
      <c r="M30" s="37">
        <v>19547.264999999999</v>
      </c>
      <c r="N30" s="628">
        <v>30097.244999999999</v>
      </c>
    </row>
    <row r="31" spans="2:14" x14ac:dyDescent="0.25">
      <c r="B31" s="549" t="s">
        <v>193</v>
      </c>
      <c r="C31" s="645">
        <f t="shared" ref="C31:N31" si="0">SUM(C15:C30)</f>
        <v>1421</v>
      </c>
      <c r="D31" s="646">
        <f t="shared" si="0"/>
        <v>1642</v>
      </c>
      <c r="E31" s="731">
        <f t="shared" si="0"/>
        <v>1340.3600000000001</v>
      </c>
      <c r="F31" s="646">
        <f t="shared" si="0"/>
        <v>1206</v>
      </c>
      <c r="G31" s="646">
        <f t="shared" si="0"/>
        <v>3601</v>
      </c>
      <c r="H31" s="734">
        <f t="shared" si="0"/>
        <v>1306.32</v>
      </c>
      <c r="I31" s="629">
        <f t="shared" si="0"/>
        <v>80212</v>
      </c>
      <c r="J31" s="617">
        <f t="shared" si="0"/>
        <v>67249.239000000001</v>
      </c>
      <c r="K31" s="630">
        <f t="shared" si="0"/>
        <v>105742.64</v>
      </c>
      <c r="L31" s="631">
        <f t="shared" si="0"/>
        <v>39432</v>
      </c>
      <c r="M31" s="617">
        <f t="shared" si="0"/>
        <v>55436.262999999999</v>
      </c>
      <c r="N31" s="617">
        <f t="shared" si="0"/>
        <v>75819.599999999991</v>
      </c>
    </row>
    <row r="32" spans="2:14" x14ac:dyDescent="0.25">
      <c r="B32" s="328" t="s">
        <v>94</v>
      </c>
      <c r="C32" s="632"/>
      <c r="D32" s="618"/>
      <c r="E32" s="633"/>
      <c r="F32" s="618"/>
      <c r="G32" s="618"/>
      <c r="H32" s="619"/>
      <c r="I32" s="632"/>
      <c r="J32" s="618"/>
      <c r="K32" s="633"/>
      <c r="L32" s="618"/>
      <c r="M32" s="618"/>
      <c r="N32" s="618"/>
    </row>
    <row r="33" spans="2:14" x14ac:dyDescent="0.25">
      <c r="B33" s="547" t="s">
        <v>318</v>
      </c>
      <c r="C33" s="325">
        <f>IFERROR(C15/C$31,"-")</f>
        <v>0.13159746657283602</v>
      </c>
      <c r="D33" s="251">
        <f t="shared" ref="D33:N33" si="1">IFERROR(D15/D$31,"-")</f>
        <v>0.10109622411693057</v>
      </c>
      <c r="E33" s="251">
        <f t="shared" si="1"/>
        <v>0.12459339281983943</v>
      </c>
      <c r="F33" s="620">
        <f t="shared" si="1"/>
        <v>0.13515754560530679</v>
      </c>
      <c r="G33" s="251">
        <f t="shared" si="1"/>
        <v>4.8319911135795611E-2</v>
      </c>
      <c r="H33" s="621">
        <f t="shared" si="1"/>
        <v>0.1904586931226652</v>
      </c>
      <c r="I33" s="325">
        <f t="shared" si="1"/>
        <v>8.0461776292824014E-2</v>
      </c>
      <c r="J33" s="251">
        <f t="shared" si="1"/>
        <v>0.10954406487781966</v>
      </c>
      <c r="K33" s="634">
        <f t="shared" si="1"/>
        <v>0.10167577620532266</v>
      </c>
      <c r="L33" s="251">
        <f t="shared" si="1"/>
        <v>0.11893893284641915</v>
      </c>
      <c r="M33" s="251">
        <f t="shared" si="1"/>
        <v>0.13069104243191862</v>
      </c>
      <c r="N33" s="251">
        <f t="shared" si="1"/>
        <v>0.11478496325488398</v>
      </c>
    </row>
    <row r="34" spans="2:14" x14ac:dyDescent="0.25">
      <c r="B34" s="548" t="s">
        <v>319</v>
      </c>
      <c r="C34" s="324">
        <f t="shared" ref="C34:C48" si="2">IFERROR(C16/C$31,"-")</f>
        <v>3.0260380014074596E-2</v>
      </c>
      <c r="D34" s="252">
        <f t="shared" ref="D34:N34" si="3">IFERROR(D16/D$31,"-")</f>
        <v>2.3751522533495738E-2</v>
      </c>
      <c r="E34" s="635">
        <f t="shared" si="3"/>
        <v>2.7873108717061085E-2</v>
      </c>
      <c r="F34" s="252">
        <f t="shared" si="3"/>
        <v>2.1558872305140961E-2</v>
      </c>
      <c r="G34" s="252">
        <f t="shared" si="3"/>
        <v>1.0274923632324354E-2</v>
      </c>
      <c r="H34" s="622">
        <f t="shared" si="3"/>
        <v>4.1368118072141587E-2</v>
      </c>
      <c r="I34" s="324">
        <f t="shared" si="3"/>
        <v>2.5183264349473895E-2</v>
      </c>
      <c r="J34" s="252">
        <f t="shared" si="3"/>
        <v>2.625955365829493E-2</v>
      </c>
      <c r="K34" s="635">
        <f t="shared" si="3"/>
        <v>2.0456790184167899E-2</v>
      </c>
      <c r="L34" s="252">
        <f t="shared" si="3"/>
        <v>3.0026374518157841E-2</v>
      </c>
      <c r="M34" s="252">
        <f t="shared" si="3"/>
        <v>2.5132466089931062E-2</v>
      </c>
      <c r="N34" s="636">
        <f t="shared" si="3"/>
        <v>2.4902993421226181E-2</v>
      </c>
    </row>
    <row r="35" spans="2:14" x14ac:dyDescent="0.25">
      <c r="B35" s="547" t="s">
        <v>320</v>
      </c>
      <c r="C35" s="325">
        <f t="shared" si="2"/>
        <v>8.44475721323012E-3</v>
      </c>
      <c r="D35" s="251">
        <f t="shared" ref="D35:N35" si="4">IFERROR(D17/D$31,"-")</f>
        <v>1.2180267965895249E-3</v>
      </c>
      <c r="E35" s="634">
        <f t="shared" si="4"/>
        <v>1.8204064579665162E-3</v>
      </c>
      <c r="F35" s="251">
        <f t="shared" si="4"/>
        <v>4.1459369817578775E-3</v>
      </c>
      <c r="G35" s="251">
        <f t="shared" si="4"/>
        <v>5.276312135517912E-3</v>
      </c>
      <c r="H35" s="621">
        <f t="shared" si="4"/>
        <v>5.0523608304243982E-3</v>
      </c>
      <c r="I35" s="325">
        <f t="shared" si="4"/>
        <v>1.2928240163566548E-2</v>
      </c>
      <c r="J35" s="251">
        <f t="shared" si="4"/>
        <v>1.2515130468613928E-2</v>
      </c>
      <c r="K35" s="634">
        <f t="shared" si="4"/>
        <v>9.3276468225117135E-3</v>
      </c>
      <c r="L35" s="251">
        <f t="shared" si="4"/>
        <v>6.0357070399675392E-3</v>
      </c>
      <c r="M35" s="251">
        <f t="shared" si="4"/>
        <v>9.9937291949134446E-3</v>
      </c>
      <c r="N35" s="637">
        <f t="shared" si="4"/>
        <v>1.2626022822594687E-2</v>
      </c>
    </row>
    <row r="36" spans="2:14" x14ac:dyDescent="0.25">
      <c r="B36" s="548" t="s">
        <v>321</v>
      </c>
      <c r="C36" s="324">
        <f t="shared" si="2"/>
        <v>0</v>
      </c>
      <c r="D36" s="252">
        <f t="shared" ref="D36:N36" si="5">IFERROR(D18/D$31,"-")</f>
        <v>0</v>
      </c>
      <c r="E36" s="635">
        <f t="shared" si="5"/>
        <v>2.2978901190724879E-3</v>
      </c>
      <c r="F36" s="252">
        <f t="shared" si="5"/>
        <v>0</v>
      </c>
      <c r="G36" s="252">
        <f t="shared" si="5"/>
        <v>0</v>
      </c>
      <c r="H36" s="622">
        <f t="shared" si="5"/>
        <v>2.4496294935391024E-3</v>
      </c>
      <c r="I36" s="324">
        <f t="shared" si="5"/>
        <v>2.4472647484166957E-2</v>
      </c>
      <c r="J36" s="252">
        <f t="shared" si="5"/>
        <v>2.1843607776736326E-2</v>
      </c>
      <c r="K36" s="635">
        <f t="shared" si="5"/>
        <v>4.930130361791611E-3</v>
      </c>
      <c r="L36" s="252">
        <f t="shared" si="5"/>
        <v>1.2248934875228242E-2</v>
      </c>
      <c r="M36" s="252">
        <f t="shared" si="5"/>
        <v>1.0452003231170183E-2</v>
      </c>
      <c r="N36" s="636">
        <f t="shared" si="5"/>
        <v>4.8288305398604065E-3</v>
      </c>
    </row>
    <row r="37" spans="2:14" x14ac:dyDescent="0.25">
      <c r="B37" s="547" t="s">
        <v>322</v>
      </c>
      <c r="C37" s="325">
        <f t="shared" si="2"/>
        <v>0</v>
      </c>
      <c r="D37" s="251">
        <f t="shared" ref="D37:N37" si="6">IFERROR(D19/D$31,"-")</f>
        <v>0</v>
      </c>
      <c r="E37" s="634">
        <f t="shared" si="6"/>
        <v>1.3280014324509832E-2</v>
      </c>
      <c r="F37" s="251">
        <f t="shared" si="6"/>
        <v>0</v>
      </c>
      <c r="G37" s="251">
        <f t="shared" si="6"/>
        <v>0</v>
      </c>
      <c r="H37" s="621">
        <f t="shared" si="6"/>
        <v>0</v>
      </c>
      <c r="I37" s="325">
        <f t="shared" si="6"/>
        <v>3.6154191392809054E-4</v>
      </c>
      <c r="J37" s="251">
        <f t="shared" si="6"/>
        <v>6.004082812000296E-4</v>
      </c>
      <c r="K37" s="634">
        <f t="shared" si="6"/>
        <v>1.1030602224419589E-2</v>
      </c>
      <c r="L37" s="251">
        <f t="shared" si="6"/>
        <v>5.0720227226617976E-4</v>
      </c>
      <c r="M37" s="251">
        <f t="shared" si="6"/>
        <v>2.6426745251569359E-4</v>
      </c>
      <c r="N37" s="637">
        <f t="shared" si="6"/>
        <v>2.6253106057009011E-4</v>
      </c>
    </row>
    <row r="38" spans="2:14" x14ac:dyDescent="0.25">
      <c r="B38" s="548" t="s">
        <v>323</v>
      </c>
      <c r="C38" s="324">
        <f t="shared" si="2"/>
        <v>4.7149894440534836E-2</v>
      </c>
      <c r="D38" s="252">
        <f t="shared" ref="D38:N38" si="7">IFERROR(D20/D$31,"-")</f>
        <v>4.1412911084043852E-2</v>
      </c>
      <c r="E38" s="635">
        <f t="shared" si="7"/>
        <v>8.3559640693545004E-2</v>
      </c>
      <c r="F38" s="252">
        <f t="shared" si="7"/>
        <v>5.4726368159203981E-2</v>
      </c>
      <c r="G38" s="252">
        <f t="shared" si="7"/>
        <v>1.9994445987225769E-2</v>
      </c>
      <c r="H38" s="622">
        <f t="shared" si="7"/>
        <v>9.1861106007716339E-2</v>
      </c>
      <c r="I38" s="324">
        <f t="shared" si="7"/>
        <v>1.0035904852141824E-2</v>
      </c>
      <c r="J38" s="252">
        <f t="shared" si="7"/>
        <v>2.4934393681391699E-2</v>
      </c>
      <c r="K38" s="635">
        <f t="shared" si="7"/>
        <v>2.7099758432359924E-2</v>
      </c>
      <c r="L38" s="252">
        <f t="shared" si="7"/>
        <v>1.2071414079935078E-2</v>
      </c>
      <c r="M38" s="252">
        <f t="shared" si="7"/>
        <v>1.5924684533659854E-2</v>
      </c>
      <c r="N38" s="636">
        <f t="shared" si="7"/>
        <v>2.7916264396013697E-2</v>
      </c>
    </row>
    <row r="39" spans="2:14" x14ac:dyDescent="0.25">
      <c r="B39" s="547" t="s">
        <v>324</v>
      </c>
      <c r="C39" s="325">
        <f t="shared" si="2"/>
        <v>9.5707248416608021E-2</v>
      </c>
      <c r="D39" s="251">
        <f t="shared" ref="D39:N39" si="8">IFERROR(D21/D$31,"-")</f>
        <v>3.9585870889159561E-2</v>
      </c>
      <c r="E39" s="634">
        <f t="shared" si="8"/>
        <v>3.4707093616640303E-2</v>
      </c>
      <c r="F39" s="251">
        <f t="shared" si="8"/>
        <v>9.1210613598673301E-2</v>
      </c>
      <c r="G39" s="251">
        <f t="shared" si="8"/>
        <v>0.54595945570674809</v>
      </c>
      <c r="H39" s="621">
        <f t="shared" si="8"/>
        <v>7.410129217955784E-2</v>
      </c>
      <c r="I39" s="325">
        <f t="shared" si="8"/>
        <v>3.1740886650376506E-2</v>
      </c>
      <c r="J39" s="251">
        <f t="shared" si="8"/>
        <v>3.6770230217772426E-2</v>
      </c>
      <c r="K39" s="634">
        <f t="shared" si="8"/>
        <v>3.0318327592350633E-2</v>
      </c>
      <c r="L39" s="251">
        <f t="shared" si="8"/>
        <v>3.1852302698316091E-2</v>
      </c>
      <c r="M39" s="251">
        <f t="shared" si="8"/>
        <v>6.4768759755685551E-2</v>
      </c>
      <c r="N39" s="637">
        <f t="shared" si="8"/>
        <v>2.7306395707706193E-2</v>
      </c>
    </row>
    <row r="40" spans="2:14" x14ac:dyDescent="0.25">
      <c r="B40" s="548" t="s">
        <v>325</v>
      </c>
      <c r="C40" s="324">
        <f t="shared" si="2"/>
        <v>0</v>
      </c>
      <c r="D40" s="252">
        <f t="shared" ref="D40:N40" si="9">IFERROR(D22/D$31,"-")</f>
        <v>0</v>
      </c>
      <c r="E40" s="635">
        <f t="shared" si="9"/>
        <v>1.4921364409561609E-3</v>
      </c>
      <c r="F40" s="252">
        <f t="shared" si="9"/>
        <v>0</v>
      </c>
      <c r="G40" s="252">
        <f t="shared" si="9"/>
        <v>0</v>
      </c>
      <c r="H40" s="622">
        <f t="shared" si="9"/>
        <v>1.531018433461939E-3</v>
      </c>
      <c r="I40" s="324">
        <f t="shared" si="9"/>
        <v>1.4025332867900064E-2</v>
      </c>
      <c r="J40" s="252">
        <f t="shared" si="9"/>
        <v>1.2401657065591477E-2</v>
      </c>
      <c r="K40" s="635">
        <f t="shared" si="9"/>
        <v>2.0074210365846737E-2</v>
      </c>
      <c r="L40" s="252">
        <f t="shared" si="9"/>
        <v>1.9679448163927773E-2</v>
      </c>
      <c r="M40" s="252">
        <f t="shared" si="9"/>
        <v>2.3937399965073405E-2</v>
      </c>
      <c r="N40" s="636">
        <f t="shared" si="9"/>
        <v>2.4717882974850832E-2</v>
      </c>
    </row>
    <row r="41" spans="2:14" x14ac:dyDescent="0.25">
      <c r="B41" s="547" t="s">
        <v>326</v>
      </c>
      <c r="C41" s="325">
        <f t="shared" si="2"/>
        <v>0</v>
      </c>
      <c r="D41" s="251">
        <f t="shared" ref="D41:N41" si="10">IFERROR(D23/D$31,"-")</f>
        <v>1.8270401948842874E-3</v>
      </c>
      <c r="E41" s="634">
        <f t="shared" si="10"/>
        <v>1.2235518815840521E-3</v>
      </c>
      <c r="F41" s="251">
        <f t="shared" si="10"/>
        <v>0</v>
      </c>
      <c r="G41" s="251">
        <f t="shared" si="10"/>
        <v>0</v>
      </c>
      <c r="H41" s="621">
        <f t="shared" si="10"/>
        <v>1.1635740094310737E-3</v>
      </c>
      <c r="I41" s="325">
        <f t="shared" si="10"/>
        <v>5.9841420236373614E-4</v>
      </c>
      <c r="J41" s="251">
        <f t="shared" si="10"/>
        <v>1.2531740321998291E-3</v>
      </c>
      <c r="K41" s="634">
        <f t="shared" si="10"/>
        <v>1.4142828285732228E-3</v>
      </c>
      <c r="L41" s="251">
        <f t="shared" si="10"/>
        <v>7.6080340839926959E-4</v>
      </c>
      <c r="M41" s="251">
        <f t="shared" si="10"/>
        <v>6.9620493719066163E-4</v>
      </c>
      <c r="N41" s="637">
        <f t="shared" si="10"/>
        <v>1.4851041155585101E-3</v>
      </c>
    </row>
    <row r="42" spans="2:14" x14ac:dyDescent="0.25">
      <c r="B42" s="548" t="s">
        <v>327</v>
      </c>
      <c r="C42" s="324">
        <f t="shared" si="2"/>
        <v>0</v>
      </c>
      <c r="D42" s="252">
        <f t="shared" ref="D42:N42" si="11">IFERROR(D24/D$31,"-")</f>
        <v>1.2180267965895249E-3</v>
      </c>
      <c r="E42" s="635">
        <f t="shared" si="11"/>
        <v>2.0889910173386254E-3</v>
      </c>
      <c r="F42" s="252">
        <f t="shared" si="11"/>
        <v>0</v>
      </c>
      <c r="G42" s="252">
        <f t="shared" si="11"/>
        <v>2.7770063871146905E-4</v>
      </c>
      <c r="H42" s="622">
        <f t="shared" si="11"/>
        <v>1.6534999081388943E-3</v>
      </c>
      <c r="I42" s="324">
        <f t="shared" si="11"/>
        <v>6.6074901510995861E-4</v>
      </c>
      <c r="J42" s="252">
        <f t="shared" si="11"/>
        <v>1.091610865663476E-3</v>
      </c>
      <c r="K42" s="635">
        <f t="shared" si="11"/>
        <v>1.4992059967483314E-3</v>
      </c>
      <c r="L42" s="252">
        <f t="shared" si="11"/>
        <v>1.2680056806654494E-4</v>
      </c>
      <c r="M42" s="252">
        <f t="shared" si="11"/>
        <v>6.3135568860404607E-4</v>
      </c>
      <c r="N42" s="636">
        <f t="shared" si="11"/>
        <v>5.2084157658441885E-4</v>
      </c>
    </row>
    <row r="43" spans="2:14" x14ac:dyDescent="0.25">
      <c r="B43" s="547" t="s">
        <v>328</v>
      </c>
      <c r="C43" s="325">
        <f t="shared" si="2"/>
        <v>1.9000703729767768E-2</v>
      </c>
      <c r="D43" s="251">
        <f t="shared" ref="D43:N43" si="12">IFERROR(D25/D$31,"-")</f>
        <v>1.3398294762484775E-2</v>
      </c>
      <c r="E43" s="634">
        <f t="shared" si="12"/>
        <v>2.3307171207735233E-2</v>
      </c>
      <c r="F43" s="251">
        <f t="shared" si="12"/>
        <v>2.1558872305140961E-2</v>
      </c>
      <c r="G43" s="251">
        <f t="shared" si="12"/>
        <v>1.2774229380727576E-2</v>
      </c>
      <c r="H43" s="621">
        <f t="shared" si="12"/>
        <v>3.5121562863616874E-2</v>
      </c>
      <c r="I43" s="325">
        <f t="shared" si="12"/>
        <v>2.7489652421084126E-2</v>
      </c>
      <c r="J43" s="251">
        <f t="shared" si="12"/>
        <v>1.9833592466377205E-2</v>
      </c>
      <c r="K43" s="634">
        <f t="shared" si="12"/>
        <v>2.4595659801949336E-2</v>
      </c>
      <c r="L43" s="251">
        <f t="shared" si="12"/>
        <v>3.8395212010549809E-2</v>
      </c>
      <c r="M43" s="251">
        <f t="shared" si="12"/>
        <v>3.8889075188924621E-2</v>
      </c>
      <c r="N43" s="637">
        <f t="shared" si="12"/>
        <v>2.4414992956966274E-2</v>
      </c>
    </row>
    <row r="44" spans="2:14" x14ac:dyDescent="0.25">
      <c r="B44" s="548" t="s">
        <v>329</v>
      </c>
      <c r="C44" s="324">
        <f t="shared" si="2"/>
        <v>0.29275158339197749</v>
      </c>
      <c r="D44" s="252">
        <f t="shared" ref="D44:N44" si="13">IFERROR(D26/D$31,"-")</f>
        <v>0.44153471376370279</v>
      </c>
      <c r="E44" s="635">
        <f t="shared" si="13"/>
        <v>0.37494404488346417</v>
      </c>
      <c r="F44" s="252">
        <f t="shared" si="13"/>
        <v>0.24875621890547264</v>
      </c>
      <c r="G44" s="252">
        <f t="shared" si="13"/>
        <v>0.19855595667870035</v>
      </c>
      <c r="H44" s="622">
        <f t="shared" si="13"/>
        <v>0.27836977157204973</v>
      </c>
      <c r="I44" s="324">
        <f t="shared" si="13"/>
        <v>0.21835884905001746</v>
      </c>
      <c r="J44" s="252">
        <f t="shared" si="13"/>
        <v>0.32499856243726416</v>
      </c>
      <c r="K44" s="635">
        <f t="shared" si="13"/>
        <v>0.26264021779671853</v>
      </c>
      <c r="L44" s="252">
        <f t="shared" si="13"/>
        <v>0.19768208561574355</v>
      </c>
      <c r="M44" s="252">
        <f t="shared" si="13"/>
        <v>0.24035191549617982</v>
      </c>
      <c r="N44" s="636">
        <f t="shared" si="13"/>
        <v>0.18117610749726987</v>
      </c>
    </row>
    <row r="45" spans="2:14" x14ac:dyDescent="0.25">
      <c r="B45" s="547" t="s">
        <v>330</v>
      </c>
      <c r="C45" s="325">
        <f t="shared" si="2"/>
        <v>1.4074595355383533E-3</v>
      </c>
      <c r="D45" s="251">
        <f t="shared" ref="D45:N45" si="14">IFERROR(D27/D$31,"-")</f>
        <v>1.5225334957369063E-2</v>
      </c>
      <c r="E45" s="634">
        <f t="shared" si="14"/>
        <v>6.2072875943776293E-3</v>
      </c>
      <c r="F45" s="251">
        <f t="shared" si="14"/>
        <v>1.658374792703151E-3</v>
      </c>
      <c r="G45" s="251">
        <f t="shared" si="14"/>
        <v>6.6648153290752568E-3</v>
      </c>
      <c r="H45" s="621">
        <f t="shared" si="14"/>
        <v>4.1643701390164743E-3</v>
      </c>
      <c r="I45" s="325">
        <f t="shared" si="14"/>
        <v>2.6405026679299854E-2</v>
      </c>
      <c r="J45" s="251">
        <f t="shared" si="14"/>
        <v>3.1385990851138107E-2</v>
      </c>
      <c r="K45" s="634">
        <f t="shared" si="14"/>
        <v>3.2324566513565384E-2</v>
      </c>
      <c r="L45" s="251">
        <f t="shared" si="14"/>
        <v>3.2689186447555287E-2</v>
      </c>
      <c r="M45" s="251">
        <f t="shared" si="14"/>
        <v>1.926473651371486E-2</v>
      </c>
      <c r="N45" s="637">
        <f t="shared" si="14"/>
        <v>3.0452481943982826E-2</v>
      </c>
    </row>
    <row r="46" spans="2:14" x14ac:dyDescent="0.25">
      <c r="B46" s="548" t="s">
        <v>331</v>
      </c>
      <c r="C46" s="324">
        <f t="shared" si="2"/>
        <v>0</v>
      </c>
      <c r="D46" s="252">
        <f t="shared" ref="D46:N46" si="15">IFERROR(D28/D$31,"-")</f>
        <v>0</v>
      </c>
      <c r="E46" s="635">
        <f t="shared" si="15"/>
        <v>2.7753737801784594E-3</v>
      </c>
      <c r="F46" s="252">
        <f t="shared" si="15"/>
        <v>0</v>
      </c>
      <c r="G46" s="252">
        <f t="shared" si="15"/>
        <v>8.331019161344071E-4</v>
      </c>
      <c r="H46" s="622">
        <f t="shared" si="15"/>
        <v>4.1643701390164743E-3</v>
      </c>
      <c r="I46" s="324">
        <f t="shared" si="15"/>
        <v>4.986785019697801E-4</v>
      </c>
      <c r="J46" s="252">
        <f t="shared" si="15"/>
        <v>1.1823925620927844E-3</v>
      </c>
      <c r="K46" s="635">
        <f t="shared" si="15"/>
        <v>4.9467745462000948E-3</v>
      </c>
      <c r="L46" s="252">
        <f t="shared" si="15"/>
        <v>6.0864272671941571E-4</v>
      </c>
      <c r="M46" s="252">
        <f t="shared" si="15"/>
        <v>1.3889825149289014E-3</v>
      </c>
      <c r="N46" s="636">
        <f t="shared" si="15"/>
        <v>8.135231523247289E-3</v>
      </c>
    </row>
    <row r="47" spans="2:14" x14ac:dyDescent="0.25">
      <c r="B47" s="547" t="s">
        <v>332</v>
      </c>
      <c r="C47" s="325">
        <f t="shared" si="2"/>
        <v>0.1928219563687544</v>
      </c>
      <c r="D47" s="251">
        <f t="shared" ref="D47:N47" si="16">IFERROR(D29/D$31,"-")</f>
        <v>0.10109622411693057</v>
      </c>
      <c r="E47" s="634">
        <f t="shared" si="16"/>
        <v>0.13044256766838758</v>
      </c>
      <c r="F47" s="251">
        <f t="shared" si="16"/>
        <v>0.15671641791044777</v>
      </c>
      <c r="G47" s="251">
        <f t="shared" si="16"/>
        <v>5.6928630935851154E-2</v>
      </c>
      <c r="H47" s="621">
        <f t="shared" si="16"/>
        <v>0.12330822463102457</v>
      </c>
      <c r="I47" s="325">
        <f t="shared" si="16"/>
        <v>2.5906348177330077E-2</v>
      </c>
      <c r="J47" s="251">
        <f t="shared" si="16"/>
        <v>6.0933775027550867E-2</v>
      </c>
      <c r="K47" s="634">
        <f t="shared" si="16"/>
        <v>0.11377222093187762</v>
      </c>
      <c r="L47" s="251">
        <f t="shared" si="16"/>
        <v>1.3922702373706634E-2</v>
      </c>
      <c r="M47" s="251">
        <f t="shared" si="16"/>
        <v>6.5005464022710194E-2</v>
      </c>
      <c r="N47" s="637">
        <f t="shared" si="16"/>
        <v>0.11951072018317166</v>
      </c>
    </row>
    <row r="48" spans="2:14" ht="15.75" thickBot="1" x14ac:dyDescent="0.3">
      <c r="B48" s="550" t="s">
        <v>138</v>
      </c>
      <c r="C48" s="638">
        <f t="shared" si="2"/>
        <v>0.18085855031667838</v>
      </c>
      <c r="D48" s="623">
        <f t="shared" ref="D48:N48" si="17">IFERROR(D30/D$31,"-")</f>
        <v>0.21863580998781973</v>
      </c>
      <c r="E48" s="639">
        <f t="shared" si="17"/>
        <v>0.16938732877734339</v>
      </c>
      <c r="F48" s="623">
        <f t="shared" si="17"/>
        <v>0.26451077943615259</v>
      </c>
      <c r="G48" s="623">
        <f t="shared" si="17"/>
        <v>9.4140516523188E-2</v>
      </c>
      <c r="H48" s="624">
        <f t="shared" si="17"/>
        <v>0.14523240859819952</v>
      </c>
      <c r="I48" s="638">
        <f t="shared" si="17"/>
        <v>0.50087268737844715</v>
      </c>
      <c r="J48" s="623">
        <f t="shared" si="17"/>
        <v>0.31445185573029311</v>
      </c>
      <c r="K48" s="639">
        <f t="shared" si="17"/>
        <v>0.33389382939559675</v>
      </c>
      <c r="L48" s="623">
        <f t="shared" si="17"/>
        <v>0.48445425035504158</v>
      </c>
      <c r="M48" s="623">
        <f t="shared" si="17"/>
        <v>0.35260791298287908</v>
      </c>
      <c r="N48" s="623">
        <f t="shared" si="17"/>
        <v>0.39695863602551323</v>
      </c>
    </row>
    <row r="50" spans="1:20" x14ac:dyDescent="0.25">
      <c r="A50" s="800" t="s">
        <v>333</v>
      </c>
      <c r="B50" s="667"/>
      <c r="C50" s="667"/>
      <c r="D50" s="667"/>
      <c r="E50" s="667"/>
      <c r="F50" s="667"/>
      <c r="G50" s="667"/>
      <c r="H50" s="667"/>
      <c r="I50" s="667"/>
      <c r="J50" s="667"/>
      <c r="K50" s="667"/>
      <c r="L50" s="667"/>
      <c r="M50" s="667"/>
      <c r="N50" s="667"/>
      <c r="O50" s="667"/>
      <c r="P50" s="667"/>
      <c r="Q50" s="667"/>
      <c r="R50" s="667"/>
      <c r="S50" s="667"/>
      <c r="T50" s="667"/>
    </row>
    <row r="51" spans="1:20" x14ac:dyDescent="0.25">
      <c r="A51" s="667"/>
      <c r="B51" s="667"/>
      <c r="C51" s="667"/>
      <c r="D51" s="667"/>
      <c r="E51" s="667"/>
      <c r="F51" s="667"/>
      <c r="G51" s="667"/>
      <c r="H51" s="667"/>
      <c r="I51" s="667"/>
      <c r="J51" s="667"/>
      <c r="K51" s="667"/>
      <c r="L51" s="667"/>
      <c r="M51" s="667"/>
      <c r="N51" s="667"/>
      <c r="O51" s="667"/>
      <c r="P51" s="667"/>
      <c r="Q51" s="667"/>
      <c r="R51" s="667"/>
      <c r="S51" s="667"/>
      <c r="T51" s="667"/>
    </row>
    <row r="52" spans="1:20" x14ac:dyDescent="0.25">
      <c r="A52" s="667"/>
      <c r="B52" s="667"/>
      <c r="C52" s="748" t="str">
        <f>$A$1</f>
        <v>East Lothian</v>
      </c>
      <c r="D52" s="749"/>
      <c r="E52" s="749"/>
      <c r="F52" s="749"/>
      <c r="G52" s="749"/>
      <c r="H52" s="749"/>
      <c r="I52" s="757"/>
      <c r="J52" s="748" t="s">
        <v>86</v>
      </c>
      <c r="K52" s="749"/>
      <c r="L52" s="749"/>
      <c r="M52" s="749"/>
      <c r="N52" s="749"/>
      <c r="O52" s="749"/>
      <c r="P52" s="757"/>
      <c r="Q52" s="667"/>
      <c r="R52" s="667"/>
      <c r="S52" s="667"/>
      <c r="T52" s="667"/>
    </row>
    <row r="53" spans="1:20" x14ac:dyDescent="0.25">
      <c r="A53" s="667"/>
      <c r="B53" s="667"/>
      <c r="C53" s="784" t="s">
        <v>334</v>
      </c>
      <c r="D53" s="785"/>
      <c r="E53" s="785"/>
      <c r="F53" s="786" t="s">
        <v>335</v>
      </c>
      <c r="G53" s="787"/>
      <c r="H53" s="785" t="s">
        <v>336</v>
      </c>
      <c r="I53" s="788"/>
      <c r="J53" s="784" t="s">
        <v>334</v>
      </c>
      <c r="K53" s="785"/>
      <c r="L53" s="785"/>
      <c r="M53" s="786" t="s">
        <v>335</v>
      </c>
      <c r="N53" s="787"/>
      <c r="O53" s="785" t="s">
        <v>336</v>
      </c>
      <c r="P53" s="788"/>
      <c r="Q53" s="667"/>
      <c r="R53" s="667"/>
      <c r="S53" s="667"/>
      <c r="T53" s="667"/>
    </row>
    <row r="54" spans="1:20" ht="18" thickBot="1" x14ac:dyDescent="0.3">
      <c r="A54" s="667"/>
      <c r="B54" s="668" t="s">
        <v>317</v>
      </c>
      <c r="C54" s="556" t="s">
        <v>90</v>
      </c>
      <c r="D54" s="557" t="s">
        <v>92</v>
      </c>
      <c r="E54" s="557" t="s">
        <v>93</v>
      </c>
      <c r="F54" s="558" t="s">
        <v>92</v>
      </c>
      <c r="G54" s="559" t="s">
        <v>93</v>
      </c>
      <c r="H54" s="557" t="s">
        <v>92</v>
      </c>
      <c r="I54" s="560" t="s">
        <v>93</v>
      </c>
      <c r="J54" s="556" t="s">
        <v>90</v>
      </c>
      <c r="K54" s="557" t="s">
        <v>92</v>
      </c>
      <c r="L54" s="557" t="s">
        <v>93</v>
      </c>
      <c r="M54" s="558" t="s">
        <v>92</v>
      </c>
      <c r="N54" s="559" t="s">
        <v>93</v>
      </c>
      <c r="O54" s="557" t="s">
        <v>92</v>
      </c>
      <c r="P54" s="560" t="s">
        <v>93</v>
      </c>
      <c r="Q54" s="667"/>
      <c r="R54" s="667"/>
      <c r="S54" s="667"/>
      <c r="T54" s="667"/>
    </row>
    <row r="55" spans="1:20" x14ac:dyDescent="0.25">
      <c r="A55" s="667"/>
      <c r="B55" s="160" t="s">
        <v>89</v>
      </c>
      <c r="C55" s="342"/>
      <c r="D55" s="341"/>
      <c r="E55" s="341"/>
      <c r="F55" s="553"/>
      <c r="G55" s="393"/>
      <c r="H55" s="341"/>
      <c r="I55" s="343"/>
      <c r="J55" s="342"/>
      <c r="K55" s="341"/>
      <c r="L55" s="341"/>
      <c r="M55" s="553"/>
      <c r="N55" s="393"/>
      <c r="O55" s="341"/>
      <c r="P55" s="343"/>
      <c r="Q55" s="667"/>
      <c r="R55" s="667"/>
      <c r="S55" s="667"/>
      <c r="T55" s="667"/>
    </row>
    <row r="56" spans="1:20" x14ac:dyDescent="0.25">
      <c r="A56" s="667"/>
      <c r="B56" s="547" t="s">
        <v>318</v>
      </c>
      <c r="C56" s="456">
        <v>11</v>
      </c>
      <c r="D56" s="349">
        <v>4</v>
      </c>
      <c r="E56" s="349">
        <v>2.52</v>
      </c>
      <c r="F56" s="537">
        <v>0</v>
      </c>
      <c r="G56" s="394">
        <v>4.2</v>
      </c>
      <c r="H56" s="349">
        <v>0</v>
      </c>
      <c r="I56" s="453">
        <v>0</v>
      </c>
      <c r="J56" s="456">
        <v>203</v>
      </c>
      <c r="K56" s="349">
        <v>189.67399999999998</v>
      </c>
      <c r="L56" s="349">
        <v>290.73500000000001</v>
      </c>
      <c r="M56" s="537">
        <v>119.018</v>
      </c>
      <c r="N56" s="394">
        <v>120.875</v>
      </c>
      <c r="O56" s="349">
        <v>37.481999999999999</v>
      </c>
      <c r="P56" s="453">
        <v>33.4</v>
      </c>
      <c r="Q56" s="667"/>
      <c r="R56" s="667"/>
      <c r="S56" s="667"/>
      <c r="T56" s="667"/>
    </row>
    <row r="57" spans="1:20" x14ac:dyDescent="0.25">
      <c r="A57" s="667"/>
      <c r="B57" s="548" t="s">
        <v>319</v>
      </c>
      <c r="C57" s="342">
        <v>2</v>
      </c>
      <c r="D57" s="341">
        <v>0</v>
      </c>
      <c r="E57" s="341">
        <v>3</v>
      </c>
      <c r="F57" s="553">
        <v>0</v>
      </c>
      <c r="G57" s="393">
        <v>0</v>
      </c>
      <c r="H57" s="341">
        <v>0</v>
      </c>
      <c r="I57" s="343">
        <v>1</v>
      </c>
      <c r="J57" s="342">
        <v>16</v>
      </c>
      <c r="K57" s="341">
        <v>22.3</v>
      </c>
      <c r="L57" s="341">
        <v>52.559999999999995</v>
      </c>
      <c r="M57" s="553">
        <v>8.65</v>
      </c>
      <c r="N57" s="393">
        <v>15.559999999999999</v>
      </c>
      <c r="O57" s="341">
        <v>1</v>
      </c>
      <c r="P57" s="343">
        <v>2</v>
      </c>
      <c r="Q57" s="667"/>
      <c r="R57" s="667"/>
      <c r="S57" s="667"/>
      <c r="T57" s="667"/>
    </row>
    <row r="58" spans="1:20" x14ac:dyDescent="0.25">
      <c r="A58" s="667"/>
      <c r="B58" s="547" t="s">
        <v>320</v>
      </c>
      <c r="C58" s="456">
        <v>1</v>
      </c>
      <c r="D58" s="349">
        <v>2</v>
      </c>
      <c r="E58" s="349">
        <v>0</v>
      </c>
      <c r="F58" s="537">
        <v>0</v>
      </c>
      <c r="G58" s="394">
        <v>0.64</v>
      </c>
      <c r="H58" s="349">
        <v>0</v>
      </c>
      <c r="I58" s="453">
        <v>0</v>
      </c>
      <c r="J58" s="456">
        <v>38</v>
      </c>
      <c r="K58" s="349">
        <v>17.864999999999998</v>
      </c>
      <c r="L58" s="349">
        <v>20.880000000000003</v>
      </c>
      <c r="M58" s="537">
        <v>4</v>
      </c>
      <c r="N58" s="394">
        <v>7.7200000000000006</v>
      </c>
      <c r="O58" s="349">
        <v>1</v>
      </c>
      <c r="P58" s="453">
        <v>1</v>
      </c>
      <c r="Q58" s="667"/>
      <c r="R58" s="667"/>
      <c r="S58" s="667"/>
      <c r="T58" s="667"/>
    </row>
    <row r="59" spans="1:20" x14ac:dyDescent="0.25">
      <c r="A59" s="667"/>
      <c r="B59" s="548" t="s">
        <v>321</v>
      </c>
      <c r="C59" s="342">
        <v>4</v>
      </c>
      <c r="D59" s="341">
        <v>0</v>
      </c>
      <c r="E59" s="341">
        <v>1.6800000000000002</v>
      </c>
      <c r="F59" s="553">
        <v>0</v>
      </c>
      <c r="G59" s="393">
        <v>0</v>
      </c>
      <c r="H59" s="341">
        <v>0</v>
      </c>
      <c r="I59" s="343">
        <v>0</v>
      </c>
      <c r="J59" s="342">
        <v>161</v>
      </c>
      <c r="K59" s="341">
        <v>111.925</v>
      </c>
      <c r="L59" s="341">
        <v>77.635000000000005</v>
      </c>
      <c r="M59" s="553">
        <v>20</v>
      </c>
      <c r="N59" s="393">
        <v>21.08</v>
      </c>
      <c r="O59" s="341">
        <v>14</v>
      </c>
      <c r="P59" s="343">
        <v>14</v>
      </c>
      <c r="Q59" s="667"/>
      <c r="R59" s="667"/>
      <c r="S59" s="667"/>
      <c r="T59" s="667"/>
    </row>
    <row r="60" spans="1:20" x14ac:dyDescent="0.25">
      <c r="A60" s="667"/>
      <c r="B60" s="547" t="s">
        <v>322</v>
      </c>
      <c r="C60" s="456">
        <v>0</v>
      </c>
      <c r="D60" s="349">
        <v>0</v>
      </c>
      <c r="E60" s="349">
        <v>0</v>
      </c>
      <c r="F60" s="537">
        <v>0</v>
      </c>
      <c r="G60" s="394">
        <v>0</v>
      </c>
      <c r="H60" s="349">
        <v>0</v>
      </c>
      <c r="I60" s="453">
        <v>0</v>
      </c>
      <c r="J60" s="456">
        <v>1</v>
      </c>
      <c r="K60" s="349">
        <v>3</v>
      </c>
      <c r="L60" s="349">
        <v>0</v>
      </c>
      <c r="M60" s="537">
        <v>1</v>
      </c>
      <c r="N60" s="394">
        <v>0</v>
      </c>
      <c r="O60" s="349">
        <v>0</v>
      </c>
      <c r="P60" s="453">
        <v>0</v>
      </c>
      <c r="Q60" s="667"/>
      <c r="R60" s="667"/>
      <c r="S60" s="667"/>
      <c r="T60" s="667"/>
    </row>
    <row r="61" spans="1:20" x14ac:dyDescent="0.25">
      <c r="A61" s="667"/>
      <c r="B61" s="548" t="s">
        <v>323</v>
      </c>
      <c r="C61" s="342">
        <v>11</v>
      </c>
      <c r="D61" s="341">
        <v>9</v>
      </c>
      <c r="E61" s="341">
        <v>26</v>
      </c>
      <c r="F61" s="553">
        <v>0</v>
      </c>
      <c r="G61" s="393">
        <v>1</v>
      </c>
      <c r="H61" s="341">
        <v>8</v>
      </c>
      <c r="I61" s="343">
        <v>23</v>
      </c>
      <c r="J61" s="342">
        <v>42</v>
      </c>
      <c r="K61" s="341">
        <v>315.96500000000003</v>
      </c>
      <c r="L61" s="341">
        <v>303.7</v>
      </c>
      <c r="M61" s="553">
        <v>86.4</v>
      </c>
      <c r="N61" s="393">
        <v>88</v>
      </c>
      <c r="O61" s="341">
        <v>54</v>
      </c>
      <c r="P61" s="343">
        <v>140</v>
      </c>
      <c r="Q61" s="667"/>
      <c r="R61" s="667"/>
      <c r="S61" s="667"/>
      <c r="T61" s="667"/>
    </row>
    <row r="62" spans="1:20" x14ac:dyDescent="0.25">
      <c r="A62" s="667"/>
      <c r="B62" s="547" t="s">
        <v>324</v>
      </c>
      <c r="C62" s="456">
        <v>20</v>
      </c>
      <c r="D62" s="349">
        <v>12</v>
      </c>
      <c r="E62" s="349">
        <v>18</v>
      </c>
      <c r="F62" s="537">
        <v>0</v>
      </c>
      <c r="G62" s="394">
        <v>3.64</v>
      </c>
      <c r="H62" s="349">
        <v>5</v>
      </c>
      <c r="I62" s="453">
        <v>11</v>
      </c>
      <c r="J62" s="456">
        <v>271</v>
      </c>
      <c r="K62" s="349">
        <v>329.03399999999999</v>
      </c>
      <c r="L62" s="349">
        <v>412.47499999999997</v>
      </c>
      <c r="M62" s="537">
        <v>89.936000000000007</v>
      </c>
      <c r="N62" s="394">
        <v>117.73</v>
      </c>
      <c r="O62" s="349">
        <v>119.374</v>
      </c>
      <c r="P62" s="453">
        <v>91.4</v>
      </c>
      <c r="Q62" s="667"/>
      <c r="R62" s="667"/>
      <c r="S62" s="667"/>
      <c r="T62" s="667"/>
    </row>
    <row r="63" spans="1:20" x14ac:dyDescent="0.25">
      <c r="A63" s="667"/>
      <c r="B63" s="548" t="s">
        <v>325</v>
      </c>
      <c r="C63" s="342">
        <v>0</v>
      </c>
      <c r="D63" s="341">
        <v>0</v>
      </c>
      <c r="E63" s="341">
        <v>0</v>
      </c>
      <c r="F63" s="553">
        <v>0</v>
      </c>
      <c r="G63" s="393">
        <v>0</v>
      </c>
      <c r="H63" s="341">
        <v>0</v>
      </c>
      <c r="I63" s="343">
        <v>0</v>
      </c>
      <c r="J63" s="342">
        <v>30</v>
      </c>
      <c r="K63" s="341">
        <v>20</v>
      </c>
      <c r="L63" s="341">
        <v>42</v>
      </c>
      <c r="M63" s="553">
        <v>10</v>
      </c>
      <c r="N63" s="393">
        <v>24</v>
      </c>
      <c r="O63" s="341">
        <v>1</v>
      </c>
      <c r="P63" s="343">
        <v>7</v>
      </c>
      <c r="Q63" s="667"/>
      <c r="R63" s="667"/>
      <c r="S63" s="667"/>
      <c r="T63" s="667"/>
    </row>
    <row r="64" spans="1:20" x14ac:dyDescent="0.25">
      <c r="A64" s="667"/>
      <c r="B64" s="547" t="s">
        <v>326</v>
      </c>
      <c r="C64" s="456">
        <v>0</v>
      </c>
      <c r="D64" s="349">
        <v>0</v>
      </c>
      <c r="E64" s="349">
        <v>0.64</v>
      </c>
      <c r="F64" s="537">
        <v>0</v>
      </c>
      <c r="G64" s="394">
        <v>0</v>
      </c>
      <c r="H64" s="349">
        <v>0</v>
      </c>
      <c r="I64" s="453">
        <v>0</v>
      </c>
      <c r="J64" s="456">
        <v>4</v>
      </c>
      <c r="K64" s="349">
        <v>8.5950000000000006</v>
      </c>
      <c r="L64" s="349">
        <v>9.24</v>
      </c>
      <c r="M64" s="537">
        <v>1</v>
      </c>
      <c r="N64" s="394">
        <v>1</v>
      </c>
      <c r="O64" s="349">
        <v>0</v>
      </c>
      <c r="P64" s="453">
        <v>0</v>
      </c>
      <c r="Q64" s="667"/>
      <c r="R64" s="667"/>
      <c r="S64" s="667"/>
      <c r="T64" s="667"/>
    </row>
    <row r="65" spans="1:20" x14ac:dyDescent="0.25">
      <c r="A65" s="667"/>
      <c r="B65" s="548" t="s">
        <v>327</v>
      </c>
      <c r="C65" s="342">
        <v>0</v>
      </c>
      <c r="D65" s="341">
        <v>2</v>
      </c>
      <c r="E65" s="341">
        <v>0</v>
      </c>
      <c r="F65" s="553">
        <v>0</v>
      </c>
      <c r="G65" s="393">
        <v>0</v>
      </c>
      <c r="H65" s="341">
        <v>0</v>
      </c>
      <c r="I65" s="343">
        <v>0</v>
      </c>
      <c r="J65" s="342">
        <v>18</v>
      </c>
      <c r="K65" s="341">
        <v>13</v>
      </c>
      <c r="L65" s="341">
        <v>15.18</v>
      </c>
      <c r="M65" s="553">
        <v>1</v>
      </c>
      <c r="N65" s="393">
        <v>0</v>
      </c>
      <c r="O65" s="341">
        <v>3</v>
      </c>
      <c r="P65" s="343">
        <v>1</v>
      </c>
      <c r="Q65" s="667"/>
      <c r="R65" s="667"/>
      <c r="S65" s="667"/>
      <c r="T65" s="667"/>
    </row>
    <row r="66" spans="1:20" x14ac:dyDescent="0.25">
      <c r="A66" s="667"/>
      <c r="B66" s="547" t="s">
        <v>328</v>
      </c>
      <c r="C66" s="456">
        <v>1</v>
      </c>
      <c r="D66" s="349">
        <v>1</v>
      </c>
      <c r="E66" s="349">
        <v>1.52</v>
      </c>
      <c r="F66" s="537">
        <v>0</v>
      </c>
      <c r="G66" s="394">
        <v>0.52</v>
      </c>
      <c r="H66" s="349">
        <v>1</v>
      </c>
      <c r="I66" s="453">
        <v>1</v>
      </c>
      <c r="J66" s="456">
        <v>65</v>
      </c>
      <c r="K66" s="349">
        <v>29.95</v>
      </c>
      <c r="L66" s="349">
        <v>42.900000000000006</v>
      </c>
      <c r="M66" s="537">
        <v>8.65</v>
      </c>
      <c r="N66" s="394">
        <v>25.994999999999997</v>
      </c>
      <c r="O66" s="349">
        <v>5</v>
      </c>
      <c r="P66" s="453">
        <v>6</v>
      </c>
      <c r="Q66" s="667"/>
      <c r="R66" s="667"/>
      <c r="S66" s="667"/>
      <c r="T66" s="667"/>
    </row>
    <row r="67" spans="1:20" x14ac:dyDescent="0.25">
      <c r="A67" s="667"/>
      <c r="B67" s="548" t="s">
        <v>329</v>
      </c>
      <c r="C67" s="342">
        <v>96</v>
      </c>
      <c r="D67" s="341">
        <v>251</v>
      </c>
      <c r="E67" s="341">
        <v>274.12</v>
      </c>
      <c r="F67" s="553">
        <v>11</v>
      </c>
      <c r="G67" s="393">
        <v>84.68</v>
      </c>
      <c r="H67" s="341">
        <v>61</v>
      </c>
      <c r="I67" s="343">
        <v>126</v>
      </c>
      <c r="J67" s="342">
        <v>2447</v>
      </c>
      <c r="K67" s="341">
        <v>3795.63</v>
      </c>
      <c r="L67" s="341">
        <v>6063.7349999999997</v>
      </c>
      <c r="M67" s="553">
        <v>688.03399999999999</v>
      </c>
      <c r="N67" s="393">
        <v>1666.9650000000001</v>
      </c>
      <c r="O67" s="341">
        <v>1298.69</v>
      </c>
      <c r="P67" s="343">
        <v>1422.3</v>
      </c>
      <c r="Q67" s="667"/>
      <c r="R67" s="667"/>
      <c r="S67" s="667"/>
      <c r="T67" s="667"/>
    </row>
    <row r="68" spans="1:20" x14ac:dyDescent="0.25">
      <c r="A68" s="667"/>
      <c r="B68" s="547" t="s">
        <v>330</v>
      </c>
      <c r="C68" s="456">
        <v>0</v>
      </c>
      <c r="D68" s="349">
        <v>0</v>
      </c>
      <c r="E68" s="349">
        <v>0</v>
      </c>
      <c r="F68" s="537">
        <v>0</v>
      </c>
      <c r="G68" s="394">
        <v>0.52</v>
      </c>
      <c r="H68" s="349">
        <v>0</v>
      </c>
      <c r="I68" s="453">
        <v>0</v>
      </c>
      <c r="J68" s="456">
        <v>58</v>
      </c>
      <c r="K68" s="349">
        <v>67.92</v>
      </c>
      <c r="L68" s="349">
        <v>90.63</v>
      </c>
      <c r="M68" s="537">
        <v>14</v>
      </c>
      <c r="N68" s="394">
        <v>33.18</v>
      </c>
      <c r="O68" s="349">
        <v>7</v>
      </c>
      <c r="P68" s="453">
        <v>16</v>
      </c>
      <c r="Q68" s="667"/>
      <c r="R68" s="667"/>
      <c r="S68" s="667"/>
      <c r="T68" s="667"/>
    </row>
    <row r="69" spans="1:20" x14ac:dyDescent="0.25">
      <c r="A69" s="667"/>
      <c r="B69" s="548" t="s">
        <v>331</v>
      </c>
      <c r="C69" s="342">
        <v>0</v>
      </c>
      <c r="D69" s="341">
        <v>0</v>
      </c>
      <c r="E69" s="341">
        <v>0</v>
      </c>
      <c r="F69" s="553">
        <v>0</v>
      </c>
      <c r="G69" s="393">
        <v>0</v>
      </c>
      <c r="H69" s="341">
        <v>0</v>
      </c>
      <c r="I69" s="343">
        <v>0</v>
      </c>
      <c r="J69" s="342">
        <v>1</v>
      </c>
      <c r="K69" s="341">
        <v>1.865</v>
      </c>
      <c r="L69" s="341">
        <v>1</v>
      </c>
      <c r="M69" s="553">
        <v>0</v>
      </c>
      <c r="N69" s="393">
        <v>1</v>
      </c>
      <c r="O69" s="341">
        <v>0</v>
      </c>
      <c r="P69" s="343">
        <v>0</v>
      </c>
      <c r="Q69" s="667"/>
      <c r="R69" s="667"/>
      <c r="S69" s="667"/>
      <c r="T69" s="667"/>
    </row>
    <row r="70" spans="1:20" x14ac:dyDescent="0.25">
      <c r="A70" s="667"/>
      <c r="B70" s="547" t="s">
        <v>332</v>
      </c>
      <c r="C70" s="456">
        <v>53</v>
      </c>
      <c r="D70" s="349">
        <v>64</v>
      </c>
      <c r="E70" s="349">
        <v>52.8</v>
      </c>
      <c r="F70" s="537">
        <v>3</v>
      </c>
      <c r="G70" s="394">
        <v>4.4800000000000004</v>
      </c>
      <c r="H70" s="349">
        <v>20</v>
      </c>
      <c r="I70" s="453">
        <v>37</v>
      </c>
      <c r="J70" s="456">
        <v>349</v>
      </c>
      <c r="K70" s="349">
        <v>455.84</v>
      </c>
      <c r="L70" s="349">
        <v>1107.0700000000002</v>
      </c>
      <c r="M70" s="537">
        <v>94.15</v>
      </c>
      <c r="N70" s="394">
        <v>266.37</v>
      </c>
      <c r="O70" s="349">
        <v>72</v>
      </c>
      <c r="P70" s="453">
        <v>289.8</v>
      </c>
      <c r="Q70" s="667"/>
      <c r="R70" s="667"/>
      <c r="S70" s="667"/>
      <c r="T70" s="667"/>
    </row>
    <row r="71" spans="1:20" x14ac:dyDescent="0.25">
      <c r="A71" s="667"/>
      <c r="B71" s="548" t="s">
        <v>138</v>
      </c>
      <c r="C71" s="342">
        <v>86</v>
      </c>
      <c r="D71" s="341">
        <v>76</v>
      </c>
      <c r="E71" s="341">
        <v>30.64</v>
      </c>
      <c r="F71" s="553">
        <v>1</v>
      </c>
      <c r="G71" s="393">
        <v>6.84</v>
      </c>
      <c r="H71" s="341">
        <v>5</v>
      </c>
      <c r="I71" s="343">
        <v>2</v>
      </c>
      <c r="J71" s="342">
        <v>3921</v>
      </c>
      <c r="K71" s="341">
        <v>3508.011</v>
      </c>
      <c r="L71" s="341">
        <v>2314.3049999999998</v>
      </c>
      <c r="M71" s="553">
        <v>917.04599999999994</v>
      </c>
      <c r="N71" s="393">
        <v>868.13499999999999</v>
      </c>
      <c r="O71" s="341">
        <v>1011.98</v>
      </c>
      <c r="P71" s="343">
        <v>394.3</v>
      </c>
      <c r="Q71" s="667"/>
      <c r="R71" s="667"/>
      <c r="S71" s="667"/>
      <c r="T71" s="667"/>
    </row>
    <row r="72" spans="1:20" x14ac:dyDescent="0.25">
      <c r="A72" s="667"/>
      <c r="B72" s="549" t="s">
        <v>193</v>
      </c>
      <c r="C72" s="538">
        <f t="shared" ref="C72:P72" si="18">SUM(C56:C71)</f>
        <v>285</v>
      </c>
      <c r="D72" s="539">
        <f t="shared" si="18"/>
        <v>421</v>
      </c>
      <c r="E72" s="539">
        <f t="shared" si="18"/>
        <v>410.92</v>
      </c>
      <c r="F72" s="542">
        <f t="shared" si="18"/>
        <v>15</v>
      </c>
      <c r="G72" s="540">
        <f t="shared" si="18"/>
        <v>106.52000000000001</v>
      </c>
      <c r="H72" s="539">
        <f t="shared" si="18"/>
        <v>100</v>
      </c>
      <c r="I72" s="541">
        <f t="shared" si="18"/>
        <v>201</v>
      </c>
      <c r="J72" s="538">
        <f t="shared" si="18"/>
        <v>7625</v>
      </c>
      <c r="K72" s="539">
        <f t="shared" si="18"/>
        <v>8890.5740000000005</v>
      </c>
      <c r="L72" s="539">
        <f t="shared" si="18"/>
        <v>10844.045</v>
      </c>
      <c r="M72" s="542">
        <f t="shared" si="18"/>
        <v>2062.884</v>
      </c>
      <c r="N72" s="540">
        <f t="shared" si="18"/>
        <v>3257.6099999999997</v>
      </c>
      <c r="O72" s="539">
        <f t="shared" si="18"/>
        <v>2625.5259999999998</v>
      </c>
      <c r="P72" s="541">
        <f t="shared" si="18"/>
        <v>2418.1999999999998</v>
      </c>
      <c r="Q72" s="667"/>
      <c r="R72" s="667"/>
      <c r="S72" s="667"/>
      <c r="T72" s="667"/>
    </row>
    <row r="73" spans="1:20" x14ac:dyDescent="0.25">
      <c r="A73" s="667"/>
      <c r="B73" s="328" t="s">
        <v>94</v>
      </c>
      <c r="C73" s="543"/>
      <c r="D73" s="544"/>
      <c r="E73" s="544"/>
      <c r="F73" s="554"/>
      <c r="G73" s="545"/>
      <c r="H73" s="544"/>
      <c r="I73" s="546"/>
      <c r="J73" s="543"/>
      <c r="K73" s="544"/>
      <c r="L73" s="544"/>
      <c r="M73" s="554"/>
      <c r="N73" s="545"/>
      <c r="O73" s="544"/>
      <c r="P73" s="546"/>
      <c r="Q73" s="667"/>
      <c r="R73" s="667"/>
      <c r="S73" s="667"/>
      <c r="T73" s="667"/>
    </row>
    <row r="74" spans="1:20" x14ac:dyDescent="0.25">
      <c r="A74" s="667"/>
      <c r="B74" s="547" t="s">
        <v>318</v>
      </c>
      <c r="C74" s="248">
        <f>IFERROR(C56/C$72,"-")</f>
        <v>3.8596491228070177E-2</v>
      </c>
      <c r="D74" s="350">
        <f t="shared" ref="D74:P74" si="19">IFERROR(D56/D$72,"-")</f>
        <v>9.5011876484560574E-3</v>
      </c>
      <c r="E74" s="350">
        <f t="shared" si="19"/>
        <v>6.132580550958824E-3</v>
      </c>
      <c r="F74" s="492">
        <f t="shared" si="19"/>
        <v>0</v>
      </c>
      <c r="G74" s="454">
        <f t="shared" si="19"/>
        <v>3.9429215170859927E-2</v>
      </c>
      <c r="H74" s="350">
        <f t="shared" si="19"/>
        <v>0</v>
      </c>
      <c r="I74" s="351">
        <f t="shared" si="19"/>
        <v>0</v>
      </c>
      <c r="J74" s="248">
        <f t="shared" si="19"/>
        <v>2.6622950819672132E-2</v>
      </c>
      <c r="K74" s="350">
        <f t="shared" si="19"/>
        <v>2.1334280553764018E-2</v>
      </c>
      <c r="L74" s="350">
        <f t="shared" si="19"/>
        <v>2.6810567458914088E-2</v>
      </c>
      <c r="M74" s="492">
        <f t="shared" si="19"/>
        <v>5.7694955218034555E-2</v>
      </c>
      <c r="N74" s="454">
        <f t="shared" si="19"/>
        <v>3.7105423915078851E-2</v>
      </c>
      <c r="O74" s="350">
        <f t="shared" si="19"/>
        <v>1.4275996505081268E-2</v>
      </c>
      <c r="P74" s="351">
        <f t="shared" si="19"/>
        <v>1.3811926226118602E-2</v>
      </c>
      <c r="Q74" s="667"/>
      <c r="R74" s="667"/>
      <c r="S74" s="667"/>
      <c r="T74" s="667"/>
    </row>
    <row r="75" spans="1:20" x14ac:dyDescent="0.25">
      <c r="A75" s="667"/>
      <c r="B75" s="548" t="s">
        <v>319</v>
      </c>
      <c r="C75" s="352">
        <f t="shared" ref="C75:P75" si="20">IFERROR(C57/C$72,"-")</f>
        <v>7.0175438596491229E-3</v>
      </c>
      <c r="D75" s="561">
        <f t="shared" si="20"/>
        <v>0</v>
      </c>
      <c r="E75" s="561">
        <f t="shared" si="20"/>
        <v>7.3006911320938382E-3</v>
      </c>
      <c r="F75" s="493">
        <f t="shared" si="20"/>
        <v>0</v>
      </c>
      <c r="G75" s="455">
        <f t="shared" si="20"/>
        <v>0</v>
      </c>
      <c r="H75" s="561">
        <f t="shared" si="20"/>
        <v>0</v>
      </c>
      <c r="I75" s="353">
        <f t="shared" si="20"/>
        <v>4.9751243781094526E-3</v>
      </c>
      <c r="J75" s="352">
        <f t="shared" si="20"/>
        <v>2.0983606557377051E-3</v>
      </c>
      <c r="K75" s="561">
        <f t="shared" si="20"/>
        <v>2.5082744938628261E-3</v>
      </c>
      <c r="L75" s="561">
        <f t="shared" si="20"/>
        <v>4.8468998422636564E-3</v>
      </c>
      <c r="M75" s="493">
        <f t="shared" si="20"/>
        <v>4.1931587040279529E-3</v>
      </c>
      <c r="N75" s="455">
        <f t="shared" si="20"/>
        <v>4.776507930660822E-3</v>
      </c>
      <c r="O75" s="561">
        <f t="shared" si="20"/>
        <v>3.8087606064460993E-4</v>
      </c>
      <c r="P75" s="353">
        <f t="shared" si="20"/>
        <v>8.2706145066578456E-4</v>
      </c>
      <c r="Q75" s="667"/>
      <c r="R75" s="667"/>
      <c r="S75" s="667"/>
      <c r="T75" s="667"/>
    </row>
    <row r="76" spans="1:20" x14ac:dyDescent="0.25">
      <c r="A76" s="667"/>
      <c r="B76" s="547" t="s">
        <v>320</v>
      </c>
      <c r="C76" s="248">
        <f t="shared" ref="C76:P76" si="21">IFERROR(C58/C$72,"-")</f>
        <v>3.5087719298245615E-3</v>
      </c>
      <c r="D76" s="350">
        <f t="shared" si="21"/>
        <v>4.7505938242280287E-3</v>
      </c>
      <c r="E76" s="350">
        <f t="shared" si="21"/>
        <v>0</v>
      </c>
      <c r="F76" s="492">
        <f t="shared" si="21"/>
        <v>0</v>
      </c>
      <c r="G76" s="454">
        <f t="shared" si="21"/>
        <v>6.0082613593691325E-3</v>
      </c>
      <c r="H76" s="350">
        <f t="shared" si="21"/>
        <v>0</v>
      </c>
      <c r="I76" s="351">
        <f t="shared" si="21"/>
        <v>0</v>
      </c>
      <c r="J76" s="248">
        <f t="shared" si="21"/>
        <v>4.9836065573770488E-3</v>
      </c>
      <c r="K76" s="350">
        <f t="shared" si="21"/>
        <v>2.0094315620116311E-3</v>
      </c>
      <c r="L76" s="350">
        <f t="shared" si="21"/>
        <v>1.9254807592554257E-3</v>
      </c>
      <c r="M76" s="492">
        <f t="shared" si="21"/>
        <v>1.9390329267181285E-3</v>
      </c>
      <c r="N76" s="454">
        <f t="shared" si="21"/>
        <v>2.3698355542867322E-3</v>
      </c>
      <c r="O76" s="350">
        <f t="shared" si="21"/>
        <v>3.8087606064460993E-4</v>
      </c>
      <c r="P76" s="351">
        <f t="shared" si="21"/>
        <v>4.1353072533289228E-4</v>
      </c>
      <c r="Q76" s="667"/>
      <c r="R76" s="667"/>
      <c r="S76" s="667"/>
      <c r="T76" s="667"/>
    </row>
    <row r="77" spans="1:20" x14ac:dyDescent="0.25">
      <c r="A77" s="667"/>
      <c r="B77" s="548" t="s">
        <v>321</v>
      </c>
      <c r="C77" s="352">
        <f t="shared" ref="C77:P77" si="22">IFERROR(C59/C$72,"-")</f>
        <v>1.4035087719298246E-2</v>
      </c>
      <c r="D77" s="561">
        <f t="shared" si="22"/>
        <v>0</v>
      </c>
      <c r="E77" s="561">
        <f t="shared" si="22"/>
        <v>4.0883870339725494E-3</v>
      </c>
      <c r="F77" s="493">
        <f t="shared" si="22"/>
        <v>0</v>
      </c>
      <c r="G77" s="455">
        <f t="shared" si="22"/>
        <v>0</v>
      </c>
      <c r="H77" s="561">
        <f t="shared" si="22"/>
        <v>0</v>
      </c>
      <c r="I77" s="353">
        <f t="shared" si="22"/>
        <v>0</v>
      </c>
      <c r="J77" s="352">
        <f t="shared" si="22"/>
        <v>2.1114754098360656E-2</v>
      </c>
      <c r="K77" s="561">
        <f t="shared" si="22"/>
        <v>1.2589175906977433E-2</v>
      </c>
      <c r="L77" s="561">
        <f t="shared" si="22"/>
        <v>7.1592288670878816E-3</v>
      </c>
      <c r="M77" s="493">
        <f t="shared" si="22"/>
        <v>9.6951646335906427E-3</v>
      </c>
      <c r="N77" s="455">
        <f t="shared" si="22"/>
        <v>6.4710017466793144E-3</v>
      </c>
      <c r="O77" s="561">
        <f t="shared" si="22"/>
        <v>5.3322648490245388E-3</v>
      </c>
      <c r="P77" s="353">
        <f t="shared" si="22"/>
        <v>5.7894301546604918E-3</v>
      </c>
      <c r="Q77" s="667"/>
      <c r="R77" s="667"/>
      <c r="S77" s="667"/>
      <c r="T77" s="667"/>
    </row>
    <row r="78" spans="1:20" x14ac:dyDescent="0.25">
      <c r="A78" s="667"/>
      <c r="B78" s="547" t="s">
        <v>322</v>
      </c>
      <c r="C78" s="248">
        <f t="shared" ref="C78:P78" si="23">IFERROR(C60/C$72,"-")</f>
        <v>0</v>
      </c>
      <c r="D78" s="350">
        <f t="shared" si="23"/>
        <v>0</v>
      </c>
      <c r="E78" s="350">
        <f t="shared" si="23"/>
        <v>0</v>
      </c>
      <c r="F78" s="492">
        <f t="shared" si="23"/>
        <v>0</v>
      </c>
      <c r="G78" s="454">
        <f t="shared" si="23"/>
        <v>0</v>
      </c>
      <c r="H78" s="350">
        <f t="shared" si="23"/>
        <v>0</v>
      </c>
      <c r="I78" s="351">
        <f t="shared" si="23"/>
        <v>0</v>
      </c>
      <c r="J78" s="248">
        <f t="shared" si="23"/>
        <v>1.3114754098360657E-4</v>
      </c>
      <c r="K78" s="350">
        <f t="shared" si="23"/>
        <v>3.3743603056450572E-4</v>
      </c>
      <c r="L78" s="350">
        <f t="shared" si="23"/>
        <v>0</v>
      </c>
      <c r="M78" s="492">
        <f t="shared" si="23"/>
        <v>4.8475823167953212E-4</v>
      </c>
      <c r="N78" s="454">
        <f t="shared" si="23"/>
        <v>0</v>
      </c>
      <c r="O78" s="350">
        <f t="shared" si="23"/>
        <v>0</v>
      </c>
      <c r="P78" s="351">
        <f t="shared" si="23"/>
        <v>0</v>
      </c>
      <c r="Q78" s="667"/>
      <c r="R78" s="667"/>
      <c r="S78" s="667"/>
      <c r="T78" s="667"/>
    </row>
    <row r="79" spans="1:20" x14ac:dyDescent="0.25">
      <c r="A79" s="667"/>
      <c r="B79" s="548" t="s">
        <v>323</v>
      </c>
      <c r="C79" s="352">
        <f t="shared" ref="C79:P79" si="24">IFERROR(C61/C$72,"-")</f>
        <v>3.8596491228070177E-2</v>
      </c>
      <c r="D79" s="561">
        <f t="shared" si="24"/>
        <v>2.1377672209026127E-2</v>
      </c>
      <c r="E79" s="561">
        <f t="shared" si="24"/>
        <v>6.3272656478146602E-2</v>
      </c>
      <c r="F79" s="493">
        <f t="shared" si="24"/>
        <v>0</v>
      </c>
      <c r="G79" s="455">
        <f t="shared" si="24"/>
        <v>9.3879083740142696E-3</v>
      </c>
      <c r="H79" s="561">
        <f t="shared" si="24"/>
        <v>0.08</v>
      </c>
      <c r="I79" s="353">
        <f t="shared" si="24"/>
        <v>0.11442786069651742</v>
      </c>
      <c r="J79" s="352">
        <f t="shared" si="24"/>
        <v>5.5081967213114758E-3</v>
      </c>
      <c r="K79" s="561">
        <f t="shared" si="24"/>
        <v>3.5539325132438022E-2</v>
      </c>
      <c r="L79" s="561">
        <f t="shared" si="24"/>
        <v>2.8006154529974746E-2</v>
      </c>
      <c r="M79" s="493">
        <f t="shared" si="24"/>
        <v>4.1883111217111579E-2</v>
      </c>
      <c r="N79" s="455">
        <f t="shared" si="24"/>
        <v>2.7013669530729586E-2</v>
      </c>
      <c r="O79" s="561">
        <f t="shared" si="24"/>
        <v>2.0567307274808936E-2</v>
      </c>
      <c r="P79" s="353">
        <f t="shared" si="24"/>
        <v>5.7894301546604916E-2</v>
      </c>
      <c r="Q79" s="667"/>
      <c r="R79" s="667"/>
      <c r="S79" s="667"/>
      <c r="T79" s="667"/>
    </row>
    <row r="80" spans="1:20" x14ac:dyDescent="0.25">
      <c r="A80" s="667"/>
      <c r="B80" s="547" t="s">
        <v>324</v>
      </c>
      <c r="C80" s="248">
        <f t="shared" ref="C80:P80" si="25">IFERROR(C62/C$72,"-")</f>
        <v>7.0175438596491224E-2</v>
      </c>
      <c r="D80" s="350">
        <f t="shared" si="25"/>
        <v>2.8503562945368172E-2</v>
      </c>
      <c r="E80" s="350">
        <f t="shared" si="25"/>
        <v>4.3804146792563024E-2</v>
      </c>
      <c r="F80" s="492">
        <f t="shared" si="25"/>
        <v>0</v>
      </c>
      <c r="G80" s="454">
        <f t="shared" si="25"/>
        <v>3.417198648141194E-2</v>
      </c>
      <c r="H80" s="350">
        <f t="shared" si="25"/>
        <v>0.05</v>
      </c>
      <c r="I80" s="351">
        <f t="shared" si="25"/>
        <v>5.4726368159203981E-2</v>
      </c>
      <c r="J80" s="248">
        <f t="shared" si="25"/>
        <v>3.5540983606557379E-2</v>
      </c>
      <c r="K80" s="350">
        <f t="shared" si="25"/>
        <v>3.7009308960253853E-2</v>
      </c>
      <c r="L80" s="350">
        <f t="shared" si="25"/>
        <v>3.8037005563883217E-2</v>
      </c>
      <c r="M80" s="492">
        <f t="shared" si="25"/>
        <v>4.3597216324330404E-2</v>
      </c>
      <c r="N80" s="454">
        <f t="shared" si="25"/>
        <v>3.6139992202872666E-2</v>
      </c>
      <c r="O80" s="350">
        <f t="shared" si="25"/>
        <v>4.5466698863389658E-2</v>
      </c>
      <c r="P80" s="351">
        <f t="shared" si="25"/>
        <v>3.7796708295426355E-2</v>
      </c>
      <c r="Q80" s="667"/>
      <c r="R80" s="667"/>
      <c r="S80" s="667"/>
      <c r="T80" s="667"/>
    </row>
    <row r="81" spans="1:20" x14ac:dyDescent="0.25">
      <c r="A81" s="667"/>
      <c r="B81" s="548" t="s">
        <v>325</v>
      </c>
      <c r="C81" s="352">
        <f t="shared" ref="C81:P81" si="26">IFERROR(C63/C$72,"-")</f>
        <v>0</v>
      </c>
      <c r="D81" s="561">
        <f t="shared" si="26"/>
        <v>0</v>
      </c>
      <c r="E81" s="561">
        <f t="shared" si="26"/>
        <v>0</v>
      </c>
      <c r="F81" s="493">
        <f t="shared" si="26"/>
        <v>0</v>
      </c>
      <c r="G81" s="455">
        <f t="shared" si="26"/>
        <v>0</v>
      </c>
      <c r="H81" s="561">
        <f t="shared" si="26"/>
        <v>0</v>
      </c>
      <c r="I81" s="353">
        <f t="shared" si="26"/>
        <v>0</v>
      </c>
      <c r="J81" s="352">
        <f t="shared" si="26"/>
        <v>3.9344262295081967E-3</v>
      </c>
      <c r="K81" s="561">
        <f t="shared" si="26"/>
        <v>2.2495735370967047E-3</v>
      </c>
      <c r="L81" s="561">
        <f t="shared" si="26"/>
        <v>3.8730934812609133E-3</v>
      </c>
      <c r="M81" s="493">
        <f t="shared" si="26"/>
        <v>4.8475823167953213E-3</v>
      </c>
      <c r="N81" s="455">
        <f t="shared" si="26"/>
        <v>7.3673644174717052E-3</v>
      </c>
      <c r="O81" s="561">
        <f t="shared" si="26"/>
        <v>3.8087606064460993E-4</v>
      </c>
      <c r="P81" s="353">
        <f t="shared" si="26"/>
        <v>2.8947150773302459E-3</v>
      </c>
      <c r="Q81" s="667"/>
      <c r="R81" s="667"/>
      <c r="S81" s="667"/>
      <c r="T81" s="667"/>
    </row>
    <row r="82" spans="1:20" x14ac:dyDescent="0.25">
      <c r="A82" s="667"/>
      <c r="B82" s="547" t="s">
        <v>326</v>
      </c>
      <c r="C82" s="248">
        <f t="shared" ref="C82:P82" si="27">IFERROR(C64/C$72,"-")</f>
        <v>0</v>
      </c>
      <c r="D82" s="350">
        <f t="shared" si="27"/>
        <v>0</v>
      </c>
      <c r="E82" s="350">
        <f t="shared" si="27"/>
        <v>1.5574807748466855E-3</v>
      </c>
      <c r="F82" s="492">
        <f t="shared" si="27"/>
        <v>0</v>
      </c>
      <c r="G82" s="454">
        <f t="shared" si="27"/>
        <v>0</v>
      </c>
      <c r="H82" s="350">
        <f t="shared" si="27"/>
        <v>0</v>
      </c>
      <c r="I82" s="351">
        <f t="shared" si="27"/>
        <v>0</v>
      </c>
      <c r="J82" s="248">
        <f t="shared" si="27"/>
        <v>5.2459016393442627E-4</v>
      </c>
      <c r="K82" s="350">
        <f t="shared" si="27"/>
        <v>9.6675422756730897E-4</v>
      </c>
      <c r="L82" s="350">
        <f t="shared" si="27"/>
        <v>8.5208056587740089E-4</v>
      </c>
      <c r="M82" s="492">
        <f t="shared" si="27"/>
        <v>4.8475823167953212E-4</v>
      </c>
      <c r="N82" s="454">
        <f t="shared" si="27"/>
        <v>3.069735173946544E-4</v>
      </c>
      <c r="O82" s="350">
        <f t="shared" si="27"/>
        <v>0</v>
      </c>
      <c r="P82" s="351">
        <f t="shared" si="27"/>
        <v>0</v>
      </c>
      <c r="Q82" s="667"/>
      <c r="R82" s="667"/>
      <c r="S82" s="667"/>
      <c r="T82" s="667"/>
    </row>
    <row r="83" spans="1:20" x14ac:dyDescent="0.25">
      <c r="A83" s="667"/>
      <c r="B83" s="548" t="s">
        <v>327</v>
      </c>
      <c r="C83" s="352">
        <f t="shared" ref="C83:P83" si="28">IFERROR(C65/C$72,"-")</f>
        <v>0</v>
      </c>
      <c r="D83" s="561">
        <f t="shared" si="28"/>
        <v>4.7505938242280287E-3</v>
      </c>
      <c r="E83" s="561">
        <f t="shared" si="28"/>
        <v>0</v>
      </c>
      <c r="F83" s="493">
        <f t="shared" si="28"/>
        <v>0</v>
      </c>
      <c r="G83" s="455">
        <f t="shared" si="28"/>
        <v>0</v>
      </c>
      <c r="H83" s="561">
        <f t="shared" si="28"/>
        <v>0</v>
      </c>
      <c r="I83" s="353">
        <f t="shared" si="28"/>
        <v>0</v>
      </c>
      <c r="J83" s="352">
        <f t="shared" si="28"/>
        <v>2.3606557377049181E-3</v>
      </c>
      <c r="K83" s="561">
        <f t="shared" si="28"/>
        <v>1.4622227991128581E-3</v>
      </c>
      <c r="L83" s="561">
        <f t="shared" si="28"/>
        <v>1.3998466439414444E-3</v>
      </c>
      <c r="M83" s="493">
        <f t="shared" si="28"/>
        <v>4.8475823167953212E-4</v>
      </c>
      <c r="N83" s="455">
        <f t="shared" si="28"/>
        <v>0</v>
      </c>
      <c r="O83" s="561">
        <f t="shared" si="28"/>
        <v>1.1426281819338297E-3</v>
      </c>
      <c r="P83" s="353">
        <f t="shared" si="28"/>
        <v>4.1353072533289228E-4</v>
      </c>
      <c r="Q83" s="667"/>
      <c r="R83" s="667"/>
      <c r="S83" s="667"/>
      <c r="T83" s="667"/>
    </row>
    <row r="84" spans="1:20" x14ac:dyDescent="0.25">
      <c r="A84" s="667"/>
      <c r="B84" s="547" t="s">
        <v>328</v>
      </c>
      <c r="C84" s="248">
        <f t="shared" ref="C84:P84" si="29">IFERROR(C66/C$72,"-")</f>
        <v>3.5087719298245615E-3</v>
      </c>
      <c r="D84" s="350">
        <f t="shared" si="29"/>
        <v>2.3752969121140144E-3</v>
      </c>
      <c r="E84" s="350">
        <f t="shared" si="29"/>
        <v>3.6990168402608781E-3</v>
      </c>
      <c r="F84" s="492">
        <f t="shared" si="29"/>
        <v>0</v>
      </c>
      <c r="G84" s="454">
        <f t="shared" si="29"/>
        <v>4.8817123544874202E-3</v>
      </c>
      <c r="H84" s="350">
        <f t="shared" si="29"/>
        <v>0.01</v>
      </c>
      <c r="I84" s="351">
        <f t="shared" si="29"/>
        <v>4.9751243781094526E-3</v>
      </c>
      <c r="J84" s="248">
        <f t="shared" si="29"/>
        <v>8.5245901639344271E-3</v>
      </c>
      <c r="K84" s="350">
        <f t="shared" si="29"/>
        <v>3.3687363718023153E-3</v>
      </c>
      <c r="L84" s="350">
        <f t="shared" si="29"/>
        <v>3.9560883415736478E-3</v>
      </c>
      <c r="M84" s="492">
        <f t="shared" si="29"/>
        <v>4.1931587040279529E-3</v>
      </c>
      <c r="N84" s="454">
        <f t="shared" si="29"/>
        <v>7.979776584674041E-3</v>
      </c>
      <c r="O84" s="350">
        <f t="shared" si="29"/>
        <v>1.9043803032230495E-3</v>
      </c>
      <c r="P84" s="351">
        <f t="shared" si="29"/>
        <v>2.4811843519973536E-3</v>
      </c>
      <c r="Q84" s="667"/>
      <c r="R84" s="667"/>
      <c r="S84" s="667"/>
      <c r="T84" s="667"/>
    </row>
    <row r="85" spans="1:20" x14ac:dyDescent="0.25">
      <c r="A85" s="667"/>
      <c r="B85" s="548" t="s">
        <v>329</v>
      </c>
      <c r="C85" s="352">
        <f t="shared" ref="C85:P85" si="30">IFERROR(C67/C$72,"-")</f>
        <v>0.33684210526315789</v>
      </c>
      <c r="D85" s="561">
        <f t="shared" si="30"/>
        <v>0.59619952494061756</v>
      </c>
      <c r="E85" s="561">
        <f t="shared" si="30"/>
        <v>0.66708848437652091</v>
      </c>
      <c r="F85" s="493">
        <f t="shared" si="30"/>
        <v>0.73333333333333328</v>
      </c>
      <c r="G85" s="455">
        <f t="shared" si="30"/>
        <v>0.79496808111152839</v>
      </c>
      <c r="H85" s="561">
        <f t="shared" si="30"/>
        <v>0.61</v>
      </c>
      <c r="I85" s="353">
        <f t="shared" si="30"/>
        <v>0.62686567164179108</v>
      </c>
      <c r="J85" s="352">
        <f t="shared" si="30"/>
        <v>0.32091803278688524</v>
      </c>
      <c r="K85" s="561">
        <f t="shared" si="30"/>
        <v>0.42692744023051826</v>
      </c>
      <c r="L85" s="561">
        <f t="shared" si="30"/>
        <v>0.55917648810937248</v>
      </c>
      <c r="M85" s="493">
        <f t="shared" si="30"/>
        <v>0.3335301451753952</v>
      </c>
      <c r="N85" s="455">
        <f t="shared" si="30"/>
        <v>0.51171410942378015</v>
      </c>
      <c r="O85" s="561">
        <f t="shared" si="30"/>
        <v>0.49463993119854843</v>
      </c>
      <c r="P85" s="353">
        <f t="shared" si="30"/>
        <v>0.58816475064097262</v>
      </c>
      <c r="Q85" s="667"/>
      <c r="R85" s="667"/>
      <c r="S85" s="667"/>
      <c r="T85" s="667"/>
    </row>
    <row r="86" spans="1:20" x14ac:dyDescent="0.25">
      <c r="A86" s="667"/>
      <c r="B86" s="547" t="s">
        <v>330</v>
      </c>
      <c r="C86" s="248">
        <f t="shared" ref="C86:P86" si="31">IFERROR(C68/C$72,"-")</f>
        <v>0</v>
      </c>
      <c r="D86" s="350">
        <f t="shared" si="31"/>
        <v>0</v>
      </c>
      <c r="E86" s="350">
        <f t="shared" si="31"/>
        <v>0</v>
      </c>
      <c r="F86" s="492">
        <f t="shared" si="31"/>
        <v>0</v>
      </c>
      <c r="G86" s="454">
        <f t="shared" si="31"/>
        <v>4.8817123544874202E-3</v>
      </c>
      <c r="H86" s="350">
        <f t="shared" si="31"/>
        <v>0</v>
      </c>
      <c r="I86" s="351">
        <f t="shared" si="31"/>
        <v>0</v>
      </c>
      <c r="J86" s="248">
        <f t="shared" si="31"/>
        <v>7.60655737704918E-3</v>
      </c>
      <c r="K86" s="350">
        <f t="shared" si="31"/>
        <v>7.6395517319804099E-3</v>
      </c>
      <c r="L86" s="350">
        <f t="shared" si="31"/>
        <v>8.3575824334922982E-3</v>
      </c>
      <c r="M86" s="492">
        <f t="shared" si="31"/>
        <v>6.78661524351345E-3</v>
      </c>
      <c r="N86" s="454">
        <f t="shared" si="31"/>
        <v>1.0185381307154632E-2</v>
      </c>
      <c r="O86" s="350">
        <f t="shared" si="31"/>
        <v>2.6661324245122694E-3</v>
      </c>
      <c r="P86" s="351">
        <f t="shared" si="31"/>
        <v>6.6164916053262765E-3</v>
      </c>
      <c r="Q86" s="667"/>
      <c r="R86" s="667"/>
      <c r="S86" s="667"/>
      <c r="T86" s="667"/>
    </row>
    <row r="87" spans="1:20" x14ac:dyDescent="0.25">
      <c r="A87" s="667"/>
      <c r="B87" s="548" t="s">
        <v>331</v>
      </c>
      <c r="C87" s="352">
        <f t="shared" ref="C87:P87" si="32">IFERROR(C69/C$72,"-")</f>
        <v>0</v>
      </c>
      <c r="D87" s="561">
        <f t="shared" si="32"/>
        <v>0</v>
      </c>
      <c r="E87" s="561">
        <f t="shared" si="32"/>
        <v>0</v>
      </c>
      <c r="F87" s="493">
        <f t="shared" si="32"/>
        <v>0</v>
      </c>
      <c r="G87" s="455">
        <f t="shared" si="32"/>
        <v>0</v>
      </c>
      <c r="H87" s="561">
        <f t="shared" si="32"/>
        <v>0</v>
      </c>
      <c r="I87" s="353">
        <f t="shared" si="32"/>
        <v>0</v>
      </c>
      <c r="J87" s="352">
        <f t="shared" si="32"/>
        <v>1.3114754098360657E-4</v>
      </c>
      <c r="K87" s="561">
        <f t="shared" si="32"/>
        <v>2.0977273233426771E-4</v>
      </c>
      <c r="L87" s="561">
        <f t="shared" si="32"/>
        <v>9.2216511458593169E-5</v>
      </c>
      <c r="M87" s="493">
        <f t="shared" si="32"/>
        <v>0</v>
      </c>
      <c r="N87" s="455">
        <f t="shared" si="32"/>
        <v>3.069735173946544E-4</v>
      </c>
      <c r="O87" s="561">
        <f t="shared" si="32"/>
        <v>0</v>
      </c>
      <c r="P87" s="353">
        <f t="shared" si="32"/>
        <v>0</v>
      </c>
      <c r="Q87" s="667"/>
      <c r="R87" s="667"/>
      <c r="S87" s="667"/>
      <c r="T87" s="667"/>
    </row>
    <row r="88" spans="1:20" x14ac:dyDescent="0.25">
      <c r="A88" s="667"/>
      <c r="B88" s="547" t="s">
        <v>332</v>
      </c>
      <c r="C88" s="248">
        <f t="shared" ref="C88:P88" si="33">IFERROR(C70/C$72,"-")</f>
        <v>0.18596491228070175</v>
      </c>
      <c r="D88" s="350">
        <f t="shared" si="33"/>
        <v>0.15201900237529692</v>
      </c>
      <c r="E88" s="350">
        <f t="shared" si="33"/>
        <v>0.12849216392485155</v>
      </c>
      <c r="F88" s="492">
        <f t="shared" si="33"/>
        <v>0.2</v>
      </c>
      <c r="G88" s="454">
        <f t="shared" si="33"/>
        <v>4.2057829515583928E-2</v>
      </c>
      <c r="H88" s="350">
        <f t="shared" si="33"/>
        <v>0.2</v>
      </c>
      <c r="I88" s="351">
        <f t="shared" si="33"/>
        <v>0.18407960199004975</v>
      </c>
      <c r="J88" s="248">
        <f t="shared" si="33"/>
        <v>4.577049180327869E-2</v>
      </c>
      <c r="K88" s="350">
        <f t="shared" si="33"/>
        <v>5.1272280057508092E-2</v>
      </c>
      <c r="L88" s="350">
        <f t="shared" si="33"/>
        <v>0.10209013334046475</v>
      </c>
      <c r="M88" s="492">
        <f t="shared" si="33"/>
        <v>4.5639987512627954E-2</v>
      </c>
      <c r="N88" s="454">
        <f t="shared" si="33"/>
        <v>8.1768535828414091E-2</v>
      </c>
      <c r="O88" s="350">
        <f t="shared" si="33"/>
        <v>2.7423076366411912E-2</v>
      </c>
      <c r="P88" s="351">
        <f t="shared" si="33"/>
        <v>0.11984120420147218</v>
      </c>
      <c r="Q88" s="667"/>
      <c r="R88" s="667"/>
      <c r="S88" s="667"/>
      <c r="T88" s="667"/>
    </row>
    <row r="89" spans="1:20" ht="15.75" thickBot="1" x14ac:dyDescent="0.3">
      <c r="A89" s="667"/>
      <c r="B89" s="550" t="s">
        <v>138</v>
      </c>
      <c r="C89" s="551">
        <f t="shared" ref="C89:P89" si="34">IFERROR(C71/C$72,"-")</f>
        <v>0.30175438596491228</v>
      </c>
      <c r="D89" s="375">
        <f t="shared" si="34"/>
        <v>0.18052256532066507</v>
      </c>
      <c r="E89" s="375">
        <f t="shared" si="34"/>
        <v>7.4564392095785068E-2</v>
      </c>
      <c r="F89" s="555">
        <f t="shared" si="34"/>
        <v>6.6666666666666666E-2</v>
      </c>
      <c r="G89" s="552">
        <f t="shared" si="34"/>
        <v>6.4213293278257602E-2</v>
      </c>
      <c r="H89" s="375">
        <f t="shared" si="34"/>
        <v>0.05</v>
      </c>
      <c r="I89" s="391">
        <f t="shared" si="34"/>
        <v>9.9502487562189053E-3</v>
      </c>
      <c r="J89" s="551">
        <f t="shared" si="34"/>
        <v>0.51422950819672131</v>
      </c>
      <c r="K89" s="375">
        <f t="shared" si="34"/>
        <v>0.3945764356722074</v>
      </c>
      <c r="L89" s="375">
        <f t="shared" si="34"/>
        <v>0.21341713355117944</v>
      </c>
      <c r="M89" s="555">
        <f t="shared" si="34"/>
        <v>0.44454559732878823</v>
      </c>
      <c r="N89" s="552">
        <f t="shared" si="34"/>
        <v>0.26649445452340831</v>
      </c>
      <c r="O89" s="375">
        <f t="shared" si="34"/>
        <v>0.38543895585113236</v>
      </c>
      <c r="P89" s="391">
        <f t="shared" si="34"/>
        <v>0.16305516499875941</v>
      </c>
      <c r="Q89" s="667"/>
      <c r="R89" s="667"/>
      <c r="S89" s="667"/>
      <c r="T89" s="667"/>
    </row>
    <row r="91" spans="1:20" x14ac:dyDescent="0.25">
      <c r="A91" s="800" t="s">
        <v>337</v>
      </c>
      <c r="B91" s="667"/>
      <c r="C91" s="667"/>
      <c r="D91" s="667"/>
      <c r="E91" s="667"/>
      <c r="F91" s="667"/>
      <c r="G91" s="667"/>
      <c r="H91" s="667"/>
      <c r="I91" s="667"/>
      <c r="J91" s="667"/>
      <c r="K91" s="667"/>
      <c r="L91" s="667"/>
      <c r="M91" s="667"/>
      <c r="N91" s="667"/>
      <c r="O91" s="667"/>
      <c r="P91" s="667"/>
      <c r="Q91" s="667"/>
      <c r="R91" s="667"/>
      <c r="S91" s="667"/>
      <c r="T91" s="667"/>
    </row>
    <row r="92" spans="1:20" x14ac:dyDescent="0.25">
      <c r="A92" s="667"/>
      <c r="B92" s="667"/>
      <c r="C92" s="667"/>
      <c r="D92" s="667"/>
      <c r="E92" s="667"/>
      <c r="F92" s="667"/>
      <c r="G92" s="667"/>
      <c r="H92" s="667"/>
      <c r="I92" s="667"/>
      <c r="J92" s="667"/>
      <c r="K92" s="667"/>
      <c r="L92" s="667"/>
      <c r="M92" s="667"/>
      <c r="N92" s="667"/>
      <c r="O92" s="667"/>
      <c r="P92" s="667"/>
      <c r="Q92" s="667"/>
      <c r="R92" s="667"/>
      <c r="S92" s="667"/>
      <c r="T92" s="667"/>
    </row>
    <row r="93" spans="1:20" x14ac:dyDescent="0.25">
      <c r="A93" s="667"/>
      <c r="B93" s="667"/>
      <c r="C93" s="748" t="str">
        <f>$A$1</f>
        <v>East Lothian</v>
      </c>
      <c r="D93" s="749"/>
      <c r="E93" s="749"/>
      <c r="F93" s="749"/>
      <c r="G93" s="749"/>
      <c r="H93" s="749"/>
      <c r="I93" s="757"/>
      <c r="J93" s="748" t="s">
        <v>86</v>
      </c>
      <c r="K93" s="749"/>
      <c r="L93" s="749"/>
      <c r="M93" s="749"/>
      <c r="N93" s="749"/>
      <c r="O93" s="749"/>
      <c r="P93" s="757"/>
      <c r="Q93" s="667"/>
      <c r="R93" s="667"/>
      <c r="S93" s="667"/>
      <c r="T93" s="667"/>
    </row>
    <row r="94" spans="1:20" x14ac:dyDescent="0.25">
      <c r="A94" s="667"/>
      <c r="B94" s="667"/>
      <c r="C94" s="759" t="s">
        <v>338</v>
      </c>
      <c r="D94" s="760"/>
      <c r="E94" s="760"/>
      <c r="F94" s="782" t="s">
        <v>339</v>
      </c>
      <c r="G94" s="783"/>
      <c r="H94" s="760" t="s">
        <v>340</v>
      </c>
      <c r="I94" s="766"/>
      <c r="J94" s="759" t="s">
        <v>338</v>
      </c>
      <c r="K94" s="760"/>
      <c r="L94" s="760"/>
      <c r="M94" s="782" t="s">
        <v>339</v>
      </c>
      <c r="N94" s="783"/>
      <c r="O94" s="760" t="s">
        <v>340</v>
      </c>
      <c r="P94" s="766"/>
      <c r="Q94" s="667"/>
      <c r="R94" s="667"/>
      <c r="S94" s="667"/>
      <c r="T94" s="667"/>
    </row>
    <row r="95" spans="1:20" ht="18" thickBot="1" x14ac:dyDescent="0.3">
      <c r="A95" s="667"/>
      <c r="B95" s="668" t="s">
        <v>317</v>
      </c>
      <c r="C95" s="556" t="s">
        <v>90</v>
      </c>
      <c r="D95" s="557" t="s">
        <v>92</v>
      </c>
      <c r="E95" s="557" t="s">
        <v>93</v>
      </c>
      <c r="F95" s="558" t="s">
        <v>92</v>
      </c>
      <c r="G95" s="559" t="s">
        <v>93</v>
      </c>
      <c r="H95" s="557" t="s">
        <v>92</v>
      </c>
      <c r="I95" s="560" t="s">
        <v>93</v>
      </c>
      <c r="J95" s="556" t="s">
        <v>90</v>
      </c>
      <c r="K95" s="557" t="s">
        <v>92</v>
      </c>
      <c r="L95" s="557" t="s">
        <v>93</v>
      </c>
      <c r="M95" s="558" t="s">
        <v>92</v>
      </c>
      <c r="N95" s="559" t="s">
        <v>93</v>
      </c>
      <c r="O95" s="557" t="s">
        <v>92</v>
      </c>
      <c r="P95" s="560" t="s">
        <v>93</v>
      </c>
      <c r="Q95" s="667"/>
      <c r="R95" s="667"/>
      <c r="S95" s="667"/>
      <c r="T95" s="667"/>
    </row>
    <row r="96" spans="1:20" x14ac:dyDescent="0.25">
      <c r="A96" s="667"/>
      <c r="B96" s="160" t="s">
        <v>89</v>
      </c>
      <c r="C96" s="342"/>
      <c r="D96" s="341"/>
      <c r="E96" s="341"/>
      <c r="F96" s="553"/>
      <c r="G96" s="393"/>
      <c r="H96" s="341"/>
      <c r="I96" s="343"/>
      <c r="J96" s="342"/>
      <c r="K96" s="341"/>
      <c r="L96" s="341"/>
      <c r="M96" s="553"/>
      <c r="N96" s="393"/>
      <c r="O96" s="341"/>
      <c r="P96" s="343"/>
      <c r="Q96" s="667"/>
      <c r="R96" s="667"/>
      <c r="S96" s="667"/>
      <c r="T96" s="667"/>
    </row>
    <row r="97" spans="1:16" x14ac:dyDescent="0.25">
      <c r="A97" s="667"/>
      <c r="B97" s="547" t="s">
        <v>318</v>
      </c>
      <c r="C97" s="456">
        <v>0</v>
      </c>
      <c r="D97" s="349">
        <v>2</v>
      </c>
      <c r="E97" s="349">
        <v>1</v>
      </c>
      <c r="F97" s="537">
        <v>1</v>
      </c>
      <c r="G97" s="394">
        <v>0</v>
      </c>
      <c r="H97" s="349">
        <v>3</v>
      </c>
      <c r="I97" s="453">
        <v>0</v>
      </c>
      <c r="J97" s="456">
        <v>40</v>
      </c>
      <c r="K97" s="349">
        <v>58.33</v>
      </c>
      <c r="L97" s="349">
        <v>51.76</v>
      </c>
      <c r="M97" s="537">
        <v>41.936999999999998</v>
      </c>
      <c r="N97" s="394">
        <v>66.08</v>
      </c>
      <c r="O97" s="349">
        <v>25.864999999999998</v>
      </c>
      <c r="P97" s="453">
        <v>11</v>
      </c>
    </row>
    <row r="98" spans="1:16" x14ac:dyDescent="0.25">
      <c r="A98" s="667"/>
      <c r="B98" s="548" t="s">
        <v>319</v>
      </c>
      <c r="C98" s="342">
        <v>0</v>
      </c>
      <c r="D98" s="341">
        <v>0</v>
      </c>
      <c r="E98" s="341">
        <v>0</v>
      </c>
      <c r="F98" s="553">
        <v>0</v>
      </c>
      <c r="G98" s="393">
        <v>1.92</v>
      </c>
      <c r="H98" s="341">
        <v>3</v>
      </c>
      <c r="I98" s="343">
        <v>0</v>
      </c>
      <c r="J98" s="342">
        <v>3</v>
      </c>
      <c r="K98" s="341">
        <v>1</v>
      </c>
      <c r="L98" s="341">
        <v>4.4800000000000004</v>
      </c>
      <c r="M98" s="553">
        <v>1</v>
      </c>
      <c r="N98" s="393">
        <v>40.4</v>
      </c>
      <c r="O98" s="341">
        <v>5</v>
      </c>
      <c r="P98" s="343">
        <v>2</v>
      </c>
    </row>
    <row r="99" spans="1:16" x14ac:dyDescent="0.25">
      <c r="A99" s="667"/>
      <c r="B99" s="547" t="s">
        <v>320</v>
      </c>
      <c r="C99" s="456">
        <v>0</v>
      </c>
      <c r="D99" s="349">
        <v>0</v>
      </c>
      <c r="E99" s="349">
        <v>0</v>
      </c>
      <c r="F99" s="537">
        <v>1</v>
      </c>
      <c r="G99" s="394">
        <v>0</v>
      </c>
      <c r="H99" s="349">
        <v>0</v>
      </c>
      <c r="I99" s="453">
        <v>0</v>
      </c>
      <c r="J99" s="456">
        <v>13</v>
      </c>
      <c r="K99" s="349">
        <v>8</v>
      </c>
      <c r="L99" s="349">
        <v>8</v>
      </c>
      <c r="M99" s="537">
        <v>7</v>
      </c>
      <c r="N99" s="394">
        <v>6</v>
      </c>
      <c r="O99" s="349">
        <v>3</v>
      </c>
      <c r="P99" s="453">
        <v>0</v>
      </c>
    </row>
    <row r="100" spans="1:16" x14ac:dyDescent="0.25">
      <c r="A100" s="667"/>
      <c r="B100" s="548" t="s">
        <v>321</v>
      </c>
      <c r="C100" s="342">
        <v>0</v>
      </c>
      <c r="D100" s="341">
        <v>0</v>
      </c>
      <c r="E100" s="341">
        <v>0.64</v>
      </c>
      <c r="F100" s="553">
        <v>0</v>
      </c>
      <c r="G100" s="393">
        <v>0.64</v>
      </c>
      <c r="H100" s="341">
        <v>0</v>
      </c>
      <c r="I100" s="343">
        <v>0</v>
      </c>
      <c r="J100" s="342">
        <v>28</v>
      </c>
      <c r="K100" s="341">
        <v>37.409999999999997</v>
      </c>
      <c r="L100" s="341">
        <v>23.64</v>
      </c>
      <c r="M100" s="553">
        <v>13.865</v>
      </c>
      <c r="N100" s="393">
        <v>14.64</v>
      </c>
      <c r="O100" s="341">
        <v>3</v>
      </c>
      <c r="P100" s="343">
        <v>2</v>
      </c>
    </row>
    <row r="101" spans="1:16" x14ac:dyDescent="0.25">
      <c r="A101" s="667"/>
      <c r="B101" s="547" t="s">
        <v>322</v>
      </c>
      <c r="C101" s="456">
        <v>0</v>
      </c>
      <c r="D101" s="349">
        <v>0</v>
      </c>
      <c r="E101" s="349">
        <v>0</v>
      </c>
      <c r="F101" s="537">
        <v>0</v>
      </c>
      <c r="G101" s="394">
        <v>0</v>
      </c>
      <c r="H101" s="349">
        <v>0</v>
      </c>
      <c r="I101" s="453">
        <v>0</v>
      </c>
      <c r="J101" s="456">
        <v>0</v>
      </c>
      <c r="K101" s="349">
        <v>0</v>
      </c>
      <c r="L101" s="349">
        <v>0</v>
      </c>
      <c r="M101" s="537">
        <v>0</v>
      </c>
      <c r="N101" s="394">
        <v>0</v>
      </c>
      <c r="O101" s="349">
        <v>0</v>
      </c>
      <c r="P101" s="453">
        <v>0</v>
      </c>
    </row>
    <row r="102" spans="1:16" x14ac:dyDescent="0.25">
      <c r="A102" s="667"/>
      <c r="B102" s="548" t="s">
        <v>323</v>
      </c>
      <c r="C102" s="342">
        <v>1</v>
      </c>
      <c r="D102" s="341">
        <v>0</v>
      </c>
      <c r="E102" s="341">
        <v>14</v>
      </c>
      <c r="F102" s="553">
        <v>0</v>
      </c>
      <c r="G102" s="393">
        <v>11</v>
      </c>
      <c r="H102" s="341">
        <v>0</v>
      </c>
      <c r="I102" s="343">
        <v>2</v>
      </c>
      <c r="J102" s="342">
        <v>30</v>
      </c>
      <c r="K102" s="341">
        <v>265.75</v>
      </c>
      <c r="L102" s="341">
        <v>422</v>
      </c>
      <c r="M102" s="553">
        <v>193.75</v>
      </c>
      <c r="N102" s="393">
        <v>261</v>
      </c>
      <c r="O102" s="341">
        <v>31</v>
      </c>
      <c r="P102" s="343">
        <v>67</v>
      </c>
    </row>
    <row r="103" spans="1:16" x14ac:dyDescent="0.25">
      <c r="A103" s="667"/>
      <c r="B103" s="547" t="s">
        <v>324</v>
      </c>
      <c r="C103" s="456">
        <v>9</v>
      </c>
      <c r="D103" s="349">
        <v>13</v>
      </c>
      <c r="E103" s="349">
        <v>8.16</v>
      </c>
      <c r="F103" s="537">
        <v>10</v>
      </c>
      <c r="G103" s="394">
        <v>3</v>
      </c>
      <c r="H103" s="349">
        <v>4</v>
      </c>
      <c r="I103" s="453">
        <v>2</v>
      </c>
      <c r="J103" s="456">
        <v>337</v>
      </c>
      <c r="K103" s="349">
        <v>492.64800000000002</v>
      </c>
      <c r="L103" s="349">
        <v>412.17999999999995</v>
      </c>
      <c r="M103" s="537">
        <v>291.04999999999995</v>
      </c>
      <c r="N103" s="394">
        <v>318.61</v>
      </c>
      <c r="O103" s="349">
        <v>109.86499999999999</v>
      </c>
      <c r="P103" s="453">
        <v>60.8</v>
      </c>
    </row>
    <row r="104" spans="1:16" x14ac:dyDescent="0.25">
      <c r="A104" s="667"/>
      <c r="B104" s="548" t="s">
        <v>325</v>
      </c>
      <c r="C104" s="342">
        <v>0</v>
      </c>
      <c r="D104" s="341">
        <v>0</v>
      </c>
      <c r="E104" s="341">
        <v>0</v>
      </c>
      <c r="F104" s="553">
        <v>0</v>
      </c>
      <c r="G104" s="393">
        <v>0</v>
      </c>
      <c r="H104" s="341">
        <v>0</v>
      </c>
      <c r="I104" s="343">
        <v>0</v>
      </c>
      <c r="J104" s="342">
        <v>6</v>
      </c>
      <c r="K104" s="341">
        <v>0</v>
      </c>
      <c r="L104" s="341">
        <v>0</v>
      </c>
      <c r="M104" s="553">
        <v>0</v>
      </c>
      <c r="N104" s="393">
        <v>0</v>
      </c>
      <c r="O104" s="341">
        <v>0</v>
      </c>
      <c r="P104" s="343">
        <v>0</v>
      </c>
    </row>
    <row r="105" spans="1:16" x14ac:dyDescent="0.25">
      <c r="A105" s="667"/>
      <c r="B105" s="547" t="s">
        <v>326</v>
      </c>
      <c r="C105" s="456">
        <v>0</v>
      </c>
      <c r="D105" s="349">
        <v>0</v>
      </c>
      <c r="E105" s="349">
        <v>0</v>
      </c>
      <c r="F105" s="537">
        <v>0</v>
      </c>
      <c r="G105" s="394">
        <v>0</v>
      </c>
      <c r="H105" s="349">
        <v>0</v>
      </c>
      <c r="I105" s="453">
        <v>0</v>
      </c>
      <c r="J105" s="456">
        <v>6</v>
      </c>
      <c r="K105" s="349">
        <v>1</v>
      </c>
      <c r="L105" s="349">
        <v>2</v>
      </c>
      <c r="M105" s="537">
        <v>0</v>
      </c>
      <c r="N105" s="394">
        <v>1</v>
      </c>
      <c r="O105" s="349">
        <v>0</v>
      </c>
      <c r="P105" s="453">
        <v>1</v>
      </c>
    </row>
    <row r="106" spans="1:16" x14ac:dyDescent="0.25">
      <c r="A106" s="667"/>
      <c r="B106" s="548" t="s">
        <v>327</v>
      </c>
      <c r="C106" s="342">
        <v>0</v>
      </c>
      <c r="D106" s="341">
        <v>1</v>
      </c>
      <c r="E106" s="341">
        <v>0</v>
      </c>
      <c r="F106" s="553">
        <v>0</v>
      </c>
      <c r="G106" s="393">
        <v>0</v>
      </c>
      <c r="H106" s="341">
        <v>0</v>
      </c>
      <c r="I106" s="343">
        <v>0</v>
      </c>
      <c r="J106" s="342">
        <v>21</v>
      </c>
      <c r="K106" s="341">
        <v>29.864999999999998</v>
      </c>
      <c r="L106" s="341">
        <v>18</v>
      </c>
      <c r="M106" s="553">
        <v>6</v>
      </c>
      <c r="N106" s="393">
        <v>5</v>
      </c>
      <c r="O106" s="341">
        <v>10.865</v>
      </c>
      <c r="P106" s="343">
        <v>8</v>
      </c>
    </row>
    <row r="107" spans="1:16" x14ac:dyDescent="0.25">
      <c r="A107" s="667"/>
      <c r="B107" s="547" t="s">
        <v>328</v>
      </c>
      <c r="C107" s="456">
        <v>0</v>
      </c>
      <c r="D107" s="349">
        <v>3</v>
      </c>
      <c r="E107" s="349">
        <v>0</v>
      </c>
      <c r="F107" s="537">
        <v>1</v>
      </c>
      <c r="G107" s="394">
        <v>0</v>
      </c>
      <c r="H107" s="349">
        <v>1</v>
      </c>
      <c r="I107" s="453">
        <v>0</v>
      </c>
      <c r="J107" s="456">
        <v>10</v>
      </c>
      <c r="K107" s="349">
        <v>9.65</v>
      </c>
      <c r="L107" s="349">
        <v>7</v>
      </c>
      <c r="M107" s="537">
        <v>3</v>
      </c>
      <c r="N107" s="394">
        <v>4</v>
      </c>
      <c r="O107" s="349">
        <v>4</v>
      </c>
      <c r="P107" s="453">
        <v>2</v>
      </c>
    </row>
    <row r="108" spans="1:16" x14ac:dyDescent="0.25">
      <c r="A108" s="667"/>
      <c r="B108" s="548" t="s">
        <v>329</v>
      </c>
      <c r="C108" s="342">
        <v>78</v>
      </c>
      <c r="D108" s="341">
        <v>100</v>
      </c>
      <c r="E108" s="341">
        <v>98.72</v>
      </c>
      <c r="F108" s="553">
        <v>122</v>
      </c>
      <c r="G108" s="393">
        <v>69.040000000000006</v>
      </c>
      <c r="H108" s="341">
        <v>35</v>
      </c>
      <c r="I108" s="343">
        <v>10</v>
      </c>
      <c r="J108" s="342">
        <v>4428</v>
      </c>
      <c r="K108" s="341">
        <v>5176.8450000000003</v>
      </c>
      <c r="L108" s="341">
        <v>5052.875</v>
      </c>
      <c r="M108" s="553">
        <v>2979.4070000000002</v>
      </c>
      <c r="N108" s="393">
        <v>3398.0049999999997</v>
      </c>
      <c r="O108" s="341">
        <v>1064.4349999999999</v>
      </c>
      <c r="P108" s="343">
        <v>926.7</v>
      </c>
    </row>
    <row r="109" spans="1:16" x14ac:dyDescent="0.25">
      <c r="A109" s="667"/>
      <c r="B109" s="547" t="s">
        <v>330</v>
      </c>
      <c r="C109" s="456">
        <v>0</v>
      </c>
      <c r="D109" s="349">
        <v>1</v>
      </c>
      <c r="E109" s="349">
        <v>0.52</v>
      </c>
      <c r="F109" s="537">
        <v>0</v>
      </c>
      <c r="G109" s="394">
        <v>0</v>
      </c>
      <c r="H109" s="349">
        <v>0</v>
      </c>
      <c r="I109" s="453">
        <v>0</v>
      </c>
      <c r="J109" s="456">
        <v>4</v>
      </c>
      <c r="K109" s="349">
        <v>8</v>
      </c>
      <c r="L109" s="349">
        <v>10.119999999999999</v>
      </c>
      <c r="M109" s="537">
        <v>11</v>
      </c>
      <c r="N109" s="394">
        <v>8.33</v>
      </c>
      <c r="O109" s="349">
        <v>7</v>
      </c>
      <c r="P109" s="453">
        <v>1</v>
      </c>
    </row>
    <row r="110" spans="1:16" x14ac:dyDescent="0.25">
      <c r="A110" s="667"/>
      <c r="B110" s="548" t="s">
        <v>331</v>
      </c>
      <c r="C110" s="342">
        <v>0</v>
      </c>
      <c r="D110" s="341">
        <v>0</v>
      </c>
      <c r="E110" s="341">
        <v>0</v>
      </c>
      <c r="F110" s="553">
        <v>0</v>
      </c>
      <c r="G110" s="393">
        <v>0</v>
      </c>
      <c r="H110" s="341">
        <v>0</v>
      </c>
      <c r="I110" s="343">
        <v>0</v>
      </c>
      <c r="J110" s="342">
        <v>104</v>
      </c>
      <c r="K110" s="341">
        <v>1</v>
      </c>
      <c r="L110" s="341">
        <v>0</v>
      </c>
      <c r="M110" s="553">
        <v>2</v>
      </c>
      <c r="N110" s="393">
        <v>0</v>
      </c>
      <c r="O110" s="341">
        <v>0</v>
      </c>
      <c r="P110" s="343">
        <v>0</v>
      </c>
    </row>
    <row r="111" spans="1:16" x14ac:dyDescent="0.25">
      <c r="A111" s="667"/>
      <c r="B111" s="547" t="s">
        <v>332</v>
      </c>
      <c r="C111" s="456">
        <v>22</v>
      </c>
      <c r="D111" s="349">
        <v>29</v>
      </c>
      <c r="E111" s="349">
        <v>35.64</v>
      </c>
      <c r="F111" s="537">
        <v>27</v>
      </c>
      <c r="G111" s="394">
        <v>17.72</v>
      </c>
      <c r="H111" s="349">
        <v>10</v>
      </c>
      <c r="I111" s="453">
        <v>3</v>
      </c>
      <c r="J111" s="456">
        <v>77</v>
      </c>
      <c r="K111" s="349">
        <v>347.19500000000005</v>
      </c>
      <c r="L111" s="349">
        <v>921.61500000000001</v>
      </c>
      <c r="M111" s="537">
        <v>202.98</v>
      </c>
      <c r="N111" s="394">
        <v>562.23500000000001</v>
      </c>
      <c r="O111" s="349">
        <v>50.865000000000002</v>
      </c>
      <c r="P111" s="453">
        <v>110.8</v>
      </c>
    </row>
    <row r="112" spans="1:16" x14ac:dyDescent="0.25">
      <c r="A112" s="667"/>
      <c r="B112" s="548" t="s">
        <v>138</v>
      </c>
      <c r="C112" s="342">
        <v>18</v>
      </c>
      <c r="D112" s="341">
        <v>24</v>
      </c>
      <c r="E112" s="341">
        <v>3.84</v>
      </c>
      <c r="F112" s="553">
        <v>24</v>
      </c>
      <c r="G112" s="393">
        <v>0.64</v>
      </c>
      <c r="H112" s="341">
        <v>10</v>
      </c>
      <c r="I112" s="343">
        <v>0</v>
      </c>
      <c r="J112" s="342">
        <v>4023</v>
      </c>
      <c r="K112" s="341">
        <v>4389.3019999999997</v>
      </c>
      <c r="L112" s="341">
        <v>1437.7550000000001</v>
      </c>
      <c r="M112" s="553">
        <v>2730.386</v>
      </c>
      <c r="N112" s="393">
        <v>1078.8399999999999</v>
      </c>
      <c r="O112" s="341">
        <v>689.35500000000002</v>
      </c>
      <c r="P112" s="343">
        <v>271.7</v>
      </c>
    </row>
    <row r="113" spans="1:16" x14ac:dyDescent="0.25">
      <c r="A113" s="667"/>
      <c r="B113" s="549" t="s">
        <v>193</v>
      </c>
      <c r="C113" s="538">
        <f t="shared" ref="C113:P113" si="35">SUM(C97:C112)</f>
        <v>128</v>
      </c>
      <c r="D113" s="539">
        <f t="shared" si="35"/>
        <v>173</v>
      </c>
      <c r="E113" s="539">
        <f t="shared" si="35"/>
        <v>162.52000000000001</v>
      </c>
      <c r="F113" s="542">
        <f t="shared" si="35"/>
        <v>186</v>
      </c>
      <c r="G113" s="540">
        <f t="shared" si="35"/>
        <v>103.96000000000001</v>
      </c>
      <c r="H113" s="539">
        <f t="shared" si="35"/>
        <v>66</v>
      </c>
      <c r="I113" s="541">
        <f t="shared" si="35"/>
        <v>17</v>
      </c>
      <c r="J113" s="538">
        <f t="shared" si="35"/>
        <v>9130</v>
      </c>
      <c r="K113" s="539">
        <f t="shared" si="35"/>
        <v>10825.994999999999</v>
      </c>
      <c r="L113" s="539">
        <f t="shared" si="35"/>
        <v>8371.4249999999993</v>
      </c>
      <c r="M113" s="542">
        <f t="shared" si="35"/>
        <v>6483.375</v>
      </c>
      <c r="N113" s="540">
        <f t="shared" si="35"/>
        <v>5764.1399999999994</v>
      </c>
      <c r="O113" s="539">
        <f t="shared" si="35"/>
        <v>2004.25</v>
      </c>
      <c r="P113" s="541">
        <f t="shared" si="35"/>
        <v>1464</v>
      </c>
    </row>
    <row r="114" spans="1:16" x14ac:dyDescent="0.25">
      <c r="A114" s="667"/>
      <c r="B114" s="328" t="s">
        <v>94</v>
      </c>
      <c r="C114" s="543"/>
      <c r="D114" s="544"/>
      <c r="E114" s="544"/>
      <c r="F114" s="554"/>
      <c r="G114" s="545"/>
      <c r="H114" s="544"/>
      <c r="I114" s="546"/>
      <c r="J114" s="543"/>
      <c r="K114" s="544"/>
      <c r="L114" s="544"/>
      <c r="M114" s="554"/>
      <c r="N114" s="545"/>
      <c r="O114" s="544"/>
      <c r="P114" s="546"/>
    </row>
    <row r="115" spans="1:16" x14ac:dyDescent="0.25">
      <c r="A115" s="667"/>
      <c r="B115" s="547" t="s">
        <v>318</v>
      </c>
      <c r="C115" s="248">
        <f>IFERROR(C97/C$113,"-")</f>
        <v>0</v>
      </c>
      <c r="D115" s="350">
        <f t="shared" ref="D115:P115" si="36">IFERROR(D97/D$113,"-")</f>
        <v>1.1560693641618497E-2</v>
      </c>
      <c r="E115" s="350">
        <f t="shared" si="36"/>
        <v>6.1530888506030022E-3</v>
      </c>
      <c r="F115" s="492">
        <f t="shared" si="36"/>
        <v>5.3763440860215058E-3</v>
      </c>
      <c r="G115" s="454">
        <f t="shared" si="36"/>
        <v>0</v>
      </c>
      <c r="H115" s="350">
        <f t="shared" si="36"/>
        <v>4.5454545454545456E-2</v>
      </c>
      <c r="I115" s="351">
        <f t="shared" si="36"/>
        <v>0</v>
      </c>
      <c r="J115" s="248">
        <f t="shared" si="36"/>
        <v>4.3811610076670317E-3</v>
      </c>
      <c r="K115" s="350">
        <f t="shared" si="36"/>
        <v>5.3879574117667714E-3</v>
      </c>
      <c r="L115" s="350">
        <f t="shared" si="36"/>
        <v>6.1829377913557131E-3</v>
      </c>
      <c r="M115" s="492">
        <f t="shared" si="36"/>
        <v>6.4683903059748965E-3</v>
      </c>
      <c r="N115" s="454">
        <f t="shared" si="36"/>
        <v>1.1463982484811265E-2</v>
      </c>
      <c r="O115" s="350">
        <f t="shared" si="36"/>
        <v>1.2905076711987026E-2</v>
      </c>
      <c r="P115" s="351">
        <f t="shared" si="36"/>
        <v>7.513661202185792E-3</v>
      </c>
    </row>
    <row r="116" spans="1:16" x14ac:dyDescent="0.25">
      <c r="A116" s="667"/>
      <c r="B116" s="548" t="s">
        <v>319</v>
      </c>
      <c r="C116" s="352">
        <f t="shared" ref="C116:P116" si="37">IFERROR(C98/C$113,"-")</f>
        <v>0</v>
      </c>
      <c r="D116" s="561">
        <f t="shared" si="37"/>
        <v>0</v>
      </c>
      <c r="E116" s="561">
        <f t="shared" si="37"/>
        <v>0</v>
      </c>
      <c r="F116" s="493">
        <f t="shared" si="37"/>
        <v>0</v>
      </c>
      <c r="G116" s="455">
        <f t="shared" si="37"/>
        <v>1.8468641785302036E-2</v>
      </c>
      <c r="H116" s="561">
        <f t="shared" si="37"/>
        <v>4.5454545454545456E-2</v>
      </c>
      <c r="I116" s="353">
        <f t="shared" si="37"/>
        <v>0</v>
      </c>
      <c r="J116" s="352">
        <f t="shared" si="37"/>
        <v>3.2858707557502739E-4</v>
      </c>
      <c r="K116" s="561">
        <f t="shared" si="37"/>
        <v>9.2370262502430503E-5</v>
      </c>
      <c r="L116" s="561">
        <f t="shared" si="37"/>
        <v>5.3515381192568783E-4</v>
      </c>
      <c r="M116" s="493">
        <f t="shared" si="37"/>
        <v>1.5424065398037288E-4</v>
      </c>
      <c r="N116" s="455">
        <f t="shared" si="37"/>
        <v>7.0088512770335211E-3</v>
      </c>
      <c r="O116" s="561">
        <f t="shared" si="37"/>
        <v>2.4946987651241113E-3</v>
      </c>
      <c r="P116" s="353">
        <f t="shared" si="37"/>
        <v>1.366120218579235E-3</v>
      </c>
    </row>
    <row r="117" spans="1:16" x14ac:dyDescent="0.25">
      <c r="A117" s="667"/>
      <c r="B117" s="547" t="s">
        <v>320</v>
      </c>
      <c r="C117" s="248">
        <f t="shared" ref="C117:P117" si="38">IFERROR(C99/C$113,"-")</f>
        <v>0</v>
      </c>
      <c r="D117" s="350">
        <f t="shared" si="38"/>
        <v>0</v>
      </c>
      <c r="E117" s="350">
        <f t="shared" si="38"/>
        <v>0</v>
      </c>
      <c r="F117" s="492">
        <f t="shared" si="38"/>
        <v>5.3763440860215058E-3</v>
      </c>
      <c r="G117" s="454">
        <f t="shared" si="38"/>
        <v>0</v>
      </c>
      <c r="H117" s="350">
        <f t="shared" si="38"/>
        <v>0</v>
      </c>
      <c r="I117" s="351">
        <f t="shared" si="38"/>
        <v>0</v>
      </c>
      <c r="J117" s="248">
        <f t="shared" si="38"/>
        <v>1.4238773274917853E-3</v>
      </c>
      <c r="K117" s="350">
        <f t="shared" si="38"/>
        <v>7.3896210001944402E-4</v>
      </c>
      <c r="L117" s="350">
        <f t="shared" si="38"/>
        <v>9.556318070101567E-4</v>
      </c>
      <c r="M117" s="492">
        <f t="shared" si="38"/>
        <v>1.0796845778626102E-3</v>
      </c>
      <c r="N117" s="454">
        <f t="shared" si="38"/>
        <v>1.040918506490127E-3</v>
      </c>
      <c r="O117" s="350">
        <f t="shared" si="38"/>
        <v>1.4968192590744667E-3</v>
      </c>
      <c r="P117" s="351">
        <f t="shared" si="38"/>
        <v>0</v>
      </c>
    </row>
    <row r="118" spans="1:16" x14ac:dyDescent="0.25">
      <c r="A118" s="667"/>
      <c r="B118" s="548" t="s">
        <v>321</v>
      </c>
      <c r="C118" s="352">
        <f t="shared" ref="C118:P118" si="39">IFERROR(C100/C$113,"-")</f>
        <v>0</v>
      </c>
      <c r="D118" s="561">
        <f t="shared" si="39"/>
        <v>0</v>
      </c>
      <c r="E118" s="561">
        <f t="shared" si="39"/>
        <v>3.9379768643859215E-3</v>
      </c>
      <c r="F118" s="493">
        <f t="shared" si="39"/>
        <v>0</v>
      </c>
      <c r="G118" s="455">
        <f t="shared" si="39"/>
        <v>6.1562139284340126E-3</v>
      </c>
      <c r="H118" s="561">
        <f t="shared" si="39"/>
        <v>0</v>
      </c>
      <c r="I118" s="353">
        <f t="shared" si="39"/>
        <v>0</v>
      </c>
      <c r="J118" s="352">
        <f t="shared" si="39"/>
        <v>3.0668127053669223E-3</v>
      </c>
      <c r="K118" s="561">
        <f t="shared" si="39"/>
        <v>3.4555715202159248E-3</v>
      </c>
      <c r="L118" s="561">
        <f t="shared" si="39"/>
        <v>2.8238919897150129E-3</v>
      </c>
      <c r="M118" s="493">
        <f t="shared" si="39"/>
        <v>2.13854666743787E-3</v>
      </c>
      <c r="N118" s="455">
        <f t="shared" si="39"/>
        <v>2.5398411558359099E-3</v>
      </c>
      <c r="O118" s="561">
        <f t="shared" si="39"/>
        <v>1.4968192590744667E-3</v>
      </c>
      <c r="P118" s="353">
        <f t="shared" si="39"/>
        <v>1.366120218579235E-3</v>
      </c>
    </row>
    <row r="119" spans="1:16" x14ac:dyDescent="0.25">
      <c r="A119" s="667"/>
      <c r="B119" s="547" t="s">
        <v>322</v>
      </c>
      <c r="C119" s="248">
        <f t="shared" ref="C119:P119" si="40">IFERROR(C101/C$113,"-")</f>
        <v>0</v>
      </c>
      <c r="D119" s="350">
        <f t="shared" si="40"/>
        <v>0</v>
      </c>
      <c r="E119" s="350">
        <f t="shared" si="40"/>
        <v>0</v>
      </c>
      <c r="F119" s="492">
        <f t="shared" si="40"/>
        <v>0</v>
      </c>
      <c r="G119" s="454">
        <f t="shared" si="40"/>
        <v>0</v>
      </c>
      <c r="H119" s="350">
        <f t="shared" si="40"/>
        <v>0</v>
      </c>
      <c r="I119" s="351">
        <f t="shared" si="40"/>
        <v>0</v>
      </c>
      <c r="J119" s="248">
        <f t="shared" si="40"/>
        <v>0</v>
      </c>
      <c r="K119" s="350">
        <f t="shared" si="40"/>
        <v>0</v>
      </c>
      <c r="L119" s="350">
        <f t="shared" si="40"/>
        <v>0</v>
      </c>
      <c r="M119" s="492">
        <f t="shared" si="40"/>
        <v>0</v>
      </c>
      <c r="N119" s="454">
        <f t="shared" si="40"/>
        <v>0</v>
      </c>
      <c r="O119" s="350">
        <f t="shared" si="40"/>
        <v>0</v>
      </c>
      <c r="P119" s="351">
        <f t="shared" si="40"/>
        <v>0</v>
      </c>
    </row>
    <row r="120" spans="1:16" x14ac:dyDescent="0.25">
      <c r="A120" s="667"/>
      <c r="B120" s="548" t="s">
        <v>323</v>
      </c>
      <c r="C120" s="352">
        <f t="shared" ref="C120:P120" si="41">IFERROR(C102/C$113,"-")</f>
        <v>7.8125E-3</v>
      </c>
      <c r="D120" s="561">
        <f t="shared" si="41"/>
        <v>0</v>
      </c>
      <c r="E120" s="561">
        <f t="shared" si="41"/>
        <v>8.6143243908442038E-2</v>
      </c>
      <c r="F120" s="493">
        <f t="shared" si="41"/>
        <v>0</v>
      </c>
      <c r="G120" s="455">
        <f t="shared" si="41"/>
        <v>0.10580992689495959</v>
      </c>
      <c r="H120" s="561">
        <f t="shared" si="41"/>
        <v>0</v>
      </c>
      <c r="I120" s="353">
        <f t="shared" si="41"/>
        <v>0.11764705882352941</v>
      </c>
      <c r="J120" s="352">
        <f t="shared" si="41"/>
        <v>3.2858707557502738E-3</v>
      </c>
      <c r="K120" s="561">
        <f t="shared" si="41"/>
        <v>2.4547397260020906E-2</v>
      </c>
      <c r="L120" s="561">
        <f t="shared" si="41"/>
        <v>5.0409577819785764E-2</v>
      </c>
      <c r="M120" s="493">
        <f t="shared" si="41"/>
        <v>2.9884126708697244E-2</v>
      </c>
      <c r="N120" s="455">
        <f t="shared" si="41"/>
        <v>4.5279955032320525E-2</v>
      </c>
      <c r="O120" s="561">
        <f t="shared" si="41"/>
        <v>1.546713234376949E-2</v>
      </c>
      <c r="P120" s="353">
        <f t="shared" si="41"/>
        <v>4.5765027322404374E-2</v>
      </c>
    </row>
    <row r="121" spans="1:16" x14ac:dyDescent="0.25">
      <c r="A121" s="667"/>
      <c r="B121" s="547" t="s">
        <v>324</v>
      </c>
      <c r="C121" s="248">
        <f t="shared" ref="C121:P121" si="42">IFERROR(C103/C$113,"-")</f>
        <v>7.03125E-2</v>
      </c>
      <c r="D121" s="350">
        <f t="shared" si="42"/>
        <v>7.5144508670520235E-2</v>
      </c>
      <c r="E121" s="350">
        <f t="shared" si="42"/>
        <v>5.0209205020920501E-2</v>
      </c>
      <c r="F121" s="492">
        <f t="shared" si="42"/>
        <v>5.3763440860215055E-2</v>
      </c>
      <c r="G121" s="454">
        <f t="shared" si="42"/>
        <v>2.8857252789534434E-2</v>
      </c>
      <c r="H121" s="350">
        <f t="shared" si="42"/>
        <v>6.0606060606060608E-2</v>
      </c>
      <c r="I121" s="351">
        <f t="shared" si="42"/>
        <v>0.11764705882352941</v>
      </c>
      <c r="J121" s="248">
        <f t="shared" si="42"/>
        <v>3.6911281489594744E-2</v>
      </c>
      <c r="K121" s="350">
        <f t="shared" si="42"/>
        <v>4.5506025081297384E-2</v>
      </c>
      <c r="L121" s="350">
        <f t="shared" si="42"/>
        <v>4.9236539776680792E-2</v>
      </c>
      <c r="M121" s="492">
        <f t="shared" si="42"/>
        <v>4.4891742340987521E-2</v>
      </c>
      <c r="N121" s="454">
        <f t="shared" si="42"/>
        <v>5.5274507558803226E-2</v>
      </c>
      <c r="O121" s="350">
        <f t="shared" si="42"/>
        <v>5.4816015966072093E-2</v>
      </c>
      <c r="P121" s="351">
        <f t="shared" si="42"/>
        <v>4.1530054644808738E-2</v>
      </c>
    </row>
    <row r="122" spans="1:16" x14ac:dyDescent="0.25">
      <c r="A122" s="667"/>
      <c r="B122" s="548" t="s">
        <v>325</v>
      </c>
      <c r="C122" s="352">
        <f t="shared" ref="C122:P122" si="43">IFERROR(C104/C$113,"-")</f>
        <v>0</v>
      </c>
      <c r="D122" s="561">
        <f t="shared" si="43"/>
        <v>0</v>
      </c>
      <c r="E122" s="561">
        <f t="shared" si="43"/>
        <v>0</v>
      </c>
      <c r="F122" s="493">
        <f t="shared" si="43"/>
        <v>0</v>
      </c>
      <c r="G122" s="455">
        <f t="shared" si="43"/>
        <v>0</v>
      </c>
      <c r="H122" s="561">
        <f t="shared" si="43"/>
        <v>0</v>
      </c>
      <c r="I122" s="353">
        <f t="shared" si="43"/>
        <v>0</v>
      </c>
      <c r="J122" s="352">
        <f t="shared" si="43"/>
        <v>6.5717415115005477E-4</v>
      </c>
      <c r="K122" s="561">
        <f t="shared" si="43"/>
        <v>0</v>
      </c>
      <c r="L122" s="561">
        <f t="shared" si="43"/>
        <v>0</v>
      </c>
      <c r="M122" s="493">
        <f t="shared" si="43"/>
        <v>0</v>
      </c>
      <c r="N122" s="455">
        <f t="shared" si="43"/>
        <v>0</v>
      </c>
      <c r="O122" s="561">
        <f t="shared" si="43"/>
        <v>0</v>
      </c>
      <c r="P122" s="353">
        <f t="shared" si="43"/>
        <v>0</v>
      </c>
    </row>
    <row r="123" spans="1:16" x14ac:dyDescent="0.25">
      <c r="A123" s="667"/>
      <c r="B123" s="547" t="s">
        <v>326</v>
      </c>
      <c r="C123" s="248">
        <f t="shared" ref="C123:P123" si="44">IFERROR(C105/C$113,"-")</f>
        <v>0</v>
      </c>
      <c r="D123" s="350">
        <f t="shared" si="44"/>
        <v>0</v>
      </c>
      <c r="E123" s="350">
        <f t="shared" si="44"/>
        <v>0</v>
      </c>
      <c r="F123" s="492">
        <f t="shared" si="44"/>
        <v>0</v>
      </c>
      <c r="G123" s="454">
        <f t="shared" si="44"/>
        <v>0</v>
      </c>
      <c r="H123" s="350">
        <f t="shared" si="44"/>
        <v>0</v>
      </c>
      <c r="I123" s="351">
        <f t="shared" si="44"/>
        <v>0</v>
      </c>
      <c r="J123" s="248">
        <f t="shared" si="44"/>
        <v>6.5717415115005477E-4</v>
      </c>
      <c r="K123" s="350">
        <f t="shared" si="44"/>
        <v>9.2370262502430503E-5</v>
      </c>
      <c r="L123" s="350">
        <f t="shared" si="44"/>
        <v>2.3890795175253917E-4</v>
      </c>
      <c r="M123" s="492">
        <f t="shared" si="44"/>
        <v>0</v>
      </c>
      <c r="N123" s="454">
        <f t="shared" si="44"/>
        <v>1.734864177483545E-4</v>
      </c>
      <c r="O123" s="350">
        <f t="shared" si="44"/>
        <v>0</v>
      </c>
      <c r="P123" s="351">
        <f t="shared" si="44"/>
        <v>6.8306010928961749E-4</v>
      </c>
    </row>
    <row r="124" spans="1:16" x14ac:dyDescent="0.25">
      <c r="A124" s="667"/>
      <c r="B124" s="548" t="s">
        <v>327</v>
      </c>
      <c r="C124" s="352">
        <f t="shared" ref="C124:P124" si="45">IFERROR(C106/C$113,"-")</f>
        <v>0</v>
      </c>
      <c r="D124" s="561">
        <f t="shared" si="45"/>
        <v>5.7803468208092483E-3</v>
      </c>
      <c r="E124" s="561">
        <f t="shared" si="45"/>
        <v>0</v>
      </c>
      <c r="F124" s="493">
        <f t="shared" si="45"/>
        <v>0</v>
      </c>
      <c r="G124" s="455">
        <f t="shared" si="45"/>
        <v>0</v>
      </c>
      <c r="H124" s="561">
        <f t="shared" si="45"/>
        <v>0</v>
      </c>
      <c r="I124" s="353">
        <f t="shared" si="45"/>
        <v>0</v>
      </c>
      <c r="J124" s="352">
        <f t="shared" si="45"/>
        <v>2.3001095290251915E-3</v>
      </c>
      <c r="K124" s="561">
        <f t="shared" si="45"/>
        <v>2.7586378896350869E-3</v>
      </c>
      <c r="L124" s="561">
        <f t="shared" si="45"/>
        <v>2.1501715657728524E-3</v>
      </c>
      <c r="M124" s="493">
        <f t="shared" si="45"/>
        <v>9.2544392388223728E-4</v>
      </c>
      <c r="N124" s="455">
        <f t="shared" si="45"/>
        <v>8.6743208874177251E-4</v>
      </c>
      <c r="O124" s="561">
        <f t="shared" si="45"/>
        <v>5.4209804166146939E-3</v>
      </c>
      <c r="P124" s="353">
        <f t="shared" si="45"/>
        <v>5.4644808743169399E-3</v>
      </c>
    </row>
    <row r="125" spans="1:16" x14ac:dyDescent="0.25">
      <c r="A125" s="667"/>
      <c r="B125" s="547" t="s">
        <v>328</v>
      </c>
      <c r="C125" s="248">
        <f t="shared" ref="C125:P125" si="46">IFERROR(C107/C$113,"-")</f>
        <v>0</v>
      </c>
      <c r="D125" s="350">
        <f t="shared" si="46"/>
        <v>1.7341040462427744E-2</v>
      </c>
      <c r="E125" s="350">
        <f t="shared" si="46"/>
        <v>0</v>
      </c>
      <c r="F125" s="492">
        <f t="shared" si="46"/>
        <v>5.3763440860215058E-3</v>
      </c>
      <c r="G125" s="454">
        <f t="shared" si="46"/>
        <v>0</v>
      </c>
      <c r="H125" s="350">
        <f t="shared" si="46"/>
        <v>1.5151515151515152E-2</v>
      </c>
      <c r="I125" s="351">
        <f t="shared" si="46"/>
        <v>0</v>
      </c>
      <c r="J125" s="248">
        <f t="shared" si="46"/>
        <v>1.0952902519167579E-3</v>
      </c>
      <c r="K125" s="350">
        <f t="shared" si="46"/>
        <v>8.9137303314845435E-4</v>
      </c>
      <c r="L125" s="350">
        <f t="shared" si="46"/>
        <v>8.361778311338871E-4</v>
      </c>
      <c r="M125" s="492">
        <f t="shared" si="46"/>
        <v>4.6272196194111864E-4</v>
      </c>
      <c r="N125" s="454">
        <f t="shared" si="46"/>
        <v>6.9394567099341801E-4</v>
      </c>
      <c r="O125" s="350">
        <f t="shared" si="46"/>
        <v>1.9957590120992892E-3</v>
      </c>
      <c r="P125" s="351">
        <f t="shared" si="46"/>
        <v>1.366120218579235E-3</v>
      </c>
    </row>
    <row r="126" spans="1:16" x14ac:dyDescent="0.25">
      <c r="A126" s="667"/>
      <c r="B126" s="548" t="s">
        <v>329</v>
      </c>
      <c r="C126" s="352">
        <f t="shared" ref="C126:P126" si="47">IFERROR(C108/C$113,"-")</f>
        <v>0.609375</v>
      </c>
      <c r="D126" s="561">
        <f t="shared" si="47"/>
        <v>0.5780346820809249</v>
      </c>
      <c r="E126" s="561">
        <f t="shared" si="47"/>
        <v>0.60743293133152843</v>
      </c>
      <c r="F126" s="493">
        <f t="shared" si="47"/>
        <v>0.65591397849462363</v>
      </c>
      <c r="G126" s="455">
        <f t="shared" si="47"/>
        <v>0.66410157752981913</v>
      </c>
      <c r="H126" s="561">
        <f t="shared" si="47"/>
        <v>0.53030303030303028</v>
      </c>
      <c r="I126" s="353">
        <f t="shared" si="47"/>
        <v>0.58823529411764708</v>
      </c>
      <c r="J126" s="352">
        <f t="shared" si="47"/>
        <v>0.4849945235487404</v>
      </c>
      <c r="K126" s="561">
        <f t="shared" si="47"/>
        <v>0.47818653158439484</v>
      </c>
      <c r="L126" s="561">
        <f t="shared" si="47"/>
        <v>0.60358600835580567</v>
      </c>
      <c r="M126" s="493">
        <f t="shared" si="47"/>
        <v>0.45954568415370084</v>
      </c>
      <c r="N126" s="455">
        <f t="shared" si="47"/>
        <v>0.5895077149409973</v>
      </c>
      <c r="O126" s="561">
        <f t="shared" si="47"/>
        <v>0.53108893601097662</v>
      </c>
      <c r="P126" s="353">
        <f t="shared" si="47"/>
        <v>0.63299180327868854</v>
      </c>
    </row>
    <row r="127" spans="1:16" x14ac:dyDescent="0.25">
      <c r="A127" s="667"/>
      <c r="B127" s="547" t="s">
        <v>330</v>
      </c>
      <c r="C127" s="248">
        <f t="shared" ref="C127:P127" si="48">IFERROR(C109/C$113,"-")</f>
        <v>0</v>
      </c>
      <c r="D127" s="350">
        <f t="shared" si="48"/>
        <v>5.7803468208092483E-3</v>
      </c>
      <c r="E127" s="350">
        <f t="shared" si="48"/>
        <v>3.1996062023135611E-3</v>
      </c>
      <c r="F127" s="492">
        <f t="shared" si="48"/>
        <v>0</v>
      </c>
      <c r="G127" s="454">
        <f t="shared" si="48"/>
        <v>0</v>
      </c>
      <c r="H127" s="350">
        <f t="shared" si="48"/>
        <v>0</v>
      </c>
      <c r="I127" s="351">
        <f t="shared" si="48"/>
        <v>0</v>
      </c>
      <c r="J127" s="248">
        <f t="shared" si="48"/>
        <v>4.381161007667032E-4</v>
      </c>
      <c r="K127" s="350">
        <f t="shared" si="48"/>
        <v>7.3896210001944402E-4</v>
      </c>
      <c r="L127" s="350">
        <f t="shared" si="48"/>
        <v>1.208874235867848E-3</v>
      </c>
      <c r="M127" s="492">
        <f t="shared" si="48"/>
        <v>1.6966471937841017E-3</v>
      </c>
      <c r="N127" s="454">
        <f t="shared" si="48"/>
        <v>1.445141859843793E-3</v>
      </c>
      <c r="O127" s="350">
        <f t="shared" si="48"/>
        <v>3.4925782711737558E-3</v>
      </c>
      <c r="P127" s="351">
        <f t="shared" si="48"/>
        <v>6.8306010928961749E-4</v>
      </c>
    </row>
    <row r="128" spans="1:16" x14ac:dyDescent="0.25">
      <c r="A128" s="667"/>
      <c r="B128" s="548" t="s">
        <v>331</v>
      </c>
      <c r="C128" s="352">
        <f t="shared" ref="C128:P128" si="49">IFERROR(C110/C$113,"-")</f>
        <v>0</v>
      </c>
      <c r="D128" s="561">
        <f t="shared" si="49"/>
        <v>0</v>
      </c>
      <c r="E128" s="561">
        <f t="shared" si="49"/>
        <v>0</v>
      </c>
      <c r="F128" s="493">
        <f t="shared" si="49"/>
        <v>0</v>
      </c>
      <c r="G128" s="455">
        <f t="shared" si="49"/>
        <v>0</v>
      </c>
      <c r="H128" s="561">
        <f t="shared" si="49"/>
        <v>0</v>
      </c>
      <c r="I128" s="353">
        <f t="shared" si="49"/>
        <v>0</v>
      </c>
      <c r="J128" s="352">
        <f t="shared" si="49"/>
        <v>1.1391018619934282E-2</v>
      </c>
      <c r="K128" s="561">
        <f t="shared" si="49"/>
        <v>9.2370262502430503E-5</v>
      </c>
      <c r="L128" s="561">
        <f t="shared" si="49"/>
        <v>0</v>
      </c>
      <c r="M128" s="493">
        <f t="shared" si="49"/>
        <v>3.0848130796074576E-4</v>
      </c>
      <c r="N128" s="455">
        <f t="shared" si="49"/>
        <v>0</v>
      </c>
      <c r="O128" s="561">
        <f t="shared" si="49"/>
        <v>0</v>
      </c>
      <c r="P128" s="353">
        <f t="shared" si="49"/>
        <v>0</v>
      </c>
    </row>
    <row r="129" spans="1:16" x14ac:dyDescent="0.25">
      <c r="A129" s="667"/>
      <c r="B129" s="547" t="s">
        <v>332</v>
      </c>
      <c r="C129" s="248">
        <f t="shared" ref="C129:P129" si="50">IFERROR(C111/C$113,"-")</f>
        <v>0.171875</v>
      </c>
      <c r="D129" s="350">
        <f t="shared" si="50"/>
        <v>0.16763005780346821</v>
      </c>
      <c r="E129" s="350">
        <f t="shared" si="50"/>
        <v>0.21929608663549099</v>
      </c>
      <c r="F129" s="492">
        <f t="shared" si="50"/>
        <v>0.14516129032258066</v>
      </c>
      <c r="G129" s="454">
        <f t="shared" si="50"/>
        <v>0.17045017314351671</v>
      </c>
      <c r="H129" s="350">
        <f t="shared" si="50"/>
        <v>0.15151515151515152</v>
      </c>
      <c r="I129" s="351">
        <f t="shared" si="50"/>
        <v>0.17647058823529413</v>
      </c>
      <c r="J129" s="248">
        <f t="shared" si="50"/>
        <v>8.4337349397590362E-3</v>
      </c>
      <c r="K129" s="350">
        <f t="shared" si="50"/>
        <v>3.2070493289531363E-2</v>
      </c>
      <c r="L129" s="350">
        <f t="shared" si="50"/>
        <v>0.11009057597720819</v>
      </c>
      <c r="M129" s="492">
        <f t="shared" si="50"/>
        <v>3.1307767944936088E-2</v>
      </c>
      <c r="N129" s="454">
        <f t="shared" si="50"/>
        <v>9.7540136082746087E-2</v>
      </c>
      <c r="O129" s="350">
        <f t="shared" si="50"/>
        <v>2.5378570537607587E-2</v>
      </c>
      <c r="P129" s="351">
        <f t="shared" si="50"/>
        <v>7.5683060109289615E-2</v>
      </c>
    </row>
    <row r="130" spans="1:16" ht="15.75" thickBot="1" x14ac:dyDescent="0.3">
      <c r="A130" s="667"/>
      <c r="B130" s="550" t="s">
        <v>138</v>
      </c>
      <c r="C130" s="551">
        <f t="shared" ref="C130:P130" si="51">IFERROR(C112/C$113,"-")</f>
        <v>0.140625</v>
      </c>
      <c r="D130" s="375">
        <f t="shared" si="51"/>
        <v>0.13872832369942195</v>
      </c>
      <c r="E130" s="375">
        <f t="shared" si="51"/>
        <v>2.3627861186315529E-2</v>
      </c>
      <c r="F130" s="555">
        <f t="shared" si="51"/>
        <v>0.12903225806451613</v>
      </c>
      <c r="G130" s="552">
        <f t="shared" si="51"/>
        <v>6.1562139284340126E-3</v>
      </c>
      <c r="H130" s="375">
        <f t="shared" si="51"/>
        <v>0.15151515151515152</v>
      </c>
      <c r="I130" s="391">
        <f t="shared" si="51"/>
        <v>0</v>
      </c>
      <c r="J130" s="551">
        <f t="shared" si="51"/>
        <v>0.44063526834611172</v>
      </c>
      <c r="K130" s="375">
        <f t="shared" si="51"/>
        <v>0.40544097794244316</v>
      </c>
      <c r="L130" s="375">
        <f t="shared" si="51"/>
        <v>0.17174555108598599</v>
      </c>
      <c r="M130" s="555">
        <f t="shared" si="51"/>
        <v>0.4211365222588544</v>
      </c>
      <c r="N130" s="552">
        <f t="shared" si="51"/>
        <v>0.18716408692363476</v>
      </c>
      <c r="O130" s="375">
        <f t="shared" si="51"/>
        <v>0.34394661344642635</v>
      </c>
      <c r="P130" s="391">
        <f t="shared" si="51"/>
        <v>0.18558743169398906</v>
      </c>
    </row>
    <row r="132" spans="1:16" x14ac:dyDescent="0.25">
      <c r="A132" s="11" t="s">
        <v>341</v>
      </c>
      <c r="B132" s="667"/>
      <c r="C132" s="667"/>
      <c r="D132" s="667"/>
      <c r="E132" s="667"/>
      <c r="F132" s="667"/>
      <c r="G132" s="667"/>
      <c r="H132" s="667"/>
      <c r="I132" s="667"/>
      <c r="J132" s="667"/>
      <c r="K132" s="667"/>
      <c r="L132" s="667"/>
      <c r="M132" s="667"/>
      <c r="N132" s="667"/>
      <c r="O132" s="667"/>
      <c r="P132" s="667"/>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0"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9" location="'Notes &amp; Caveats'!A33" display="Table OP2.1 Number of claims submitted and awards made/maintained for each type of welfare/social security benefit in 2017/18, 2018/19 and 2019/20" xr:uid="{25C70F11-D0A0-4374-87B7-6EC4D04E11A8}"/>
    <hyperlink ref="A50" location="'Notes &amp; Caveats'!A34" display="Table OP3.1 Number of Mandatory Reconsiderations and outcomes for each type of welfare/social security benefit in 2017/18, 2018/19 and 2019/20" xr:uid="{9EF2C4E8-F4B3-4DB4-B0B9-64CC9EE678B1}"/>
    <hyperlink ref="A91" location="'Notes &amp; Caveats'!A35" display="Table OP3.2 Number of Appeals and outcomes for each type of welfare/social security benefit in 2017/18, 2018/19 and 2019/20" xr:uid="{06B04E1B-A234-4387-86A1-FCB4AC9F91A4}"/>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2F16E-A021-4017-BA9B-960D6F6F65F5}">
  <dimension ref="A1:A2"/>
  <sheetViews>
    <sheetView workbookViewId="0">
      <selection activeCell="N11" sqref="N11"/>
    </sheetView>
  </sheetViews>
  <sheetFormatPr defaultRowHeight="15" x14ac:dyDescent="0.25"/>
  <cols>
    <col min="1" max="16384" width="9.140625" style="667"/>
  </cols>
  <sheetData>
    <row r="1" spans="1:1" x14ac:dyDescent="0.25">
      <c r="A1" s="282" t="s">
        <v>21</v>
      </c>
    </row>
    <row r="2" spans="1:1" x14ac:dyDescent="0.25">
      <c r="A2" s="668" t="s">
        <v>342</v>
      </c>
    </row>
  </sheetData>
  <hyperlinks>
    <hyperlink ref="A1" location="Contents!A1" display="Return to Contents" xr:uid="{316688BD-39E4-48B6-B3C1-772A39CF18A4}"/>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AA39"/>
  <sheetViews>
    <sheetView topLeftCell="A16" workbookViewId="0">
      <selection activeCell="E19" sqref="E19:E34"/>
    </sheetView>
  </sheetViews>
  <sheetFormatPr defaultRowHeight="15" x14ac:dyDescent="0.25"/>
  <cols>
    <col min="1" max="1" width="49.42578125" customWidth="1"/>
    <col min="2" max="2" width="11.42578125" bestFit="1" customWidth="1"/>
    <col min="3" max="3" width="25.42578125" customWidth="1"/>
  </cols>
  <sheetData>
    <row r="1" spans="1:27" x14ac:dyDescent="0.25">
      <c r="A1" s="713"/>
      <c r="B1" s="719"/>
      <c r="C1" s="712"/>
      <c r="D1" s="714"/>
      <c r="E1" s="714"/>
      <c r="F1" s="713"/>
      <c r="G1" s="713"/>
      <c r="H1" s="713"/>
      <c r="I1" s="713"/>
      <c r="J1" s="713"/>
      <c r="K1" s="713"/>
      <c r="L1" s="714"/>
      <c r="M1" s="714"/>
      <c r="N1" s="714"/>
      <c r="O1" s="714"/>
      <c r="P1" s="714"/>
      <c r="Q1" s="713"/>
      <c r="R1" s="713"/>
      <c r="S1" s="713"/>
      <c r="T1" s="713"/>
      <c r="U1" s="713"/>
      <c r="V1" s="713"/>
      <c r="W1" s="713"/>
      <c r="X1" s="713"/>
      <c r="Y1" s="713"/>
      <c r="Z1" s="713"/>
      <c r="AA1" s="713"/>
    </row>
    <row r="2" spans="1:27" x14ac:dyDescent="0.25">
      <c r="A2" s="718" t="s">
        <v>9</v>
      </c>
      <c r="B2" s="719"/>
      <c r="C2" s="712"/>
      <c r="D2" s="714"/>
      <c r="E2" s="714"/>
      <c r="F2" s="713"/>
      <c r="G2" s="713"/>
      <c r="H2" s="713"/>
      <c r="I2" s="713"/>
      <c r="J2" s="713"/>
      <c r="K2" s="713"/>
      <c r="L2" s="713"/>
      <c r="M2" s="713"/>
      <c r="N2" s="713"/>
      <c r="O2" s="713"/>
      <c r="P2" s="713"/>
      <c r="Q2" s="713"/>
      <c r="R2" s="713"/>
      <c r="S2" s="713"/>
      <c r="T2" s="713"/>
      <c r="U2" s="713"/>
      <c r="V2" s="713"/>
      <c r="W2" s="713"/>
      <c r="X2" s="713"/>
      <c r="Y2" s="713"/>
      <c r="Z2" s="713"/>
      <c r="AA2" s="713"/>
    </row>
    <row r="3" spans="1:27" x14ac:dyDescent="0.25">
      <c r="A3" s="713"/>
      <c r="B3" s="719" t="s">
        <v>93</v>
      </c>
      <c r="C3" s="712"/>
      <c r="D3" s="714"/>
      <c r="E3" s="714"/>
      <c r="F3" s="713" t="str">
        <f>B3</f>
        <v>2019/20</v>
      </c>
      <c r="G3" s="713"/>
      <c r="H3" s="713"/>
      <c r="I3" s="713"/>
      <c r="J3" s="713"/>
      <c r="K3" s="713"/>
      <c r="L3" s="713"/>
      <c r="M3" s="713"/>
      <c r="N3" s="713"/>
      <c r="O3" s="713"/>
      <c r="P3" s="713"/>
      <c r="Q3" s="713"/>
      <c r="R3" s="713"/>
      <c r="S3" s="713"/>
      <c r="T3" s="713"/>
      <c r="U3" s="713"/>
      <c r="V3" s="713"/>
      <c r="W3" s="713"/>
      <c r="X3" s="713"/>
      <c r="Y3" s="713"/>
      <c r="Z3" s="713"/>
      <c r="AA3" s="713"/>
    </row>
    <row r="4" spans="1:27" x14ac:dyDescent="0.25">
      <c r="A4" s="713" t="str">
        <f>Debt!B13</f>
        <v>Bank and Building Society overdrafts</v>
      </c>
      <c r="B4" s="720">
        <f>Debt!H13</f>
        <v>5.9593203522262182E-2</v>
      </c>
      <c r="C4" s="715">
        <f>RANK(B4,$B$4:$B$15,0)</f>
        <v>7</v>
      </c>
      <c r="D4" s="721">
        <v>1</v>
      </c>
      <c r="E4" s="714" t="str">
        <f>INDEX(A$4:A$15,MATCH($D4,$C$4:$C$15,0))</f>
        <v>Other</v>
      </c>
      <c r="F4" s="714">
        <f>INDEX(B$4:B$15,MATCH($D4,$C$4:$C$15,0))</f>
        <v>0.30509735830336104</v>
      </c>
      <c r="G4" s="713"/>
      <c r="H4" s="713"/>
      <c r="I4" s="713"/>
      <c r="J4" s="713"/>
      <c r="K4" s="713"/>
      <c r="L4" s="713"/>
      <c r="M4" s="713"/>
      <c r="N4" s="713"/>
      <c r="O4" s="713"/>
      <c r="P4" s="713"/>
      <c r="Q4" s="713"/>
      <c r="R4" s="713"/>
      <c r="S4" s="713"/>
      <c r="T4" s="713"/>
      <c r="U4" s="713"/>
      <c r="V4" s="713"/>
      <c r="W4" s="713"/>
      <c r="X4" s="713"/>
      <c r="Y4" s="713"/>
      <c r="Z4" s="713"/>
      <c r="AA4" s="713"/>
    </row>
    <row r="5" spans="1:27" x14ac:dyDescent="0.25">
      <c r="A5" s="713" t="str">
        <f>Debt!B14</f>
        <v>Benefit overpayment</v>
      </c>
      <c r="B5" s="720">
        <f>Debt!H14</f>
        <v>2.9703584273843484E-2</v>
      </c>
      <c r="C5" s="715">
        <f t="shared" ref="C5:C15" si="0">RANK(B5,$B$4:$B$15,0)</f>
        <v>10</v>
      </c>
      <c r="D5" s="721">
        <v>2</v>
      </c>
      <c r="E5" s="714" t="str">
        <f t="shared" ref="E5:E15" si="1">INDEX(A$4:A$15,MATCH($D5,$C$4:$C$15,0))</f>
        <v>Council Tax arrears</v>
      </c>
      <c r="F5" s="714">
        <f t="shared" ref="F5:F15" si="2">INDEX(B$4:B$15,MATCH($D5,$C$4:$C$15,0))</f>
        <v>0.12873620240605235</v>
      </c>
      <c r="G5" s="713"/>
      <c r="H5" s="713"/>
      <c r="I5" s="713"/>
      <c r="J5" s="713"/>
      <c r="K5" s="713"/>
      <c r="L5" s="713"/>
      <c r="M5" s="713"/>
      <c r="N5" s="713"/>
      <c r="O5" s="713"/>
      <c r="P5" s="713"/>
      <c r="Q5" s="713"/>
      <c r="R5" s="713"/>
      <c r="S5" s="713"/>
      <c r="T5" s="713"/>
      <c r="U5" s="713"/>
      <c r="V5" s="713"/>
      <c r="W5" s="713"/>
      <c r="X5" s="713"/>
      <c r="Y5" s="713"/>
      <c r="Z5" s="713"/>
      <c r="AA5" s="713"/>
    </row>
    <row r="6" spans="1:27" x14ac:dyDescent="0.25">
      <c r="A6" s="713" t="str">
        <f>Debt!B15</f>
        <v>Catalogue debts</v>
      </c>
      <c r="B6" s="720">
        <f>Debt!H15</f>
        <v>5.8290958700235651E-2</v>
      </c>
      <c r="C6" s="715">
        <f t="shared" si="0"/>
        <v>8</v>
      </c>
      <c r="D6" s="721">
        <v>3</v>
      </c>
      <c r="E6" s="714" t="str">
        <f t="shared" si="1"/>
        <v>Credit, store and charge card debts</v>
      </c>
      <c r="F6" s="714">
        <f t="shared" si="2"/>
        <v>0.12836413245690192</v>
      </c>
      <c r="G6" s="713"/>
      <c r="H6" s="713"/>
      <c r="I6" s="713"/>
      <c r="J6" s="713"/>
      <c r="K6" s="713"/>
      <c r="L6" s="713"/>
      <c r="M6" s="713"/>
      <c r="N6" s="713"/>
      <c r="O6" s="713"/>
      <c r="P6" s="713"/>
      <c r="Q6" s="713"/>
      <c r="R6" s="713"/>
      <c r="S6" s="713"/>
      <c r="T6" s="713"/>
      <c r="U6" s="713"/>
      <c r="V6" s="713"/>
      <c r="W6" s="713"/>
      <c r="X6" s="713"/>
      <c r="Y6" s="713"/>
      <c r="Z6" s="713"/>
      <c r="AA6" s="713"/>
    </row>
    <row r="7" spans="1:27" x14ac:dyDescent="0.25">
      <c r="A7" s="713" t="str">
        <f>Debt!B16</f>
        <v>Council Tax arrears</v>
      </c>
      <c r="B7" s="720">
        <f>Debt!H16</f>
        <v>0.12873620240605235</v>
      </c>
      <c r="C7" s="715">
        <f t="shared" si="0"/>
        <v>2</v>
      </c>
      <c r="D7" s="721">
        <v>4</v>
      </c>
      <c r="E7" s="714" t="str">
        <f t="shared" si="1"/>
        <v>Rent arrears</v>
      </c>
      <c r="F7" s="714">
        <f t="shared" si="2"/>
        <v>9.3513580553144002E-2</v>
      </c>
      <c r="G7" s="713"/>
      <c r="H7" s="713"/>
      <c r="I7" s="713"/>
      <c r="J7" s="713"/>
      <c r="K7" s="713"/>
      <c r="L7" s="713"/>
      <c r="M7" s="713"/>
      <c r="N7" s="713"/>
      <c r="O7" s="713"/>
      <c r="P7" s="713"/>
      <c r="Q7" s="713"/>
      <c r="R7" s="713"/>
      <c r="S7" s="713"/>
      <c r="T7" s="713"/>
      <c r="U7" s="713"/>
      <c r="V7" s="713"/>
      <c r="W7" s="713"/>
      <c r="X7" s="713"/>
      <c r="Y7" s="713"/>
      <c r="Z7" s="713"/>
      <c r="AA7" s="713"/>
    </row>
    <row r="8" spans="1:27" x14ac:dyDescent="0.25">
      <c r="A8" s="713" t="str">
        <f>Debt!B17</f>
        <v>Credit, store and charge card debts</v>
      </c>
      <c r="B8" s="720">
        <f>Debt!H17</f>
        <v>0.12836413245690192</v>
      </c>
      <c r="C8" s="715">
        <f t="shared" si="0"/>
        <v>3</v>
      </c>
      <c r="D8" s="721">
        <v>5</v>
      </c>
      <c r="E8" s="714" t="str">
        <f t="shared" si="1"/>
        <v>Personal Loan</v>
      </c>
      <c r="F8" s="714">
        <f t="shared" si="2"/>
        <v>7.8630782587126385E-2</v>
      </c>
      <c r="G8" s="713"/>
      <c r="H8" s="713"/>
      <c r="I8" s="713"/>
      <c r="J8" s="713"/>
      <c r="K8" s="713"/>
      <c r="L8" s="713"/>
      <c r="M8" s="713"/>
      <c r="N8" s="713"/>
      <c r="O8" s="713"/>
      <c r="P8" s="713"/>
      <c r="Q8" s="713"/>
      <c r="R8" s="713"/>
      <c r="S8" s="713"/>
      <c r="T8" s="713"/>
      <c r="U8" s="713"/>
      <c r="V8" s="713"/>
      <c r="W8" s="713"/>
      <c r="X8" s="713"/>
      <c r="Y8" s="713"/>
      <c r="Z8" s="713"/>
      <c r="AA8" s="713"/>
    </row>
    <row r="9" spans="1:27" x14ac:dyDescent="0.25">
      <c r="A9" s="713" t="str">
        <f>Debt!B18</f>
        <v>Mortgage arrears</v>
      </c>
      <c r="B9" s="720">
        <f>Debt!H18</f>
        <v>9.9218653106784085E-3</v>
      </c>
      <c r="C9" s="715">
        <f t="shared" si="0"/>
        <v>11</v>
      </c>
      <c r="D9" s="721">
        <v>6</v>
      </c>
      <c r="E9" s="714" t="str">
        <f t="shared" si="1"/>
        <v>Utility arrears</v>
      </c>
      <c r="F9" s="714">
        <f t="shared" si="2"/>
        <v>6.6724544214312287E-2</v>
      </c>
      <c r="G9" s="713"/>
      <c r="H9" s="713"/>
      <c r="I9" s="713"/>
      <c r="J9" s="713"/>
      <c r="K9" s="713"/>
      <c r="L9" s="713"/>
      <c r="M9" s="713"/>
      <c r="N9" s="713"/>
      <c r="O9" s="713"/>
      <c r="P9" s="713"/>
      <c r="Q9" s="713"/>
      <c r="R9" s="713"/>
      <c r="S9" s="713"/>
      <c r="T9" s="713"/>
      <c r="U9" s="713"/>
      <c r="V9" s="713"/>
      <c r="W9" s="713"/>
      <c r="X9" s="713"/>
      <c r="Y9" s="713"/>
      <c r="Z9" s="713"/>
      <c r="AA9" s="713"/>
    </row>
    <row r="10" spans="1:27" x14ac:dyDescent="0.25">
      <c r="A10" s="713" t="str">
        <f>Debt!B19</f>
        <v>High-cost credit</v>
      </c>
      <c r="B10" s="720">
        <f>Debt!H19</f>
        <v>4.043160114101451E-2</v>
      </c>
      <c r="C10" s="715">
        <f t="shared" si="0"/>
        <v>9</v>
      </c>
      <c r="D10" s="721">
        <v>7</v>
      </c>
      <c r="E10" s="714" t="str">
        <f t="shared" si="1"/>
        <v>Bank and Building Society overdrafts</v>
      </c>
      <c r="F10" s="714">
        <f t="shared" si="2"/>
        <v>5.9593203522262182E-2</v>
      </c>
      <c r="G10" s="713"/>
      <c r="H10" s="713"/>
      <c r="I10" s="713"/>
      <c r="J10" s="713"/>
      <c r="K10" s="713"/>
      <c r="L10" s="713"/>
      <c r="M10" s="713"/>
      <c r="N10" s="713"/>
      <c r="O10" s="713"/>
      <c r="P10" s="713"/>
      <c r="Q10" s="713"/>
      <c r="R10" s="713"/>
      <c r="S10" s="713"/>
      <c r="T10" s="713"/>
      <c r="U10" s="713"/>
      <c r="V10" s="713"/>
      <c r="W10" s="713"/>
      <c r="X10" s="713"/>
      <c r="Y10" s="713"/>
      <c r="Z10" s="713"/>
      <c r="AA10" s="713"/>
    </row>
    <row r="11" spans="1:27" x14ac:dyDescent="0.25">
      <c r="A11" s="713" t="str">
        <f>Debt!B20</f>
        <v>Rent arrears</v>
      </c>
      <c r="B11" s="720">
        <f>Debt!H20</f>
        <v>9.3513580553144002E-2</v>
      </c>
      <c r="C11" s="715">
        <f t="shared" si="0"/>
        <v>4</v>
      </c>
      <c r="D11" s="721">
        <v>8</v>
      </c>
      <c r="E11" s="714" t="str">
        <f t="shared" si="1"/>
        <v>Catalogue debts</v>
      </c>
      <c r="F11" s="714">
        <f t="shared" si="2"/>
        <v>5.8290958700235651E-2</v>
      </c>
      <c r="G11" s="713"/>
      <c r="H11" s="713"/>
      <c r="I11" s="713"/>
      <c r="J11" s="713"/>
      <c r="K11" s="713"/>
      <c r="L11" s="713"/>
      <c r="M11" s="713"/>
      <c r="N11" s="713"/>
      <c r="O11" s="713"/>
      <c r="P11" s="713"/>
      <c r="Q11" s="713"/>
      <c r="R11" s="713"/>
      <c r="S11" s="713"/>
      <c r="T11" s="713"/>
      <c r="U11" s="713"/>
      <c r="V11" s="713"/>
      <c r="W11" s="713"/>
      <c r="X11" s="713"/>
      <c r="Y11" s="713"/>
      <c r="Z11" s="713"/>
      <c r="AA11" s="713"/>
    </row>
    <row r="12" spans="1:27" x14ac:dyDescent="0.25">
      <c r="A12" s="713" t="str">
        <f>Debt!B21</f>
        <v>Rent-to-Own debts</v>
      </c>
      <c r="B12" s="720">
        <f>Debt!H21</f>
        <v>9.921865310678409E-4</v>
      </c>
      <c r="C12" s="715">
        <f t="shared" si="0"/>
        <v>12</v>
      </c>
      <c r="D12" s="721">
        <v>9</v>
      </c>
      <c r="E12" s="714" t="str">
        <f t="shared" si="1"/>
        <v>High-cost credit</v>
      </c>
      <c r="F12" s="714">
        <f t="shared" si="2"/>
        <v>4.043160114101451E-2</v>
      </c>
      <c r="G12" s="713"/>
      <c r="H12" s="713"/>
      <c r="I12" s="713"/>
      <c r="J12" s="713"/>
      <c r="K12" s="713"/>
      <c r="L12" s="713"/>
      <c r="M12" s="713"/>
      <c r="N12" s="713"/>
      <c r="O12" s="713"/>
      <c r="P12" s="713"/>
      <c r="Q12" s="713"/>
      <c r="R12" s="713"/>
      <c r="S12" s="713"/>
      <c r="T12" s="713"/>
      <c r="U12" s="713"/>
      <c r="V12" s="713"/>
      <c r="W12" s="713"/>
      <c r="X12" s="713"/>
      <c r="Y12" s="713"/>
      <c r="Z12" s="713"/>
      <c r="AA12" s="713"/>
    </row>
    <row r="13" spans="1:27" x14ac:dyDescent="0.25">
      <c r="A13" s="713" t="str">
        <f>Debt!B22</f>
        <v>Personal Loan</v>
      </c>
      <c r="B13" s="720">
        <f>Debt!H22</f>
        <v>7.8630782587126385E-2</v>
      </c>
      <c r="C13" s="715">
        <f t="shared" si="0"/>
        <v>5</v>
      </c>
      <c r="D13" s="721">
        <v>10</v>
      </c>
      <c r="E13" s="714" t="str">
        <f t="shared" si="1"/>
        <v>Benefit overpayment</v>
      </c>
      <c r="F13" s="714">
        <f t="shared" si="2"/>
        <v>2.9703584273843484E-2</v>
      </c>
      <c r="G13" s="789"/>
      <c r="H13" s="789"/>
      <c r="I13" s="789"/>
      <c r="J13" s="789"/>
      <c r="K13" s="789"/>
      <c r="L13" s="789"/>
      <c r="M13" s="789"/>
      <c r="N13" s="789"/>
      <c r="O13" s="789"/>
      <c r="P13" s="789"/>
      <c r="Q13" s="789"/>
      <c r="R13" s="789"/>
      <c r="S13" s="789"/>
      <c r="T13" s="789"/>
      <c r="U13" s="789"/>
      <c r="V13" s="713"/>
      <c r="W13" s="713"/>
      <c r="X13" s="713"/>
      <c r="Y13" s="713"/>
      <c r="Z13" s="713"/>
      <c r="AA13" s="713"/>
    </row>
    <row r="14" spans="1:27" x14ac:dyDescent="0.25">
      <c r="A14" s="713" t="str">
        <f>Debt!B23</f>
        <v>Utility arrears</v>
      </c>
      <c r="B14" s="720">
        <f>Debt!H23</f>
        <v>6.6724544214312287E-2</v>
      </c>
      <c r="C14" s="715">
        <f t="shared" si="0"/>
        <v>6</v>
      </c>
      <c r="D14" s="721">
        <v>11</v>
      </c>
      <c r="E14" s="714" t="str">
        <f t="shared" si="1"/>
        <v>Mortgage arrears</v>
      </c>
      <c r="F14" s="714">
        <f t="shared" si="2"/>
        <v>9.9218653106784085E-3</v>
      </c>
      <c r="G14" s="717"/>
      <c r="H14" s="686"/>
      <c r="I14" s="686"/>
      <c r="J14" s="686"/>
      <c r="K14" s="686"/>
      <c r="L14" s="716"/>
      <c r="M14" s="716"/>
      <c r="N14" s="716"/>
      <c r="O14" s="716"/>
      <c r="P14" s="716"/>
      <c r="Q14" s="717"/>
      <c r="R14" s="686"/>
      <c r="S14" s="686"/>
      <c r="T14" s="686"/>
      <c r="U14" s="686"/>
      <c r="V14" s="713"/>
      <c r="W14" s="713"/>
      <c r="X14" s="713"/>
      <c r="Y14" s="713"/>
      <c r="Z14" s="713"/>
      <c r="AA14" s="713"/>
    </row>
    <row r="15" spans="1:27" x14ac:dyDescent="0.25">
      <c r="A15" s="713" t="str">
        <f>Debt!B24</f>
        <v>Other</v>
      </c>
      <c r="B15" s="720">
        <f>Debt!H24</f>
        <v>0.30509735830336104</v>
      </c>
      <c r="C15" s="715">
        <f t="shared" si="0"/>
        <v>1</v>
      </c>
      <c r="D15" s="721">
        <v>12</v>
      </c>
      <c r="E15" s="714" t="str">
        <f t="shared" si="1"/>
        <v>Rent-to-Own debts</v>
      </c>
      <c r="F15" s="714">
        <f t="shared" si="2"/>
        <v>9.921865310678409E-4</v>
      </c>
      <c r="G15" s="714"/>
      <c r="H15" s="714"/>
      <c r="I15" s="714"/>
      <c r="J15" s="714"/>
      <c r="K15" s="714"/>
      <c r="L15" s="714"/>
      <c r="M15" s="714"/>
      <c r="N15" s="714"/>
      <c r="O15" s="714"/>
      <c r="P15" s="714"/>
      <c r="Q15" s="714"/>
      <c r="R15" s="714"/>
      <c r="S15" s="714"/>
      <c r="T15" s="714"/>
      <c r="U15" s="714"/>
      <c r="V15" s="713"/>
      <c r="W15" s="713"/>
      <c r="X15" s="713"/>
      <c r="Y15" s="713"/>
      <c r="Z15" s="713"/>
      <c r="AA15" s="713"/>
    </row>
    <row r="16" spans="1:27" x14ac:dyDescent="0.25">
      <c r="A16" s="713"/>
      <c r="B16" s="280"/>
      <c r="C16" s="713"/>
      <c r="D16" s="713"/>
      <c r="E16" s="713"/>
      <c r="F16" s="713"/>
      <c r="G16" s="713"/>
      <c r="H16" s="713"/>
      <c r="I16" s="713"/>
      <c r="J16" s="713"/>
      <c r="K16" s="713"/>
      <c r="L16" s="713"/>
      <c r="M16" s="713"/>
      <c r="N16" s="713"/>
      <c r="O16" s="713"/>
      <c r="P16" s="713"/>
      <c r="Q16" s="713"/>
      <c r="R16" s="713"/>
      <c r="S16" s="713"/>
      <c r="T16" s="713"/>
      <c r="U16" s="713"/>
      <c r="V16" s="713"/>
      <c r="W16" s="713"/>
      <c r="X16" s="713"/>
      <c r="Y16" s="713"/>
      <c r="Z16" s="713"/>
      <c r="AA16" s="713"/>
    </row>
    <row r="17" spans="1:27" s="280" customFormat="1" x14ac:dyDescent="0.25">
      <c r="A17" s="713" t="s">
        <v>343</v>
      </c>
      <c r="B17" s="713" t="s">
        <v>93</v>
      </c>
      <c r="C17" s="713"/>
      <c r="D17" s="713"/>
      <c r="E17" s="713"/>
      <c r="F17" s="713"/>
      <c r="G17" s="713"/>
      <c r="H17" s="713"/>
      <c r="I17" s="713"/>
      <c r="J17" s="713"/>
      <c r="K17" s="713"/>
      <c r="L17" s="713"/>
      <c r="M17" s="713"/>
      <c r="N17" s="713"/>
      <c r="O17" s="713"/>
      <c r="P17" s="713"/>
      <c r="Q17" s="713"/>
      <c r="R17" s="713"/>
      <c r="S17" s="713"/>
      <c r="T17" s="713"/>
      <c r="U17" s="713"/>
      <c r="V17" s="713"/>
      <c r="W17" s="713"/>
      <c r="X17" s="713"/>
      <c r="Y17" s="713"/>
      <c r="Z17" s="713"/>
      <c r="AA17" s="713"/>
    </row>
    <row r="18" spans="1:27" x14ac:dyDescent="0.25">
      <c r="A18" s="713" t="str">
        <f>'Welfare Rights Activity'!B32</f>
        <v>Proportion</v>
      </c>
      <c r="B18" s="713" t="str">
        <f>'Welfare Rights Activity'!C11</f>
        <v>East Lothian</v>
      </c>
      <c r="C18" s="713" t="str">
        <f>'Welfare Rights Activity'!I11</f>
        <v>Scotland</v>
      </c>
      <c r="D18" s="713"/>
      <c r="E18" s="713"/>
      <c r="F18" s="713"/>
      <c r="G18" s="713"/>
      <c r="H18" s="713" t="str">
        <f>B18</f>
        <v>East Lothian</v>
      </c>
      <c r="I18" s="713" t="str">
        <f>C18</f>
        <v>Scotland</v>
      </c>
      <c r="J18" s="713"/>
      <c r="K18" s="713"/>
      <c r="L18" s="713"/>
      <c r="M18" s="713"/>
      <c r="N18" s="713"/>
      <c r="O18" s="713"/>
      <c r="P18" s="713"/>
      <c r="Q18" s="713"/>
      <c r="R18" s="713"/>
      <c r="S18" s="713"/>
      <c r="T18" s="713"/>
      <c r="U18" s="713"/>
      <c r="V18" s="713"/>
      <c r="W18" s="713"/>
      <c r="X18" s="713"/>
      <c r="Y18" s="713"/>
      <c r="Z18" s="713"/>
      <c r="AA18" s="713"/>
    </row>
    <row r="19" spans="1:27" x14ac:dyDescent="0.25">
      <c r="A19" s="713" t="str">
        <f>'Welfare Rights Activity'!B33</f>
        <v>Attendance Allowance</v>
      </c>
      <c r="B19" s="714">
        <f>'Welfare Rights Activity'!H33</f>
        <v>0.1904586931226652</v>
      </c>
      <c r="C19" s="714">
        <f>'Welfare Rights Activity'!N33</f>
        <v>0.11478496325488398</v>
      </c>
      <c r="D19" s="713"/>
      <c r="E19" s="721">
        <f>RANK(B19,$B$19:$B$34,0)+COUNTIF($B$19:B19,B19)-1</f>
        <v>2</v>
      </c>
      <c r="F19" s="713">
        <v>1</v>
      </c>
      <c r="G19" s="713" t="str">
        <f>INDEX(A$19:A$34,MATCH($F19,$E$19:$E$34,0))</f>
        <v>Personal Independence Payment</v>
      </c>
      <c r="H19" s="726">
        <f t="shared" ref="H19:I19" si="3">INDEX(B$19:B$34,MATCH($F19,$E$19:$E$34,0))</f>
        <v>0.27836977157204973</v>
      </c>
      <c r="I19" s="726">
        <f t="shared" si="3"/>
        <v>0.18117610749726987</v>
      </c>
      <c r="J19" s="713"/>
      <c r="K19" s="713"/>
      <c r="L19" s="713"/>
      <c r="M19" s="713"/>
      <c r="N19" s="713"/>
      <c r="O19" s="713"/>
      <c r="P19" s="713"/>
      <c r="Q19" s="713"/>
      <c r="R19" s="713"/>
      <c r="S19" s="713"/>
      <c r="T19" s="713"/>
      <c r="U19" s="713"/>
      <c r="V19" s="713"/>
      <c r="W19" s="713"/>
      <c r="X19" s="713"/>
      <c r="Y19" s="713"/>
      <c r="Z19" s="713"/>
      <c r="AA19" s="713"/>
    </row>
    <row r="20" spans="1:27" x14ac:dyDescent="0.25">
      <c r="A20" s="713" t="str">
        <f>'Welfare Rights Activity'!B34</f>
        <v>Carers Allowance</v>
      </c>
      <c r="B20" s="714">
        <f>'Welfare Rights Activity'!H34</f>
        <v>4.1368118072141587E-2</v>
      </c>
      <c r="C20" s="714">
        <f>'Welfare Rights Activity'!N34</f>
        <v>2.4902993421226181E-2</v>
      </c>
      <c r="D20" s="280"/>
      <c r="E20" s="721">
        <f>RANK(B20,$B$19:$B$34,0)+COUNTIF($B$19:B20,B20)-1</f>
        <v>7</v>
      </c>
      <c r="F20" s="713">
        <v>2</v>
      </c>
      <c r="G20" s="713" t="str">
        <f t="shared" ref="G20:G34" si="4">INDEX(A$19:A$34,MATCH($F20,$E$19:$E$34,0))</f>
        <v>Attendance Allowance</v>
      </c>
      <c r="H20" s="726">
        <f t="shared" ref="H20:H34" si="5">INDEX(B$19:B$34,MATCH($F20,$E$19:$E$34,0))</f>
        <v>0.1904586931226652</v>
      </c>
      <c r="I20" s="726">
        <f t="shared" ref="I20:I34" si="6">INDEX(C$19:C$34,MATCH($F20,$E$19:$E$34,0))</f>
        <v>0.11478496325488398</v>
      </c>
      <c r="J20" s="280"/>
      <c r="K20" s="280"/>
      <c r="L20" s="280"/>
      <c r="M20" s="280"/>
      <c r="N20" s="280"/>
      <c r="O20" s="280"/>
      <c r="P20" s="280"/>
      <c r="Q20" s="280"/>
      <c r="R20" s="280"/>
      <c r="S20" s="280"/>
      <c r="T20" s="280"/>
      <c r="U20" s="280"/>
      <c r="V20" s="280"/>
      <c r="W20" s="280"/>
      <c r="X20" s="280"/>
      <c r="Y20" s="280"/>
      <c r="Z20" s="280"/>
      <c r="AA20" s="280"/>
    </row>
    <row r="21" spans="1:27" x14ac:dyDescent="0.25">
      <c r="A21" s="713" t="str">
        <f>'Welfare Rights Activity'!B35</f>
        <v>Child Benefit</v>
      </c>
      <c r="B21" s="714">
        <f>'Welfare Rights Activity'!H35</f>
        <v>5.0523608304243982E-3</v>
      </c>
      <c r="C21" s="714">
        <f>'Welfare Rights Activity'!N35</f>
        <v>1.2626022822594687E-2</v>
      </c>
      <c r="D21" s="280"/>
      <c r="E21" s="721">
        <f>RANK(B21,$B$19:$B$34,0)+COUNTIF($B$19:B21,B21)-1</f>
        <v>9</v>
      </c>
      <c r="F21" s="713">
        <v>3</v>
      </c>
      <c r="G21" s="713" t="str">
        <f t="shared" si="4"/>
        <v>Other</v>
      </c>
      <c r="H21" s="726">
        <f t="shared" si="5"/>
        <v>0.14523240859819952</v>
      </c>
      <c r="I21" s="726">
        <f t="shared" si="6"/>
        <v>0.39695863602551323</v>
      </c>
      <c r="J21" s="280"/>
      <c r="K21" s="280"/>
      <c r="L21" s="280"/>
      <c r="M21" s="280"/>
      <c r="N21" s="280"/>
      <c r="O21" s="280"/>
      <c r="P21" s="280"/>
      <c r="Q21" s="280"/>
      <c r="R21" s="280"/>
      <c r="S21" s="280"/>
      <c r="T21" s="280"/>
      <c r="U21" s="280"/>
      <c r="V21" s="280"/>
      <c r="W21" s="280"/>
      <c r="X21" s="280"/>
      <c r="Y21" s="280"/>
      <c r="Z21" s="280"/>
      <c r="AA21" s="280"/>
    </row>
    <row r="22" spans="1:27" x14ac:dyDescent="0.25">
      <c r="A22" s="713" t="str">
        <f>'Welfare Rights Activity'!B36</f>
        <v>Child Tax Credit</v>
      </c>
      <c r="B22" s="714">
        <f>'Welfare Rights Activity'!H36</f>
        <v>2.4496294935391024E-3</v>
      </c>
      <c r="C22" s="714">
        <f>'Welfare Rights Activity'!N36</f>
        <v>4.8288305398604065E-3</v>
      </c>
      <c r="D22" s="280"/>
      <c r="E22" s="721">
        <f>RANK(B22,$B$19:$B$34,0)+COUNTIF($B$19:B22,B22)-1</f>
        <v>12</v>
      </c>
      <c r="F22" s="713">
        <v>4</v>
      </c>
      <c r="G22" s="713" t="str">
        <f t="shared" si="4"/>
        <v>Universal Credit</v>
      </c>
      <c r="H22" s="726">
        <f t="shared" si="5"/>
        <v>0.12330822463102457</v>
      </c>
      <c r="I22" s="726">
        <f t="shared" si="6"/>
        <v>0.11951072018317166</v>
      </c>
      <c r="J22" s="280"/>
      <c r="K22" s="280"/>
      <c r="L22" s="280"/>
      <c r="M22" s="280"/>
      <c r="N22" s="280"/>
      <c r="O22" s="280"/>
      <c r="P22" s="280"/>
      <c r="Q22" s="280"/>
      <c r="R22" s="280"/>
      <c r="S22" s="280"/>
      <c r="T22" s="280"/>
      <c r="U22" s="280"/>
      <c r="V22" s="280"/>
      <c r="W22" s="280"/>
      <c r="X22" s="280"/>
      <c r="Y22" s="280"/>
      <c r="Z22" s="280"/>
      <c r="AA22" s="280"/>
    </row>
    <row r="23" spans="1:27" x14ac:dyDescent="0.25">
      <c r="A23" s="713" t="str">
        <f>'Welfare Rights Activity'!B37</f>
        <v>Cold Weather Payments and Winter Fuel Payments</v>
      </c>
      <c r="B23" s="714">
        <f>'Welfare Rights Activity'!H37</f>
        <v>0</v>
      </c>
      <c r="C23" s="714">
        <f>'Welfare Rights Activity'!N37</f>
        <v>2.6253106057009011E-4</v>
      </c>
      <c r="D23" s="280"/>
      <c r="E23" s="721">
        <f>RANK(B23,$B$19:$B$34,0)+COUNTIF($B$19:B23,B23)-1</f>
        <v>16</v>
      </c>
      <c r="F23" s="713">
        <v>5</v>
      </c>
      <c r="G23" s="713" t="str">
        <f t="shared" si="4"/>
        <v>Contributory Benefits</v>
      </c>
      <c r="H23" s="726">
        <f t="shared" si="5"/>
        <v>9.1861106007716339E-2</v>
      </c>
      <c r="I23" s="726">
        <f t="shared" si="6"/>
        <v>2.7916264396013697E-2</v>
      </c>
      <c r="J23" s="280"/>
      <c r="K23" s="280"/>
      <c r="L23" s="280"/>
      <c r="M23" s="280"/>
      <c r="N23" s="280"/>
      <c r="O23" s="280"/>
      <c r="P23" s="280"/>
      <c r="Q23" s="280"/>
      <c r="R23" s="280"/>
      <c r="S23" s="280"/>
      <c r="T23" s="280"/>
      <c r="U23" s="280"/>
      <c r="V23" s="280"/>
      <c r="W23" s="280"/>
      <c r="X23" s="280"/>
      <c r="Y23" s="280"/>
      <c r="Z23" s="280"/>
      <c r="AA23" s="280"/>
    </row>
    <row r="24" spans="1:27" x14ac:dyDescent="0.25">
      <c r="A24" s="713" t="str">
        <f>'Welfare Rights Activity'!B38</f>
        <v>Contributory Benefits</v>
      </c>
      <c r="B24" s="714">
        <f>'Welfare Rights Activity'!H38</f>
        <v>9.1861106007716339E-2</v>
      </c>
      <c r="C24" s="714">
        <f>'Welfare Rights Activity'!N38</f>
        <v>2.7916264396013697E-2</v>
      </c>
      <c r="D24" s="280"/>
      <c r="E24" s="721">
        <f>RANK(B24,$B$19:$B$34,0)+COUNTIF($B$19:B24,B24)-1</f>
        <v>5</v>
      </c>
      <c r="F24" s="713">
        <v>6</v>
      </c>
      <c r="G24" s="713" t="str">
        <f t="shared" si="4"/>
        <v>Disability Living Allowance</v>
      </c>
      <c r="H24" s="726">
        <f t="shared" si="5"/>
        <v>7.410129217955784E-2</v>
      </c>
      <c r="I24" s="726">
        <f t="shared" si="6"/>
        <v>2.7306395707706193E-2</v>
      </c>
      <c r="J24" s="280"/>
      <c r="K24" s="280"/>
      <c r="L24" s="280"/>
      <c r="M24" s="280"/>
      <c r="N24" s="280"/>
      <c r="O24" s="280"/>
      <c r="P24" s="280"/>
      <c r="Q24" s="280"/>
      <c r="R24" s="280"/>
      <c r="S24" s="280"/>
      <c r="T24" s="280"/>
      <c r="U24" s="280"/>
      <c r="V24" s="280"/>
      <c r="W24" s="280"/>
      <c r="X24" s="280"/>
      <c r="Y24" s="280"/>
      <c r="Z24" s="280"/>
      <c r="AA24" s="280"/>
    </row>
    <row r="25" spans="1:27" x14ac:dyDescent="0.25">
      <c r="A25" s="713" t="str">
        <f>'Welfare Rights Activity'!B39</f>
        <v>Disability Living Allowance</v>
      </c>
      <c r="B25" s="714">
        <f>'Welfare Rights Activity'!H39</f>
        <v>7.410129217955784E-2</v>
      </c>
      <c r="C25" s="714">
        <f>'Welfare Rights Activity'!N39</f>
        <v>2.7306395707706193E-2</v>
      </c>
      <c r="D25" s="280"/>
      <c r="E25" s="721">
        <f>RANK(B25,$B$19:$B$34,0)+COUNTIF($B$19:B25,B25)-1</f>
        <v>6</v>
      </c>
      <c r="F25" s="713">
        <v>7</v>
      </c>
      <c r="G25" s="713" t="str">
        <f t="shared" si="4"/>
        <v>Carers Allowance</v>
      </c>
      <c r="H25" s="726">
        <f t="shared" si="5"/>
        <v>4.1368118072141587E-2</v>
      </c>
      <c r="I25" s="726">
        <f t="shared" si="6"/>
        <v>2.4902993421226181E-2</v>
      </c>
      <c r="J25" s="280"/>
      <c r="K25" s="280"/>
      <c r="L25" s="280"/>
      <c r="M25" s="280"/>
      <c r="N25" s="280"/>
      <c r="O25" s="280"/>
      <c r="P25" s="280"/>
      <c r="Q25" s="280"/>
      <c r="R25" s="280"/>
      <c r="S25" s="280"/>
      <c r="T25" s="280"/>
      <c r="U25" s="280"/>
      <c r="V25" s="280"/>
      <c r="W25" s="280"/>
      <c r="X25" s="280"/>
      <c r="Y25" s="280"/>
      <c r="Z25" s="280"/>
      <c r="AA25" s="280"/>
    </row>
    <row r="26" spans="1:27" x14ac:dyDescent="0.25">
      <c r="A26" s="713" t="str">
        <f>'Welfare Rights Activity'!B40</f>
        <v>Discretionary Housing Payments</v>
      </c>
      <c r="B26" s="714">
        <f>'Welfare Rights Activity'!H40</f>
        <v>1.531018433461939E-3</v>
      </c>
      <c r="C26" s="714">
        <f>'Welfare Rights Activity'!N40</f>
        <v>2.4717882974850832E-2</v>
      </c>
      <c r="D26" s="280"/>
      <c r="E26" s="721">
        <f>RANK(B26,$B$19:$B$34,0)+COUNTIF($B$19:B26,B26)-1</f>
        <v>14</v>
      </c>
      <c r="F26" s="713">
        <v>8</v>
      </c>
      <c r="G26" s="713" t="str">
        <f t="shared" si="4"/>
        <v>Pension Credit</v>
      </c>
      <c r="H26" s="726">
        <f t="shared" si="5"/>
        <v>3.5121562863616874E-2</v>
      </c>
      <c r="I26" s="726">
        <f t="shared" si="6"/>
        <v>2.4414992956966274E-2</v>
      </c>
      <c r="J26" s="280"/>
      <c r="K26" s="280"/>
      <c r="L26" s="280"/>
      <c r="M26" s="280"/>
      <c r="N26" s="280"/>
      <c r="O26" s="280"/>
      <c r="P26" s="280"/>
      <c r="Q26" s="280"/>
      <c r="R26" s="280"/>
      <c r="S26" s="280"/>
      <c r="T26" s="280"/>
      <c r="U26" s="280"/>
      <c r="V26" s="280"/>
      <c r="W26" s="280"/>
      <c r="X26" s="280"/>
      <c r="Y26" s="280"/>
      <c r="Z26" s="280"/>
      <c r="AA26" s="280"/>
    </row>
    <row r="27" spans="1:27" x14ac:dyDescent="0.25">
      <c r="A27" s="713" t="str">
        <f>'Welfare Rights Activity'!B41</f>
        <v>Funeral Expenses</v>
      </c>
      <c r="B27" s="714">
        <f>'Welfare Rights Activity'!H41</f>
        <v>1.1635740094310737E-3</v>
      </c>
      <c r="C27" s="714">
        <f>'Welfare Rights Activity'!N41</f>
        <v>1.4851041155585101E-3</v>
      </c>
      <c r="D27" s="280"/>
      <c r="E27" s="721">
        <f>RANK(B27,$B$19:$B$34,0)+COUNTIF($B$19:B27,B27)-1</f>
        <v>15</v>
      </c>
      <c r="F27" s="713">
        <v>9</v>
      </c>
      <c r="G27" s="713" t="str">
        <f t="shared" si="4"/>
        <v>Child Benefit</v>
      </c>
      <c r="H27" s="726">
        <f t="shared" si="5"/>
        <v>5.0523608304243982E-3</v>
      </c>
      <c r="I27" s="726">
        <f t="shared" si="6"/>
        <v>1.2626022822594687E-2</v>
      </c>
      <c r="J27" s="280"/>
      <c r="K27" s="280"/>
      <c r="L27" s="280"/>
      <c r="M27" s="280"/>
      <c r="N27" s="280"/>
      <c r="O27" s="280"/>
      <c r="P27" s="280"/>
      <c r="Q27" s="280"/>
      <c r="R27" s="280"/>
      <c r="S27" s="280"/>
      <c r="T27" s="280"/>
      <c r="U27" s="280"/>
      <c r="V27" s="280"/>
      <c r="W27" s="280"/>
      <c r="X27" s="280"/>
      <c r="Y27" s="280"/>
      <c r="Z27" s="280"/>
      <c r="AA27" s="280"/>
    </row>
    <row r="28" spans="1:27" x14ac:dyDescent="0.25">
      <c r="A28" s="713" t="str">
        <f>'Welfare Rights Activity'!B42</f>
        <v>Industrial Injuries Disablement Benefit</v>
      </c>
      <c r="B28" s="714">
        <f>'Welfare Rights Activity'!H42</f>
        <v>1.6534999081388943E-3</v>
      </c>
      <c r="C28" s="714">
        <f>'Welfare Rights Activity'!N42</f>
        <v>5.2084157658441885E-4</v>
      </c>
      <c r="D28" s="280"/>
      <c r="E28" s="721">
        <f>RANK(B28,$B$19:$B$34,0)+COUNTIF($B$19:B28,B28)-1</f>
        <v>13</v>
      </c>
      <c r="F28" s="713">
        <v>10</v>
      </c>
      <c r="G28" s="713" t="str">
        <f t="shared" si="4"/>
        <v xml:space="preserve">Scottish Welfare Fund </v>
      </c>
      <c r="H28" s="726">
        <f t="shared" si="5"/>
        <v>4.1643701390164743E-3</v>
      </c>
      <c r="I28" s="726">
        <f t="shared" si="6"/>
        <v>3.0452481943982826E-2</v>
      </c>
      <c r="J28" s="280"/>
      <c r="K28" s="280"/>
      <c r="L28" s="280"/>
      <c r="M28" s="280"/>
      <c r="N28" s="280"/>
      <c r="O28" s="280"/>
      <c r="P28" s="280"/>
      <c r="Q28" s="280"/>
      <c r="R28" s="280"/>
      <c r="S28" s="280"/>
      <c r="T28" s="280"/>
      <c r="U28" s="280"/>
      <c r="V28" s="280"/>
      <c r="W28" s="280"/>
      <c r="X28" s="280"/>
      <c r="Y28" s="280"/>
      <c r="Z28" s="280"/>
      <c r="AA28" s="280"/>
    </row>
    <row r="29" spans="1:27" x14ac:dyDescent="0.25">
      <c r="A29" s="713" t="str">
        <f>'Welfare Rights Activity'!B43</f>
        <v>Pension Credit</v>
      </c>
      <c r="B29" s="714">
        <f>'Welfare Rights Activity'!H43</f>
        <v>3.5121562863616874E-2</v>
      </c>
      <c r="C29" s="714">
        <f>'Welfare Rights Activity'!N43</f>
        <v>2.4414992956966274E-2</v>
      </c>
      <c r="D29" s="280"/>
      <c r="E29" s="721">
        <f>RANK(B29,$B$19:$B$34,0)+COUNTIF($B$19:B29,B29)-1</f>
        <v>8</v>
      </c>
      <c r="F29" s="713">
        <v>11</v>
      </c>
      <c r="G29" s="713" t="str">
        <f t="shared" si="4"/>
        <v>Sure Start Maternity Grant (replaced by the Best Start Grant)</v>
      </c>
      <c r="H29" s="726">
        <f t="shared" si="5"/>
        <v>4.1643701390164743E-3</v>
      </c>
      <c r="I29" s="726">
        <f t="shared" si="6"/>
        <v>8.135231523247289E-3</v>
      </c>
      <c r="J29" s="280"/>
      <c r="K29" s="280"/>
      <c r="L29" s="280"/>
      <c r="M29" s="280"/>
      <c r="N29" s="280"/>
      <c r="O29" s="280"/>
      <c r="P29" s="280"/>
      <c r="Q29" s="280"/>
      <c r="R29" s="280"/>
      <c r="S29" s="280"/>
      <c r="T29" s="280"/>
      <c r="U29" s="280"/>
      <c r="V29" s="280"/>
      <c r="W29" s="280"/>
      <c r="X29" s="280"/>
      <c r="Y29" s="280"/>
      <c r="Z29" s="280"/>
      <c r="AA29" s="280"/>
    </row>
    <row r="30" spans="1:27" x14ac:dyDescent="0.25">
      <c r="A30" s="713" t="str">
        <f>'Welfare Rights Activity'!B44</f>
        <v>Personal Independence Payment</v>
      </c>
      <c r="B30" s="714">
        <f>'Welfare Rights Activity'!H44</f>
        <v>0.27836977157204973</v>
      </c>
      <c r="C30" s="714">
        <f>'Welfare Rights Activity'!N44</f>
        <v>0.18117610749726987</v>
      </c>
      <c r="D30" s="280"/>
      <c r="E30" s="721">
        <f>RANK(B30,$B$19:$B$34,0)+COUNTIF($B$19:B30,B30)-1</f>
        <v>1</v>
      </c>
      <c r="F30" s="713">
        <v>12</v>
      </c>
      <c r="G30" s="713" t="str">
        <f t="shared" si="4"/>
        <v>Child Tax Credit</v>
      </c>
      <c r="H30" s="726">
        <f t="shared" si="5"/>
        <v>2.4496294935391024E-3</v>
      </c>
      <c r="I30" s="726">
        <f t="shared" si="6"/>
        <v>4.8288305398604065E-3</v>
      </c>
      <c r="J30" s="280"/>
      <c r="K30" s="280"/>
      <c r="L30" s="280"/>
      <c r="M30" s="280"/>
      <c r="N30" s="280"/>
      <c r="O30" s="280"/>
      <c r="P30" s="280"/>
      <c r="Q30" s="280"/>
      <c r="R30" s="280"/>
      <c r="S30" s="280"/>
      <c r="T30" s="280"/>
      <c r="U30" s="280"/>
      <c r="V30" s="280"/>
      <c r="W30" s="280"/>
      <c r="X30" s="280"/>
      <c r="Y30" s="280"/>
      <c r="Z30" s="280"/>
      <c r="AA30" s="280"/>
    </row>
    <row r="31" spans="1:27" x14ac:dyDescent="0.25">
      <c r="A31" s="713" t="str">
        <f>'Welfare Rights Activity'!B45</f>
        <v xml:space="preserve">Scottish Welfare Fund </v>
      </c>
      <c r="B31" s="714">
        <f>'Welfare Rights Activity'!H45</f>
        <v>4.1643701390164743E-3</v>
      </c>
      <c r="C31" s="714">
        <f>'Welfare Rights Activity'!N45</f>
        <v>3.0452481943982826E-2</v>
      </c>
      <c r="D31" s="280"/>
      <c r="E31" s="721">
        <f>RANK(B31,$B$19:$B$34,0)+COUNTIF($B$19:B31,B31)-1</f>
        <v>10</v>
      </c>
      <c r="F31" s="713">
        <v>13</v>
      </c>
      <c r="G31" s="713" t="str">
        <f t="shared" si="4"/>
        <v>Industrial Injuries Disablement Benefit</v>
      </c>
      <c r="H31" s="726">
        <f t="shared" si="5"/>
        <v>1.6534999081388943E-3</v>
      </c>
      <c r="I31" s="726">
        <f t="shared" si="6"/>
        <v>5.2084157658441885E-4</v>
      </c>
      <c r="J31" s="280"/>
      <c r="K31" s="280"/>
      <c r="L31" s="280"/>
      <c r="M31" s="280"/>
      <c r="N31" s="280"/>
      <c r="O31" s="280"/>
      <c r="P31" s="280"/>
      <c r="Q31" s="280"/>
      <c r="R31" s="280"/>
      <c r="S31" s="280"/>
      <c r="T31" s="280"/>
      <c r="U31" s="280"/>
      <c r="V31" s="280"/>
      <c r="W31" s="280"/>
      <c r="X31" s="280"/>
      <c r="Y31" s="280"/>
      <c r="Z31" s="280"/>
      <c r="AA31" s="280"/>
    </row>
    <row r="32" spans="1:27" x14ac:dyDescent="0.25">
      <c r="A32" s="713" t="str">
        <f>'Welfare Rights Activity'!B46</f>
        <v>Sure Start Maternity Grant (replaced by the Best Start Grant)</v>
      </c>
      <c r="B32" s="714">
        <f>'Welfare Rights Activity'!H46</f>
        <v>4.1643701390164743E-3</v>
      </c>
      <c r="C32" s="714">
        <f>'Welfare Rights Activity'!N46</f>
        <v>8.135231523247289E-3</v>
      </c>
      <c r="D32" s="280"/>
      <c r="E32" s="721">
        <f>RANK(B32,$B$19:$B$34,0)+COUNTIF($B$19:B32,B32)-1</f>
        <v>11</v>
      </c>
      <c r="F32" s="713">
        <v>14</v>
      </c>
      <c r="G32" s="713" t="str">
        <f t="shared" si="4"/>
        <v>Discretionary Housing Payments</v>
      </c>
      <c r="H32" s="726">
        <f t="shared" si="5"/>
        <v>1.531018433461939E-3</v>
      </c>
      <c r="I32" s="726">
        <f t="shared" si="6"/>
        <v>2.4717882974850832E-2</v>
      </c>
      <c r="J32" s="280"/>
      <c r="K32" s="280"/>
      <c r="L32" s="280"/>
      <c r="M32" s="280"/>
      <c r="N32" s="280"/>
      <c r="O32" s="280"/>
      <c r="P32" s="280"/>
      <c r="Q32" s="280"/>
      <c r="R32" s="280"/>
      <c r="S32" s="280"/>
      <c r="T32" s="280"/>
      <c r="U32" s="280"/>
      <c r="V32" s="280"/>
      <c r="W32" s="280"/>
      <c r="X32" s="280"/>
      <c r="Y32" s="280"/>
      <c r="Z32" s="280"/>
      <c r="AA32" s="280"/>
    </row>
    <row r="33" spans="1:9" x14ac:dyDescent="0.25">
      <c r="A33" s="713" t="str">
        <f>'Welfare Rights Activity'!B47</f>
        <v>Universal Credit</v>
      </c>
      <c r="B33" s="714">
        <f>'Welfare Rights Activity'!H47</f>
        <v>0.12330822463102457</v>
      </c>
      <c r="C33" s="714">
        <f>'Welfare Rights Activity'!N47</f>
        <v>0.11951072018317166</v>
      </c>
      <c r="D33" s="280"/>
      <c r="E33" s="721">
        <f>RANK(B33,$B$19:$B$34,0)+COUNTIF($B$19:B33,B33)-1</f>
        <v>4</v>
      </c>
      <c r="F33" s="713">
        <v>15</v>
      </c>
      <c r="G33" s="713" t="str">
        <f t="shared" si="4"/>
        <v>Funeral Expenses</v>
      </c>
      <c r="H33" s="726">
        <f t="shared" si="5"/>
        <v>1.1635740094310737E-3</v>
      </c>
      <c r="I33" s="726">
        <f t="shared" si="6"/>
        <v>1.4851041155585101E-3</v>
      </c>
    </row>
    <row r="34" spans="1:9" x14ac:dyDescent="0.25">
      <c r="A34" s="713" t="str">
        <f>'Welfare Rights Activity'!B48</f>
        <v>Other</v>
      </c>
      <c r="B34" s="714">
        <f>'Welfare Rights Activity'!H48</f>
        <v>0.14523240859819952</v>
      </c>
      <c r="C34" s="714">
        <f>'Welfare Rights Activity'!N48</f>
        <v>0.39695863602551323</v>
      </c>
      <c r="D34" s="280"/>
      <c r="E34" s="721">
        <f>RANK(B34,$B$19:$B$34,0)+COUNTIF($B$19:B34,B34)-1</f>
        <v>3</v>
      </c>
      <c r="F34" s="713">
        <v>16</v>
      </c>
      <c r="G34" s="713" t="str">
        <f t="shared" si="4"/>
        <v>Cold Weather Payments and Winter Fuel Payments</v>
      </c>
      <c r="H34" s="726">
        <f t="shared" si="5"/>
        <v>0</v>
      </c>
      <c r="I34" s="726">
        <f t="shared" si="6"/>
        <v>2.6253106057009011E-4</v>
      </c>
    </row>
    <row r="35" spans="1:9" x14ac:dyDescent="0.25">
      <c r="A35" s="713"/>
      <c r="B35" s="280"/>
      <c r="C35" s="280"/>
      <c r="D35" s="280"/>
      <c r="E35" s="280"/>
      <c r="F35" s="280"/>
      <c r="G35" s="280"/>
      <c r="H35" s="280"/>
      <c r="I35" s="280"/>
    </row>
    <row r="37" spans="1:9" x14ac:dyDescent="0.25">
      <c r="A37" s="280"/>
      <c r="B37" s="280" t="s">
        <v>156</v>
      </c>
      <c r="C37" s="280" t="s">
        <v>159</v>
      </c>
      <c r="D37" s="280" t="s">
        <v>161</v>
      </c>
      <c r="E37" s="280" t="s">
        <v>162</v>
      </c>
      <c r="F37" s="280" t="s">
        <v>164</v>
      </c>
      <c r="G37" s="280" t="s">
        <v>165</v>
      </c>
      <c r="H37" s="280"/>
      <c r="I37" s="280"/>
    </row>
    <row r="38" spans="1:9" x14ac:dyDescent="0.25">
      <c r="A38" s="280" t="str">
        <f>Demographics!C158</f>
        <v>East Lothian</v>
      </c>
      <c r="B38" s="727">
        <f>Demographics!F167</f>
        <v>0.1568054541027514</v>
      </c>
      <c r="C38" s="727">
        <f>Demographics!I167</f>
        <v>0.20400129859589319</v>
      </c>
      <c r="D38" s="727">
        <f>Demographics!K167</f>
        <v>0.29717555393231071</v>
      </c>
      <c r="E38" s="727">
        <f>Demographics!L167</f>
        <v>6.245434623813003E-2</v>
      </c>
      <c r="F38" s="727">
        <f>Demographics!N167</f>
        <v>0.1876876876876877</v>
      </c>
      <c r="G38" s="727">
        <f>Demographics!O167</f>
        <v>9.1875659443227023E-2</v>
      </c>
      <c r="H38" s="727"/>
      <c r="I38" s="280"/>
    </row>
    <row r="39" spans="1:9" x14ac:dyDescent="0.25">
      <c r="A39" s="280" t="str">
        <f>Demographics!R158</f>
        <v>Scotland</v>
      </c>
      <c r="B39" s="727">
        <f>Demographics!U167</f>
        <v>0.13399588583992442</v>
      </c>
      <c r="C39" s="727">
        <f>Demographics!X167</f>
        <v>0.14130516306378263</v>
      </c>
      <c r="D39" s="727">
        <f>Demographics!Z167</f>
        <v>0.40352991571847069</v>
      </c>
      <c r="E39" s="727">
        <f>Demographics!AA167</f>
        <v>5.9692986404842989E-2</v>
      </c>
      <c r="F39" s="727">
        <f>Demographics!AC167</f>
        <v>0.17970452269717613</v>
      </c>
      <c r="G39" s="727">
        <f>Demographics!AD167</f>
        <v>8.1771526275803141E-2</v>
      </c>
      <c r="H39" s="727"/>
      <c r="I39" s="280"/>
    </row>
  </sheetData>
  <mergeCells count="3">
    <mergeCell ref="Q13:U13"/>
    <mergeCell ref="G13:K13"/>
    <mergeCell ref="L13:P1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4"/>
  <sheetViews>
    <sheetView workbookViewId="0">
      <selection activeCell="A3" sqref="A3"/>
    </sheetView>
  </sheetViews>
  <sheetFormatPr defaultRowHeight="15" x14ac:dyDescent="0.25"/>
  <cols>
    <col min="1" max="1" width="9.140625" style="535"/>
    <col min="2" max="2" width="50.85546875" style="535" customWidth="1"/>
    <col min="3" max="8" width="14.5703125" style="535" customWidth="1"/>
    <col min="9" max="11" width="12.7109375" style="535" bestFit="1" customWidth="1"/>
    <col min="12" max="20" width="13" style="535" customWidth="1"/>
    <col min="21" max="16384" width="9.140625" style="535"/>
  </cols>
  <sheetData>
    <row r="1" spans="1:20" ht="18.75" x14ac:dyDescent="0.3">
      <c r="A1" s="742" t="s">
        <v>1</v>
      </c>
      <c r="B1" s="742"/>
      <c r="C1" s="742"/>
      <c r="D1" s="667"/>
      <c r="E1" s="667"/>
      <c r="F1" s="667"/>
      <c r="G1" s="667"/>
      <c r="H1" s="667"/>
      <c r="I1" s="667"/>
      <c r="J1" s="667"/>
      <c r="K1" s="667"/>
      <c r="L1" s="667"/>
      <c r="M1" s="667"/>
      <c r="N1" s="667"/>
      <c r="O1" s="667"/>
      <c r="P1" s="667"/>
      <c r="Q1" s="667"/>
      <c r="R1" s="667"/>
      <c r="S1" s="667"/>
      <c r="T1" s="667"/>
    </row>
    <row r="2" spans="1:20" x14ac:dyDescent="0.25">
      <c r="A2" s="668" t="s">
        <v>15</v>
      </c>
      <c r="B2" s="667"/>
      <c r="C2" s="667"/>
      <c r="D2" s="667"/>
      <c r="E2" s="667"/>
      <c r="F2" s="667"/>
      <c r="G2" s="667"/>
      <c r="H2" s="667"/>
      <c r="I2" s="667"/>
      <c r="J2" s="667"/>
      <c r="K2" s="667"/>
      <c r="L2" s="667"/>
      <c r="M2" s="667"/>
      <c r="N2" s="667"/>
      <c r="O2" s="667"/>
      <c r="P2" s="667"/>
      <c r="Q2" s="667"/>
      <c r="R2" s="667"/>
      <c r="S2" s="667"/>
      <c r="T2" s="667"/>
    </row>
    <row r="3" spans="1:20" s="667" customFormat="1" x14ac:dyDescent="0.25">
      <c r="A3" s="282" t="s">
        <v>21</v>
      </c>
    </row>
    <row r="4" spans="1:20" s="650" customFormat="1" x14ac:dyDescent="0.25">
      <c r="A4" s="668"/>
      <c r="B4" s="667"/>
      <c r="C4" s="667"/>
      <c r="D4" s="667"/>
      <c r="E4" s="667"/>
      <c r="F4" s="667"/>
      <c r="G4" s="667"/>
      <c r="H4" s="667"/>
      <c r="I4" s="667"/>
      <c r="J4" s="667"/>
      <c r="K4" s="667"/>
      <c r="L4" s="667"/>
      <c r="M4" s="667"/>
      <c r="N4" s="667"/>
      <c r="O4" s="667"/>
      <c r="P4" s="667"/>
      <c r="Q4" s="667"/>
      <c r="R4" s="667"/>
      <c r="S4" s="667"/>
      <c r="T4" s="667"/>
    </row>
    <row r="5" spans="1:20" s="650" customFormat="1" x14ac:dyDescent="0.25">
      <c r="A5" s="278" t="s">
        <v>344</v>
      </c>
      <c r="B5" s="667"/>
      <c r="C5" s="534" t="s">
        <v>345</v>
      </c>
      <c r="D5" s="667"/>
      <c r="E5" s="667"/>
      <c r="F5" s="667"/>
      <c r="G5" s="667"/>
      <c r="H5" s="667"/>
      <c r="I5" s="667"/>
      <c r="J5" s="667"/>
      <c r="K5" s="667"/>
      <c r="L5" s="667"/>
      <c r="M5" s="667"/>
      <c r="N5" s="667"/>
      <c r="O5" s="667"/>
      <c r="P5" s="667"/>
      <c r="Q5" s="667"/>
      <c r="R5" s="667"/>
      <c r="S5" s="667"/>
      <c r="T5" s="667"/>
    </row>
    <row r="6" spans="1:20" s="650" customFormat="1" x14ac:dyDescent="0.25">
      <c r="A6" s="278" t="s">
        <v>346</v>
      </c>
      <c r="B6" s="667"/>
      <c r="C6" s="534" t="s">
        <v>347</v>
      </c>
      <c r="D6" s="667"/>
      <c r="E6" s="667"/>
      <c r="F6" s="667"/>
      <c r="G6" s="667"/>
      <c r="H6" s="667"/>
      <c r="I6" s="667"/>
      <c r="J6" s="667"/>
      <c r="K6" s="667"/>
      <c r="L6" s="667"/>
      <c r="M6" s="667"/>
      <c r="N6" s="667"/>
      <c r="O6" s="667"/>
      <c r="P6" s="667"/>
      <c r="Q6" s="667"/>
      <c r="R6" s="667"/>
      <c r="S6" s="667"/>
      <c r="T6" s="667"/>
    </row>
    <row r="8" spans="1:20" x14ac:dyDescent="0.25">
      <c r="A8" s="668" t="s">
        <v>348</v>
      </c>
      <c r="B8" s="667"/>
      <c r="C8" s="667"/>
      <c r="D8" s="667"/>
      <c r="E8" s="667"/>
      <c r="F8" s="667"/>
      <c r="G8" s="667"/>
      <c r="H8" s="667"/>
      <c r="I8" s="667"/>
      <c r="J8" s="667"/>
      <c r="K8" s="667"/>
      <c r="L8" s="667"/>
      <c r="M8" s="667"/>
      <c r="N8" s="667"/>
      <c r="O8" s="667"/>
      <c r="P8" s="667"/>
      <c r="Q8" s="667"/>
      <c r="R8" s="667"/>
      <c r="S8" s="667"/>
      <c r="T8" s="667"/>
    </row>
    <row r="10" spans="1:20" x14ac:dyDescent="0.25">
      <c r="A10" s="667"/>
      <c r="B10" s="768" t="s">
        <v>15</v>
      </c>
      <c r="C10" s="795" t="str">
        <f>$A$1</f>
        <v>East Lothian</v>
      </c>
      <c r="D10" s="747"/>
      <c r="E10" s="747"/>
      <c r="F10" s="747"/>
      <c r="G10" s="747"/>
      <c r="H10" s="747"/>
      <c r="I10" s="747"/>
      <c r="J10" s="747"/>
      <c r="K10" s="747"/>
      <c r="L10" s="795" t="s">
        <v>86</v>
      </c>
      <c r="M10" s="747"/>
      <c r="N10" s="747"/>
      <c r="O10" s="747"/>
      <c r="P10" s="747"/>
      <c r="Q10" s="747"/>
      <c r="R10" s="747"/>
      <c r="S10" s="747"/>
      <c r="T10" s="747"/>
    </row>
    <row r="11" spans="1:20" x14ac:dyDescent="0.25">
      <c r="A11" s="667"/>
      <c r="B11" s="768"/>
      <c r="C11" s="790" t="s">
        <v>349</v>
      </c>
      <c r="D11" s="791"/>
      <c r="E11" s="792"/>
      <c r="F11" s="793" t="s">
        <v>350</v>
      </c>
      <c r="G11" s="791"/>
      <c r="H11" s="791"/>
      <c r="I11" s="794" t="s">
        <v>351</v>
      </c>
      <c r="J11" s="785"/>
      <c r="K11" s="788"/>
      <c r="L11" s="790" t="s">
        <v>349</v>
      </c>
      <c r="M11" s="791"/>
      <c r="N11" s="792"/>
      <c r="O11" s="793" t="s">
        <v>350</v>
      </c>
      <c r="P11" s="791"/>
      <c r="Q11" s="791"/>
      <c r="R11" s="794" t="s">
        <v>351</v>
      </c>
      <c r="S11" s="785"/>
      <c r="T11" s="785"/>
    </row>
    <row r="12" spans="1:20" ht="15.75" thickBot="1" x14ac:dyDescent="0.3">
      <c r="A12" s="667"/>
      <c r="B12" s="668" t="s">
        <v>352</v>
      </c>
      <c r="C12" s="596" t="s">
        <v>90</v>
      </c>
      <c r="D12" s="595" t="s">
        <v>92</v>
      </c>
      <c r="E12" s="594" t="s">
        <v>93</v>
      </c>
      <c r="F12" s="593" t="s">
        <v>90</v>
      </c>
      <c r="G12" s="595" t="s">
        <v>92</v>
      </c>
      <c r="H12" s="595" t="s">
        <v>93</v>
      </c>
      <c r="I12" s="608" t="s">
        <v>90</v>
      </c>
      <c r="J12" s="557" t="s">
        <v>92</v>
      </c>
      <c r="K12" s="560" t="s">
        <v>93</v>
      </c>
      <c r="L12" s="596" t="s">
        <v>90</v>
      </c>
      <c r="M12" s="595" t="s">
        <v>92</v>
      </c>
      <c r="N12" s="594" t="s">
        <v>93</v>
      </c>
      <c r="O12" s="593" t="s">
        <v>90</v>
      </c>
      <c r="P12" s="595" t="s">
        <v>92</v>
      </c>
      <c r="Q12" s="595" t="s">
        <v>93</v>
      </c>
      <c r="R12" s="608" t="s">
        <v>90</v>
      </c>
      <c r="S12" s="557" t="s">
        <v>92</v>
      </c>
      <c r="T12" s="557" t="s">
        <v>93</v>
      </c>
    </row>
    <row r="13" spans="1:20" x14ac:dyDescent="0.25">
      <c r="A13" s="667"/>
      <c r="B13" s="160" t="s">
        <v>89</v>
      </c>
      <c r="C13" s="342"/>
      <c r="D13" s="341"/>
      <c r="E13" s="393"/>
      <c r="F13" s="553"/>
      <c r="G13" s="341"/>
      <c r="H13" s="341"/>
      <c r="I13" s="585"/>
      <c r="J13" s="341"/>
      <c r="K13" s="343"/>
      <c r="L13" s="342"/>
      <c r="M13" s="341"/>
      <c r="N13" s="393"/>
      <c r="O13" s="553"/>
      <c r="P13" s="341"/>
      <c r="Q13" s="341"/>
      <c r="R13" s="585"/>
      <c r="S13" s="341"/>
      <c r="T13" s="341"/>
    </row>
    <row r="14" spans="1:20" x14ac:dyDescent="0.25">
      <c r="A14" s="667"/>
      <c r="B14" s="547" t="s">
        <v>318</v>
      </c>
      <c r="C14" s="563">
        <v>1111413.76</v>
      </c>
      <c r="D14" s="564">
        <v>1183386.8999999999</v>
      </c>
      <c r="E14" s="564">
        <v>1262714.298</v>
      </c>
      <c r="F14" s="572">
        <v>0</v>
      </c>
      <c r="G14" s="564">
        <v>2979.6</v>
      </c>
      <c r="H14" s="564">
        <v>25580.508000000002</v>
      </c>
      <c r="I14" s="586">
        <f>SUM(C14,F14)</f>
        <v>1111413.76</v>
      </c>
      <c r="J14" s="575">
        <f t="shared" ref="J14:K29" si="0">SUM(D14,G14)</f>
        <v>1186366.5</v>
      </c>
      <c r="K14" s="576">
        <f t="shared" si="0"/>
        <v>1288294.8059999999</v>
      </c>
      <c r="L14" s="563">
        <v>18299723</v>
      </c>
      <c r="M14" s="564">
        <v>29556233.381999999</v>
      </c>
      <c r="N14" s="564">
        <v>39371407.23932004</v>
      </c>
      <c r="O14" s="572">
        <v>530398.71000000008</v>
      </c>
      <c r="P14" s="564">
        <v>1959705.5730000003</v>
      </c>
      <c r="Q14" s="564">
        <v>613292.32649999985</v>
      </c>
      <c r="R14" s="586">
        <f>SUM(L14,O14)</f>
        <v>18830121.710000001</v>
      </c>
      <c r="S14" s="575">
        <f t="shared" ref="S14:S29" si="1">SUM(M14,P14)</f>
        <v>31515938.954999998</v>
      </c>
      <c r="T14" s="575">
        <f t="shared" ref="T14:T29" si="2">SUM(N14,Q14)</f>
        <v>39984699.565820038</v>
      </c>
    </row>
    <row r="15" spans="1:20" x14ac:dyDescent="0.25">
      <c r="A15" s="667"/>
      <c r="B15" s="548" t="s">
        <v>319</v>
      </c>
      <c r="C15" s="565">
        <v>117114.22</v>
      </c>
      <c r="D15" s="566">
        <v>170654.65</v>
      </c>
      <c r="E15" s="567">
        <v>259500.51</v>
      </c>
      <c r="F15" s="573">
        <v>7471.75</v>
      </c>
      <c r="G15" s="566">
        <v>0</v>
      </c>
      <c r="H15" s="566">
        <v>6207</v>
      </c>
      <c r="I15" s="587">
        <f t="shared" ref="I15:I29" si="3">SUM(C15,F15)</f>
        <v>124585.97</v>
      </c>
      <c r="J15" s="577">
        <f t="shared" si="0"/>
        <v>170654.65</v>
      </c>
      <c r="K15" s="578">
        <f t="shared" si="0"/>
        <v>265707.51</v>
      </c>
      <c r="L15" s="565">
        <v>2898316.7600000002</v>
      </c>
      <c r="M15" s="566">
        <v>4194117.6488000005</v>
      </c>
      <c r="N15" s="567">
        <v>4927112.7186881201</v>
      </c>
      <c r="O15" s="573">
        <v>64031.55</v>
      </c>
      <c r="P15" s="566">
        <v>63942.07</v>
      </c>
      <c r="Q15" s="566">
        <v>52982.06</v>
      </c>
      <c r="R15" s="587">
        <f t="shared" ref="R15:R29" si="4">SUM(L15,O15)</f>
        <v>2962348.31</v>
      </c>
      <c r="S15" s="577">
        <f t="shared" si="1"/>
        <v>4258059.7188000008</v>
      </c>
      <c r="T15" s="577">
        <f t="shared" si="2"/>
        <v>4980094.7786881197</v>
      </c>
    </row>
    <row r="16" spans="1:20" x14ac:dyDescent="0.25">
      <c r="A16" s="667"/>
      <c r="B16" s="547" t="s">
        <v>320</v>
      </c>
      <c r="C16" s="563">
        <v>0</v>
      </c>
      <c r="D16" s="564">
        <v>30571.599999999999</v>
      </c>
      <c r="E16" s="568">
        <v>9429.7520000000004</v>
      </c>
      <c r="F16" s="572">
        <v>0</v>
      </c>
      <c r="G16" s="564">
        <v>1573.2</v>
      </c>
      <c r="H16" s="564">
        <v>821.37600000000009</v>
      </c>
      <c r="I16" s="586">
        <f t="shared" si="3"/>
        <v>0</v>
      </c>
      <c r="J16" s="575">
        <f t="shared" si="0"/>
        <v>32144.799999999999</v>
      </c>
      <c r="K16" s="576">
        <f t="shared" si="0"/>
        <v>10251.128000000001</v>
      </c>
      <c r="L16" s="563">
        <v>177295.51</v>
      </c>
      <c r="M16" s="564">
        <v>880829.34019999998</v>
      </c>
      <c r="N16" s="568">
        <v>1249193.1043091277</v>
      </c>
      <c r="O16" s="572">
        <v>43239</v>
      </c>
      <c r="P16" s="564">
        <v>61320.899999999994</v>
      </c>
      <c r="Q16" s="564">
        <v>25279.045999999998</v>
      </c>
      <c r="R16" s="586">
        <f t="shared" si="4"/>
        <v>220534.51</v>
      </c>
      <c r="S16" s="575">
        <f t="shared" si="1"/>
        <v>942150.2402</v>
      </c>
      <c r="T16" s="575">
        <f t="shared" si="2"/>
        <v>1274472.1503091278</v>
      </c>
    </row>
    <row r="17" spans="2:20" x14ac:dyDescent="0.25">
      <c r="B17" s="548" t="s">
        <v>321</v>
      </c>
      <c r="C17" s="565">
        <v>0</v>
      </c>
      <c r="D17" s="566">
        <v>0</v>
      </c>
      <c r="E17" s="567">
        <v>13959.763200000001</v>
      </c>
      <c r="F17" s="573">
        <v>0</v>
      </c>
      <c r="G17" s="566">
        <v>0</v>
      </c>
      <c r="H17" s="566">
        <v>0</v>
      </c>
      <c r="I17" s="587">
        <f t="shared" si="3"/>
        <v>0</v>
      </c>
      <c r="J17" s="577">
        <f t="shared" si="0"/>
        <v>0</v>
      </c>
      <c r="K17" s="578">
        <f t="shared" si="0"/>
        <v>13959.763200000001</v>
      </c>
      <c r="L17" s="565">
        <v>2823786.5800000005</v>
      </c>
      <c r="M17" s="566">
        <v>3185275.6814999999</v>
      </c>
      <c r="N17" s="567">
        <v>1660603.8130923023</v>
      </c>
      <c r="O17" s="573">
        <v>393761.98000000004</v>
      </c>
      <c r="P17" s="566">
        <v>196223.9142</v>
      </c>
      <c r="Q17" s="566">
        <v>234795.46000000002</v>
      </c>
      <c r="R17" s="587">
        <f t="shared" si="4"/>
        <v>3217548.5600000005</v>
      </c>
      <c r="S17" s="577">
        <f t="shared" si="1"/>
        <v>3381499.5956999999</v>
      </c>
      <c r="T17" s="577">
        <f t="shared" si="2"/>
        <v>1895399.2730923023</v>
      </c>
    </row>
    <row r="18" spans="2:20" x14ac:dyDescent="0.25">
      <c r="B18" s="547" t="s">
        <v>322</v>
      </c>
      <c r="C18" s="563">
        <v>0</v>
      </c>
      <c r="D18" s="564">
        <v>0</v>
      </c>
      <c r="E18" s="568">
        <v>0</v>
      </c>
      <c r="F18" s="572">
        <v>0</v>
      </c>
      <c r="G18" s="564">
        <v>0</v>
      </c>
      <c r="H18" s="564">
        <v>0</v>
      </c>
      <c r="I18" s="586">
        <f t="shared" si="3"/>
        <v>0</v>
      </c>
      <c r="J18" s="575">
        <f t="shared" si="0"/>
        <v>0</v>
      </c>
      <c r="K18" s="576">
        <f t="shared" si="0"/>
        <v>0</v>
      </c>
      <c r="L18" s="563">
        <v>11670.119999999999</v>
      </c>
      <c r="M18" s="564">
        <v>2592.48</v>
      </c>
      <c r="N18" s="568">
        <v>8133.66</v>
      </c>
      <c r="O18" s="572">
        <v>200</v>
      </c>
      <c r="P18" s="564">
        <v>300</v>
      </c>
      <c r="Q18" s="564">
        <v>0</v>
      </c>
      <c r="R18" s="586">
        <f t="shared" si="4"/>
        <v>11870.119999999999</v>
      </c>
      <c r="S18" s="575">
        <f t="shared" si="1"/>
        <v>2892.48</v>
      </c>
      <c r="T18" s="575">
        <f t="shared" si="2"/>
        <v>8133.66</v>
      </c>
    </row>
    <row r="19" spans="2:20" x14ac:dyDescent="0.25">
      <c r="B19" s="548" t="s">
        <v>323</v>
      </c>
      <c r="C19" s="565">
        <v>646324.81999999995</v>
      </c>
      <c r="D19" s="566">
        <v>392615.33</v>
      </c>
      <c r="E19" s="567">
        <v>637672.17000000004</v>
      </c>
      <c r="F19" s="573">
        <v>192390.31</v>
      </c>
      <c r="G19" s="566">
        <v>75990.31</v>
      </c>
      <c r="H19" s="566">
        <v>117737.16</v>
      </c>
      <c r="I19" s="587">
        <f t="shared" si="3"/>
        <v>838715.12999999989</v>
      </c>
      <c r="J19" s="577">
        <f t="shared" si="0"/>
        <v>468605.64</v>
      </c>
      <c r="K19" s="578">
        <f t="shared" si="0"/>
        <v>755409.33000000007</v>
      </c>
      <c r="L19" s="565">
        <v>2771469.97</v>
      </c>
      <c r="M19" s="566">
        <v>4752508.04005</v>
      </c>
      <c r="N19" s="567">
        <v>12740944.52</v>
      </c>
      <c r="O19" s="573">
        <v>407456.1</v>
      </c>
      <c r="P19" s="566">
        <v>1442020.1025</v>
      </c>
      <c r="Q19" s="566">
        <v>1982232.36</v>
      </c>
      <c r="R19" s="587">
        <f t="shared" si="4"/>
        <v>3178926.0700000003</v>
      </c>
      <c r="S19" s="577">
        <f t="shared" si="1"/>
        <v>6194528.14255</v>
      </c>
      <c r="T19" s="577">
        <f t="shared" si="2"/>
        <v>14723176.879999999</v>
      </c>
    </row>
    <row r="20" spans="2:20" x14ac:dyDescent="0.25">
      <c r="B20" s="547" t="s">
        <v>324</v>
      </c>
      <c r="C20" s="563">
        <v>603339.67000000004</v>
      </c>
      <c r="D20" s="564">
        <v>276553.33</v>
      </c>
      <c r="E20" s="568">
        <v>310141.40999999997</v>
      </c>
      <c r="F20" s="572">
        <v>50071.63</v>
      </c>
      <c r="G20" s="564">
        <v>43244.74</v>
      </c>
      <c r="H20" s="564">
        <v>32493.08</v>
      </c>
      <c r="I20" s="586">
        <f t="shared" si="3"/>
        <v>653411.30000000005</v>
      </c>
      <c r="J20" s="575">
        <f t="shared" si="0"/>
        <v>319798.07</v>
      </c>
      <c r="K20" s="576">
        <f t="shared" si="0"/>
        <v>342634.49</v>
      </c>
      <c r="L20" s="563">
        <v>5547566.0699999994</v>
      </c>
      <c r="M20" s="564">
        <v>6146411.2131999992</v>
      </c>
      <c r="N20" s="568">
        <v>8185740.0726269484</v>
      </c>
      <c r="O20" s="572">
        <v>1119251.6099999999</v>
      </c>
      <c r="P20" s="564">
        <v>2730060.7977000009</v>
      </c>
      <c r="Q20" s="564">
        <v>3938782.3884999999</v>
      </c>
      <c r="R20" s="586">
        <f t="shared" si="4"/>
        <v>6666817.6799999997</v>
      </c>
      <c r="S20" s="575">
        <f t="shared" si="1"/>
        <v>8876472.0109000001</v>
      </c>
      <c r="T20" s="575">
        <f t="shared" si="2"/>
        <v>12124522.461126948</v>
      </c>
    </row>
    <row r="21" spans="2:20" x14ac:dyDescent="0.25">
      <c r="B21" s="548" t="s">
        <v>325</v>
      </c>
      <c r="C21" s="565">
        <v>0</v>
      </c>
      <c r="D21" s="566">
        <v>0</v>
      </c>
      <c r="E21" s="567">
        <v>1554.28</v>
      </c>
      <c r="F21" s="573">
        <v>0</v>
      </c>
      <c r="G21" s="566">
        <v>0</v>
      </c>
      <c r="H21" s="566">
        <v>0</v>
      </c>
      <c r="I21" s="587">
        <f t="shared" si="3"/>
        <v>0</v>
      </c>
      <c r="J21" s="577">
        <f t="shared" si="0"/>
        <v>0</v>
      </c>
      <c r="K21" s="578">
        <f t="shared" si="0"/>
        <v>1554.28</v>
      </c>
      <c r="L21" s="565">
        <v>799400.37000000011</v>
      </c>
      <c r="M21" s="566">
        <v>1308618.1932599999</v>
      </c>
      <c r="N21" s="567">
        <v>1393433.5499999998</v>
      </c>
      <c r="O21" s="573">
        <v>89541.63</v>
      </c>
      <c r="P21" s="566">
        <v>11654.43</v>
      </c>
      <c r="Q21" s="566">
        <v>32612.71</v>
      </c>
      <c r="R21" s="587">
        <f t="shared" si="4"/>
        <v>888942.00000000012</v>
      </c>
      <c r="S21" s="577">
        <f t="shared" si="1"/>
        <v>1320272.6232599998</v>
      </c>
      <c r="T21" s="577">
        <f t="shared" si="2"/>
        <v>1426046.2599999998</v>
      </c>
    </row>
    <row r="22" spans="2:20" x14ac:dyDescent="0.25">
      <c r="B22" s="547" t="s">
        <v>326</v>
      </c>
      <c r="C22" s="563">
        <v>0</v>
      </c>
      <c r="D22" s="564">
        <v>0</v>
      </c>
      <c r="E22" s="568">
        <v>3168</v>
      </c>
      <c r="F22" s="572">
        <v>0</v>
      </c>
      <c r="G22" s="564">
        <v>0</v>
      </c>
      <c r="H22" s="564">
        <v>0</v>
      </c>
      <c r="I22" s="586">
        <f t="shared" si="3"/>
        <v>0</v>
      </c>
      <c r="J22" s="575">
        <f t="shared" si="0"/>
        <v>0</v>
      </c>
      <c r="K22" s="576">
        <f t="shared" si="0"/>
        <v>3168</v>
      </c>
      <c r="L22" s="563">
        <v>47948.619999999995</v>
      </c>
      <c r="M22" s="564">
        <v>52282.474999999999</v>
      </c>
      <c r="N22" s="568">
        <v>138128.85466764367</v>
      </c>
      <c r="O22" s="572">
        <v>584.67999999999995</v>
      </c>
      <c r="P22" s="564">
        <v>4178.3999999999996</v>
      </c>
      <c r="Q22" s="564">
        <v>1000</v>
      </c>
      <c r="R22" s="586">
        <f t="shared" si="4"/>
        <v>48533.299999999996</v>
      </c>
      <c r="S22" s="575">
        <f t="shared" si="1"/>
        <v>56460.875</v>
      </c>
      <c r="T22" s="575">
        <f t="shared" si="2"/>
        <v>139128.85466764367</v>
      </c>
    </row>
    <row r="23" spans="2:20" x14ac:dyDescent="0.25">
      <c r="B23" s="548" t="s">
        <v>327</v>
      </c>
      <c r="C23" s="565">
        <v>0</v>
      </c>
      <c r="D23" s="566">
        <v>118.72</v>
      </c>
      <c r="E23" s="567">
        <v>8230.7799999999988</v>
      </c>
      <c r="F23" s="573">
        <v>0</v>
      </c>
      <c r="G23" s="566">
        <v>0</v>
      </c>
      <c r="H23" s="566">
        <v>0</v>
      </c>
      <c r="I23" s="587">
        <f t="shared" si="3"/>
        <v>0</v>
      </c>
      <c r="J23" s="577">
        <f t="shared" si="0"/>
        <v>118.72</v>
      </c>
      <c r="K23" s="578">
        <f t="shared" si="0"/>
        <v>8230.7799999999988</v>
      </c>
      <c r="L23" s="565">
        <v>19030.919999999998</v>
      </c>
      <c r="M23" s="566">
        <v>122384.58</v>
      </c>
      <c r="N23" s="567">
        <v>163826.72712801388</v>
      </c>
      <c r="O23" s="573">
        <v>13850.66</v>
      </c>
      <c r="P23" s="566">
        <v>20126.400000000001</v>
      </c>
      <c r="Q23" s="566">
        <v>58926.96</v>
      </c>
      <c r="R23" s="587">
        <f t="shared" si="4"/>
        <v>32881.58</v>
      </c>
      <c r="S23" s="577">
        <f t="shared" si="1"/>
        <v>142510.98000000001</v>
      </c>
      <c r="T23" s="577">
        <f t="shared" si="2"/>
        <v>222753.68712801387</v>
      </c>
    </row>
    <row r="24" spans="2:20" x14ac:dyDescent="0.25">
      <c r="B24" s="547" t="s">
        <v>328</v>
      </c>
      <c r="C24" s="563">
        <v>148384.16999999998</v>
      </c>
      <c r="D24" s="564">
        <v>254959.4</v>
      </c>
      <c r="E24" s="568">
        <v>124805.22719999999</v>
      </c>
      <c r="F24" s="572">
        <v>624.5</v>
      </c>
      <c r="G24" s="564">
        <v>19068.400000000001</v>
      </c>
      <c r="H24" s="564">
        <v>32497.920000000002</v>
      </c>
      <c r="I24" s="586">
        <f t="shared" si="3"/>
        <v>149008.66999999998</v>
      </c>
      <c r="J24" s="575">
        <f t="shared" si="0"/>
        <v>274027.8</v>
      </c>
      <c r="K24" s="576">
        <f t="shared" si="0"/>
        <v>157303.14720000001</v>
      </c>
      <c r="L24" s="563">
        <v>5667393.3200000003</v>
      </c>
      <c r="M24" s="564">
        <v>6997890.4281500001</v>
      </c>
      <c r="N24" s="568">
        <v>7351725.5251229787</v>
      </c>
      <c r="O24" s="572">
        <v>171245.53</v>
      </c>
      <c r="P24" s="564">
        <v>87622.926000000007</v>
      </c>
      <c r="Q24" s="564">
        <v>170626.90224999998</v>
      </c>
      <c r="R24" s="586">
        <f t="shared" si="4"/>
        <v>5838638.8500000006</v>
      </c>
      <c r="S24" s="575">
        <f t="shared" si="1"/>
        <v>7085513.35415</v>
      </c>
      <c r="T24" s="575">
        <f t="shared" si="2"/>
        <v>7522352.427372979</v>
      </c>
    </row>
    <row r="25" spans="2:20" x14ac:dyDescent="0.25">
      <c r="B25" s="548" t="s">
        <v>329</v>
      </c>
      <c r="C25" s="565">
        <v>1529407.73</v>
      </c>
      <c r="D25" s="566">
        <v>2504774.48</v>
      </c>
      <c r="E25" s="567">
        <v>1218545.4331999999</v>
      </c>
      <c r="F25" s="573">
        <v>209699.72</v>
      </c>
      <c r="G25" s="566">
        <v>610727.89</v>
      </c>
      <c r="H25" s="566">
        <v>826218.41399999987</v>
      </c>
      <c r="I25" s="587">
        <f t="shared" si="3"/>
        <v>1739107.45</v>
      </c>
      <c r="J25" s="577">
        <f t="shared" si="0"/>
        <v>3115502.37</v>
      </c>
      <c r="K25" s="578">
        <f t="shared" si="0"/>
        <v>2044763.8471999997</v>
      </c>
      <c r="L25" s="565">
        <v>62945121.020000003</v>
      </c>
      <c r="M25" s="566">
        <v>66356433.752059996</v>
      </c>
      <c r="N25" s="567">
        <v>64961974.192235842</v>
      </c>
      <c r="O25" s="573">
        <v>13498250.729999999</v>
      </c>
      <c r="P25" s="566">
        <v>19563811.165300004</v>
      </c>
      <c r="Q25" s="566">
        <v>28406503.494900003</v>
      </c>
      <c r="R25" s="587">
        <f t="shared" si="4"/>
        <v>76443371.75</v>
      </c>
      <c r="S25" s="577">
        <f t="shared" si="1"/>
        <v>85920244.917360008</v>
      </c>
      <c r="T25" s="577">
        <f t="shared" si="2"/>
        <v>93368477.687135845</v>
      </c>
    </row>
    <row r="26" spans="2:20" x14ac:dyDescent="0.25">
      <c r="B26" s="547" t="s">
        <v>330</v>
      </c>
      <c r="C26" s="563">
        <v>700</v>
      </c>
      <c r="D26" s="564">
        <v>2474.5</v>
      </c>
      <c r="E26" s="568">
        <v>904.452</v>
      </c>
      <c r="F26" s="572">
        <v>0</v>
      </c>
      <c r="G26" s="564">
        <v>0</v>
      </c>
      <c r="H26" s="564">
        <v>0</v>
      </c>
      <c r="I26" s="586">
        <f t="shared" si="3"/>
        <v>700</v>
      </c>
      <c r="J26" s="575">
        <f t="shared" si="0"/>
        <v>2474.5</v>
      </c>
      <c r="K26" s="576">
        <f t="shared" si="0"/>
        <v>904.452</v>
      </c>
      <c r="L26" s="563">
        <v>1145622.53</v>
      </c>
      <c r="M26" s="564">
        <v>859969.89500000014</v>
      </c>
      <c r="N26" s="568">
        <v>1124431.8313887219</v>
      </c>
      <c r="O26" s="572">
        <v>10268.400000000001</v>
      </c>
      <c r="P26" s="564">
        <v>21285.46</v>
      </c>
      <c r="Q26" s="564">
        <v>12206.91</v>
      </c>
      <c r="R26" s="586">
        <f t="shared" si="4"/>
        <v>1155890.93</v>
      </c>
      <c r="S26" s="575">
        <f t="shared" si="1"/>
        <v>881255.3550000001</v>
      </c>
      <c r="T26" s="575">
        <f t="shared" si="2"/>
        <v>1136638.7413887219</v>
      </c>
    </row>
    <row r="27" spans="2:20" x14ac:dyDescent="0.25">
      <c r="B27" s="548" t="s">
        <v>331</v>
      </c>
      <c r="C27" s="565">
        <v>0</v>
      </c>
      <c r="D27" s="566">
        <v>1800</v>
      </c>
      <c r="E27" s="567">
        <v>3174</v>
      </c>
      <c r="F27" s="573">
        <v>0</v>
      </c>
      <c r="G27" s="566">
        <v>0</v>
      </c>
      <c r="H27" s="566">
        <v>0</v>
      </c>
      <c r="I27" s="587">
        <f t="shared" si="3"/>
        <v>0</v>
      </c>
      <c r="J27" s="577">
        <f t="shared" si="0"/>
        <v>1800</v>
      </c>
      <c r="K27" s="578">
        <f t="shared" si="0"/>
        <v>3174</v>
      </c>
      <c r="L27" s="565">
        <v>40148</v>
      </c>
      <c r="M27" s="566">
        <v>73311.199999999997</v>
      </c>
      <c r="N27" s="567">
        <v>333271.64090375154</v>
      </c>
      <c r="O27" s="573">
        <v>485833.58</v>
      </c>
      <c r="P27" s="566">
        <v>1000</v>
      </c>
      <c r="Q27" s="566">
        <v>0</v>
      </c>
      <c r="R27" s="587">
        <f t="shared" si="4"/>
        <v>525981.58000000007</v>
      </c>
      <c r="S27" s="577">
        <f t="shared" si="1"/>
        <v>74311.199999999997</v>
      </c>
      <c r="T27" s="577">
        <f t="shared" si="2"/>
        <v>333271.64090375154</v>
      </c>
    </row>
    <row r="28" spans="2:20" x14ac:dyDescent="0.25">
      <c r="B28" s="547" t="s">
        <v>332</v>
      </c>
      <c r="C28" s="563">
        <v>638473.94999999995</v>
      </c>
      <c r="D28" s="564">
        <v>1124315.46</v>
      </c>
      <c r="E28" s="568">
        <v>697922.88880000007</v>
      </c>
      <c r="F28" s="572">
        <v>17176.98</v>
      </c>
      <c r="G28" s="564">
        <v>183011.88</v>
      </c>
      <c r="H28" s="564">
        <v>136313.84079999998</v>
      </c>
      <c r="I28" s="586">
        <f t="shared" si="3"/>
        <v>655650.92999999993</v>
      </c>
      <c r="J28" s="575">
        <f t="shared" si="0"/>
        <v>1307327.3399999999</v>
      </c>
      <c r="K28" s="576">
        <f t="shared" si="0"/>
        <v>834236.72960000008</v>
      </c>
      <c r="L28" s="563">
        <v>2498803.5099999998</v>
      </c>
      <c r="M28" s="564">
        <v>16699608.243080001</v>
      </c>
      <c r="N28" s="568">
        <v>41223077.096276611</v>
      </c>
      <c r="O28" s="572">
        <v>335235.38000000006</v>
      </c>
      <c r="P28" s="564">
        <v>1115462.6080999998</v>
      </c>
      <c r="Q28" s="564">
        <v>6170184.1380000003</v>
      </c>
      <c r="R28" s="586">
        <f t="shared" si="4"/>
        <v>2834038.8899999997</v>
      </c>
      <c r="S28" s="575">
        <f t="shared" si="1"/>
        <v>17815070.851180002</v>
      </c>
      <c r="T28" s="575">
        <f t="shared" si="2"/>
        <v>47393261.234276608</v>
      </c>
    </row>
    <row r="29" spans="2:20" x14ac:dyDescent="0.25">
      <c r="B29" s="548" t="s">
        <v>138</v>
      </c>
      <c r="C29" s="565">
        <v>508572.35</v>
      </c>
      <c r="D29" s="566">
        <v>1234878.95</v>
      </c>
      <c r="E29" s="567">
        <v>447633.43319999997</v>
      </c>
      <c r="F29" s="573">
        <v>84293.440000000002</v>
      </c>
      <c r="G29" s="566">
        <v>943759.53</v>
      </c>
      <c r="H29" s="566">
        <v>20356.177200000002</v>
      </c>
      <c r="I29" s="587">
        <f t="shared" si="3"/>
        <v>592865.79</v>
      </c>
      <c r="J29" s="577">
        <f t="shared" si="0"/>
        <v>2178638.48</v>
      </c>
      <c r="K29" s="578">
        <f t="shared" si="0"/>
        <v>467989.61039999995</v>
      </c>
      <c r="L29" s="565">
        <v>82546161.570000008</v>
      </c>
      <c r="M29" s="566">
        <v>81345428.530980006</v>
      </c>
      <c r="N29" s="567">
        <v>98299408.740939915</v>
      </c>
      <c r="O29" s="573">
        <v>15246009.780000001</v>
      </c>
      <c r="P29" s="566">
        <v>17274828.673300002</v>
      </c>
      <c r="Q29" s="566">
        <v>12371434.055949999</v>
      </c>
      <c r="R29" s="587">
        <f t="shared" si="4"/>
        <v>97792171.350000009</v>
      </c>
      <c r="S29" s="577">
        <f t="shared" si="1"/>
        <v>98620257.204280004</v>
      </c>
      <c r="T29" s="577">
        <f t="shared" si="2"/>
        <v>110670842.79688992</v>
      </c>
    </row>
    <row r="30" spans="2:20" x14ac:dyDescent="0.25">
      <c r="B30" s="549" t="s">
        <v>193</v>
      </c>
      <c r="C30" s="569">
        <f t="shared" ref="C30:I30" si="5">SUM(C14:C29)</f>
        <v>5303730.669999999</v>
      </c>
      <c r="D30" s="570">
        <f t="shared" si="5"/>
        <v>7177103.3200000003</v>
      </c>
      <c r="E30" s="571">
        <f t="shared" si="5"/>
        <v>4999356.3975999998</v>
      </c>
      <c r="F30" s="574">
        <f t="shared" si="5"/>
        <v>561728.33000000007</v>
      </c>
      <c r="G30" s="570">
        <f t="shared" si="5"/>
        <v>1880355.55</v>
      </c>
      <c r="H30" s="570">
        <f t="shared" si="5"/>
        <v>1198225.4759999998</v>
      </c>
      <c r="I30" s="588">
        <f t="shared" si="5"/>
        <v>5865459</v>
      </c>
      <c r="J30" s="579">
        <f t="shared" ref="J30:K30" si="6">SUM(J14:J29)</f>
        <v>9057458.8699999992</v>
      </c>
      <c r="K30" s="580">
        <f t="shared" si="6"/>
        <v>6197581.8735999987</v>
      </c>
      <c r="L30" s="569">
        <f t="shared" ref="L30:R30" si="7">SUM(L14:L29)</f>
        <v>188239457.87000003</v>
      </c>
      <c r="M30" s="570">
        <f t="shared" si="7"/>
        <v>222533895.08327997</v>
      </c>
      <c r="N30" s="571">
        <f t="shared" si="7"/>
        <v>283132413.28670001</v>
      </c>
      <c r="O30" s="574">
        <f t="shared" si="7"/>
        <v>32409159.32</v>
      </c>
      <c r="P30" s="570">
        <f t="shared" si="7"/>
        <v>44553543.420100011</v>
      </c>
      <c r="Q30" s="570">
        <f t="shared" si="7"/>
        <v>54070858.812099993</v>
      </c>
      <c r="R30" s="588">
        <f t="shared" si="7"/>
        <v>220648617.19</v>
      </c>
      <c r="S30" s="579">
        <f t="shared" ref="S30" si="8">SUM(S14:S29)</f>
        <v>267087438.50338</v>
      </c>
      <c r="T30" s="579">
        <f t="shared" ref="T30" si="9">SUM(T14:T29)</f>
        <v>337203272.09879994</v>
      </c>
    </row>
    <row r="31" spans="2:20" x14ac:dyDescent="0.25">
      <c r="B31" s="328" t="s">
        <v>94</v>
      </c>
      <c r="C31" s="543"/>
      <c r="D31" s="544"/>
      <c r="E31" s="545"/>
      <c r="F31" s="554"/>
      <c r="G31" s="544"/>
      <c r="H31" s="544"/>
      <c r="I31" s="589"/>
      <c r="J31" s="581"/>
      <c r="K31" s="582"/>
      <c r="L31" s="543"/>
      <c r="M31" s="544"/>
      <c r="N31" s="545"/>
      <c r="O31" s="554"/>
      <c r="P31" s="544"/>
      <c r="Q31" s="544"/>
      <c r="R31" s="589"/>
      <c r="S31" s="581"/>
      <c r="T31" s="581"/>
    </row>
    <row r="32" spans="2:20" x14ac:dyDescent="0.25">
      <c r="B32" s="547" t="s">
        <v>318</v>
      </c>
      <c r="C32" s="248">
        <f>IFERROR(C14/C$30,"-")</f>
        <v>0.20955320493300997</v>
      </c>
      <c r="D32" s="350">
        <f t="shared" ref="D32:H32" si="10">IFERROR(D14/D$30,"-")</f>
        <v>0.16488363720532309</v>
      </c>
      <c r="E32" s="350">
        <f t="shared" si="10"/>
        <v>0.25257537122301998</v>
      </c>
      <c r="F32" s="492">
        <f t="shared" si="10"/>
        <v>0</v>
      </c>
      <c r="G32" s="350">
        <f t="shared" si="10"/>
        <v>1.5845939349076828E-3</v>
      </c>
      <c r="H32" s="350">
        <f t="shared" si="10"/>
        <v>2.1348659757589736E-2</v>
      </c>
      <c r="I32" s="590">
        <f t="shared" ref="I32:K32" si="11">IFERROR(I14/I$30,"-")</f>
        <v>0.18948453309451144</v>
      </c>
      <c r="J32" s="494">
        <f t="shared" si="11"/>
        <v>0.1309822674358995</v>
      </c>
      <c r="K32" s="583">
        <f t="shared" si="11"/>
        <v>0.20787055859443873</v>
      </c>
      <c r="L32" s="248">
        <f>IFERROR(L14/L$30,"-")</f>
        <v>9.7215128045247359E-2</v>
      </c>
      <c r="M32" s="350">
        <f t="shared" ref="M32:T32" si="12">IFERROR(M14/M$30,"-")</f>
        <v>0.13281677099544328</v>
      </c>
      <c r="N32" s="350">
        <f t="shared" si="12"/>
        <v>0.13905651699246646</v>
      </c>
      <c r="O32" s="492">
        <f t="shared" si="12"/>
        <v>1.6365704051838396E-2</v>
      </c>
      <c r="P32" s="350">
        <f t="shared" si="12"/>
        <v>4.3985403237666913E-2</v>
      </c>
      <c r="Q32" s="350">
        <f t="shared" si="12"/>
        <v>1.1342381829577249E-2</v>
      </c>
      <c r="R32" s="590">
        <f t="shared" si="12"/>
        <v>8.5339858231630913E-2</v>
      </c>
      <c r="S32" s="494">
        <f t="shared" si="12"/>
        <v>0.11799858178130367</v>
      </c>
      <c r="T32" s="494">
        <f t="shared" si="12"/>
        <v>0.11857743644345359</v>
      </c>
    </row>
    <row r="33" spans="2:20" x14ac:dyDescent="0.25">
      <c r="B33" s="548" t="s">
        <v>319</v>
      </c>
      <c r="C33" s="352">
        <f t="shared" ref="C33:K33" si="13">IFERROR(C15/C$30,"-")</f>
        <v>2.2081479488097765E-2</v>
      </c>
      <c r="D33" s="561">
        <f t="shared" si="13"/>
        <v>2.3777649894553835E-2</v>
      </c>
      <c r="E33" s="455">
        <f t="shared" si="13"/>
        <v>5.1906783466083017E-2</v>
      </c>
      <c r="F33" s="493">
        <f t="shared" si="13"/>
        <v>1.3301358683476048E-2</v>
      </c>
      <c r="G33" s="561">
        <f t="shared" si="13"/>
        <v>0</v>
      </c>
      <c r="H33" s="561">
        <f t="shared" si="13"/>
        <v>5.1801602655959563E-3</v>
      </c>
      <c r="I33" s="591">
        <f t="shared" si="13"/>
        <v>2.1240617315712206E-2</v>
      </c>
      <c r="J33" s="34">
        <f t="shared" si="13"/>
        <v>1.8841338663456719E-2</v>
      </c>
      <c r="K33" s="584">
        <f t="shared" si="13"/>
        <v>4.2872771254840736E-2</v>
      </c>
      <c r="L33" s="352">
        <f t="shared" ref="L33:T33" si="14">IFERROR(L15/L$30,"-")</f>
        <v>1.5396967207595792E-2</v>
      </c>
      <c r="M33" s="561">
        <f t="shared" si="14"/>
        <v>1.8847095842322872E-2</v>
      </c>
      <c r="N33" s="455">
        <f t="shared" si="14"/>
        <v>1.7402149974608958E-2</v>
      </c>
      <c r="O33" s="493">
        <f t="shared" si="14"/>
        <v>1.9757238800231862E-3</v>
      </c>
      <c r="P33" s="561">
        <f t="shared" si="14"/>
        <v>1.435173615644519E-3</v>
      </c>
      <c r="Q33" s="561">
        <f t="shared" si="14"/>
        <v>9.7986348217838281E-4</v>
      </c>
      <c r="R33" s="591">
        <f t="shared" si="14"/>
        <v>1.3425637322028304E-2</v>
      </c>
      <c r="S33" s="34">
        <f t="shared" si="14"/>
        <v>1.5942568256522911E-2</v>
      </c>
      <c r="T33" s="34">
        <f t="shared" si="14"/>
        <v>1.4768821036911413E-2</v>
      </c>
    </row>
    <row r="34" spans="2:20" x14ac:dyDescent="0.25">
      <c r="B34" s="547" t="s">
        <v>320</v>
      </c>
      <c r="C34" s="248">
        <f t="shared" ref="C34:K34" si="15">IFERROR(C16/C$30,"-")</f>
        <v>0</v>
      </c>
      <c r="D34" s="350">
        <f t="shared" si="15"/>
        <v>4.2596014905913323E-3</v>
      </c>
      <c r="E34" s="454">
        <f t="shared" si="15"/>
        <v>1.8861931916930076E-3</v>
      </c>
      <c r="F34" s="492">
        <f t="shared" si="15"/>
        <v>0</v>
      </c>
      <c r="G34" s="350">
        <f t="shared" si="15"/>
        <v>8.3665028137896579E-4</v>
      </c>
      <c r="H34" s="350">
        <f t="shared" si="15"/>
        <v>6.8549368750026496E-4</v>
      </c>
      <c r="I34" s="590">
        <f t="shared" si="15"/>
        <v>0</v>
      </c>
      <c r="J34" s="494">
        <f t="shared" si="15"/>
        <v>3.5489865823702055E-3</v>
      </c>
      <c r="K34" s="583">
        <f t="shared" si="15"/>
        <v>1.6540528562707655E-3</v>
      </c>
      <c r="L34" s="248">
        <f t="shared" ref="L34:T34" si="16">IFERROR(L16/L$30,"-")</f>
        <v>9.4186156295903692E-4</v>
      </c>
      <c r="M34" s="350">
        <f t="shared" si="16"/>
        <v>3.9581805723139969E-3</v>
      </c>
      <c r="N34" s="454">
        <f t="shared" si="16"/>
        <v>4.4120455507303371E-3</v>
      </c>
      <c r="O34" s="492">
        <f t="shared" si="16"/>
        <v>1.3341598766283579E-3</v>
      </c>
      <c r="P34" s="350">
        <f t="shared" si="16"/>
        <v>1.3763417069165259E-3</v>
      </c>
      <c r="Q34" s="350">
        <f t="shared" si="16"/>
        <v>4.6751700556202456E-4</v>
      </c>
      <c r="R34" s="590">
        <f t="shared" si="16"/>
        <v>9.994828556305806E-4</v>
      </c>
      <c r="S34" s="494">
        <f t="shared" si="16"/>
        <v>3.5274973824277289E-3</v>
      </c>
      <c r="T34" s="494">
        <f t="shared" si="16"/>
        <v>3.7795367238776666E-3</v>
      </c>
    </row>
    <row r="35" spans="2:20" x14ac:dyDescent="0.25">
      <c r="B35" s="548" t="s">
        <v>321</v>
      </c>
      <c r="C35" s="352">
        <f t="shared" ref="C35:K35" si="17">IFERROR(C17/C$30,"-")</f>
        <v>0</v>
      </c>
      <c r="D35" s="561">
        <f t="shared" si="17"/>
        <v>0</v>
      </c>
      <c r="E35" s="455">
        <f t="shared" si="17"/>
        <v>2.7923120677496708E-3</v>
      </c>
      <c r="F35" s="493">
        <f t="shared" si="17"/>
        <v>0</v>
      </c>
      <c r="G35" s="561">
        <f t="shared" si="17"/>
        <v>0</v>
      </c>
      <c r="H35" s="561">
        <f t="shared" si="17"/>
        <v>0</v>
      </c>
      <c r="I35" s="591">
        <f t="shared" si="17"/>
        <v>0</v>
      </c>
      <c r="J35" s="34">
        <f t="shared" si="17"/>
        <v>0</v>
      </c>
      <c r="K35" s="584">
        <f t="shared" si="17"/>
        <v>2.2524532123512188E-3</v>
      </c>
      <c r="L35" s="352">
        <f t="shared" ref="L35:T35" si="18">IFERROR(L17/L$30,"-")</f>
        <v>1.5001034384353861E-2</v>
      </c>
      <c r="M35" s="561">
        <f t="shared" si="18"/>
        <v>1.4313665252243746E-2</v>
      </c>
      <c r="N35" s="455">
        <f t="shared" si="18"/>
        <v>5.8651137600793666E-3</v>
      </c>
      <c r="O35" s="493">
        <f t="shared" si="18"/>
        <v>1.214971286703527E-2</v>
      </c>
      <c r="P35" s="561">
        <f t="shared" si="18"/>
        <v>4.4042268950369272E-3</v>
      </c>
      <c r="Q35" s="561">
        <f t="shared" si="18"/>
        <v>4.3423660204090827E-3</v>
      </c>
      <c r="R35" s="591">
        <f t="shared" si="18"/>
        <v>1.4582228526858962E-2</v>
      </c>
      <c r="S35" s="34">
        <f t="shared" si="18"/>
        <v>1.2660646321100597E-2</v>
      </c>
      <c r="T35" s="34">
        <f t="shared" si="18"/>
        <v>5.6209397414653606E-3</v>
      </c>
    </row>
    <row r="36" spans="2:20" x14ac:dyDescent="0.25">
      <c r="B36" s="547" t="s">
        <v>322</v>
      </c>
      <c r="C36" s="248">
        <f t="shared" ref="C36:K36" si="19">IFERROR(C18/C$30,"-")</f>
        <v>0</v>
      </c>
      <c r="D36" s="350">
        <f t="shared" si="19"/>
        <v>0</v>
      </c>
      <c r="E36" s="454">
        <f t="shared" si="19"/>
        <v>0</v>
      </c>
      <c r="F36" s="492">
        <f t="shared" si="19"/>
        <v>0</v>
      </c>
      <c r="G36" s="350">
        <f t="shared" si="19"/>
        <v>0</v>
      </c>
      <c r="H36" s="350">
        <f t="shared" si="19"/>
        <v>0</v>
      </c>
      <c r="I36" s="590">
        <f t="shared" si="19"/>
        <v>0</v>
      </c>
      <c r="J36" s="494">
        <f t="shared" si="19"/>
        <v>0</v>
      </c>
      <c r="K36" s="583">
        <f t="shared" si="19"/>
        <v>0</v>
      </c>
      <c r="L36" s="248">
        <f t="shared" ref="L36:T36" si="20">IFERROR(L18/L$30,"-")</f>
        <v>6.1996141149426261E-5</v>
      </c>
      <c r="M36" s="350">
        <f t="shared" si="20"/>
        <v>1.1649820801589814E-5</v>
      </c>
      <c r="N36" s="454">
        <f t="shared" si="20"/>
        <v>2.8727406747894499E-5</v>
      </c>
      <c r="O36" s="492">
        <f t="shared" si="20"/>
        <v>6.1710949680999004E-6</v>
      </c>
      <c r="P36" s="350">
        <f t="shared" si="20"/>
        <v>6.7334711668445467E-6</v>
      </c>
      <c r="Q36" s="350">
        <f t="shared" si="20"/>
        <v>0</v>
      </c>
      <c r="R36" s="590">
        <f t="shared" si="20"/>
        <v>5.3796484887003241E-5</v>
      </c>
      <c r="S36" s="494">
        <f t="shared" si="20"/>
        <v>1.0829711858438433E-5</v>
      </c>
      <c r="T36" s="494">
        <f t="shared" si="20"/>
        <v>2.4120940314057368E-5</v>
      </c>
    </row>
    <row r="37" spans="2:20" x14ac:dyDescent="0.25">
      <c r="B37" s="548" t="s">
        <v>323</v>
      </c>
      <c r="C37" s="352">
        <f t="shared" ref="C37:K37" si="21">IFERROR(C19/C$30,"-")</f>
        <v>0.12186230037205115</v>
      </c>
      <c r="D37" s="561">
        <f t="shared" si="21"/>
        <v>5.4703870418853051E-2</v>
      </c>
      <c r="E37" s="455">
        <f t="shared" si="21"/>
        <v>0.12755085240694625</v>
      </c>
      <c r="F37" s="493">
        <f t="shared" si="21"/>
        <v>0.3424970750540568</v>
      </c>
      <c r="G37" s="561">
        <f t="shared" si="21"/>
        <v>4.0412734708603376E-2</v>
      </c>
      <c r="H37" s="561">
        <f t="shared" si="21"/>
        <v>9.8259603353651304E-2</v>
      </c>
      <c r="I37" s="591">
        <f t="shared" si="21"/>
        <v>0.14299224152790085</v>
      </c>
      <c r="J37" s="34">
        <f t="shared" si="21"/>
        <v>5.1736987904202322E-2</v>
      </c>
      <c r="K37" s="584">
        <f t="shared" si="21"/>
        <v>0.12188775322482417</v>
      </c>
      <c r="L37" s="352">
        <f t="shared" ref="L37:T37" si="22">IFERROR(L19/L$30,"-")</f>
        <v>1.4723108541430266E-2</v>
      </c>
      <c r="M37" s="561">
        <f t="shared" si="22"/>
        <v>2.1356333327430616E-2</v>
      </c>
      <c r="N37" s="455">
        <f t="shared" si="22"/>
        <v>4.4999950278029499E-2</v>
      </c>
      <c r="O37" s="493">
        <f t="shared" si="22"/>
        <v>1.2572251442158049E-2</v>
      </c>
      <c r="P37" s="561">
        <f t="shared" si="22"/>
        <v>3.2366002607313225E-2</v>
      </c>
      <c r="Q37" s="561">
        <f t="shared" si="22"/>
        <v>3.6659901535657048E-2</v>
      </c>
      <c r="R37" s="591">
        <f t="shared" si="22"/>
        <v>1.4407187819639199E-2</v>
      </c>
      <c r="S37" s="34">
        <f t="shared" si="22"/>
        <v>2.3192884612099073E-2</v>
      </c>
      <c r="T37" s="34">
        <f t="shared" si="22"/>
        <v>4.3662615692786441E-2</v>
      </c>
    </row>
    <row r="38" spans="2:20" x14ac:dyDescent="0.25">
      <c r="B38" s="547" t="s">
        <v>324</v>
      </c>
      <c r="C38" s="248">
        <f t="shared" ref="C38:K38" si="23">IFERROR(C20/C$30,"-")</f>
        <v>0.11375759961053983</v>
      </c>
      <c r="D38" s="350">
        <f t="shared" si="23"/>
        <v>3.8532722418715297E-2</v>
      </c>
      <c r="E38" s="454">
        <f t="shared" si="23"/>
        <v>6.2036267338109165E-2</v>
      </c>
      <c r="F38" s="492">
        <f t="shared" si="23"/>
        <v>8.9138516478241336E-2</v>
      </c>
      <c r="G38" s="350">
        <f t="shared" si="23"/>
        <v>2.2998171808517806E-2</v>
      </c>
      <c r="H38" s="350">
        <f t="shared" si="23"/>
        <v>2.7117667459776167E-2</v>
      </c>
      <c r="I38" s="590">
        <f t="shared" si="23"/>
        <v>0.1113998580503248</v>
      </c>
      <c r="J38" s="494">
        <f t="shared" si="23"/>
        <v>3.5307703252093273E-2</v>
      </c>
      <c r="K38" s="583">
        <f t="shared" si="23"/>
        <v>5.5285189770469846E-2</v>
      </c>
      <c r="L38" s="248">
        <f t="shared" ref="L38:T38" si="24">IFERROR(L20/L$30,"-")</f>
        <v>2.9470792854871062E-2</v>
      </c>
      <c r="M38" s="350">
        <f t="shared" si="24"/>
        <v>2.7620112481740351E-2</v>
      </c>
      <c r="N38" s="454">
        <f t="shared" si="24"/>
        <v>2.8911349207969575E-2</v>
      </c>
      <c r="O38" s="492">
        <f t="shared" si="24"/>
        <v>3.4535039892543556E-2</v>
      </c>
      <c r="P38" s="350">
        <f t="shared" si="24"/>
        <v>6.1275952216818599E-2</v>
      </c>
      <c r="Q38" s="350">
        <f t="shared" si="24"/>
        <v>7.2844827602748893E-2</v>
      </c>
      <c r="R38" s="590">
        <f t="shared" si="24"/>
        <v>3.0214636125542628E-2</v>
      </c>
      <c r="S38" s="494">
        <f t="shared" si="24"/>
        <v>3.3234329778439459E-2</v>
      </c>
      <c r="T38" s="494">
        <f t="shared" si="24"/>
        <v>3.5956123396022339E-2</v>
      </c>
    </row>
    <row r="39" spans="2:20" x14ac:dyDescent="0.25">
      <c r="B39" s="548" t="s">
        <v>325</v>
      </c>
      <c r="C39" s="352">
        <f t="shared" ref="C39:K39" si="25">IFERROR(C21/C$30,"-")</f>
        <v>0</v>
      </c>
      <c r="D39" s="561">
        <f t="shared" si="25"/>
        <v>0</v>
      </c>
      <c r="E39" s="455">
        <f t="shared" si="25"/>
        <v>3.108960186847552E-4</v>
      </c>
      <c r="F39" s="493">
        <f t="shared" si="25"/>
        <v>0</v>
      </c>
      <c r="G39" s="561">
        <f t="shared" si="25"/>
        <v>0</v>
      </c>
      <c r="H39" s="561">
        <f t="shared" si="25"/>
        <v>0</v>
      </c>
      <c r="I39" s="591">
        <f t="shared" si="25"/>
        <v>0</v>
      </c>
      <c r="J39" s="34">
        <f t="shared" si="25"/>
        <v>0</v>
      </c>
      <c r="K39" s="584">
        <f t="shared" si="25"/>
        <v>2.50788135066163E-4</v>
      </c>
      <c r="L39" s="352">
        <f t="shared" ref="L39:T39" si="26">IFERROR(L21/L$30,"-")</f>
        <v>4.2467205284456013E-3</v>
      </c>
      <c r="M39" s="561">
        <f t="shared" si="26"/>
        <v>5.8805342564568382E-3</v>
      </c>
      <c r="N39" s="455">
        <f t="shared" si="26"/>
        <v>4.9214907393489013E-3</v>
      </c>
      <c r="O39" s="493">
        <f t="shared" si="26"/>
        <v>2.7628495116423157E-3</v>
      </c>
      <c r="P39" s="561">
        <f t="shared" si="26"/>
        <v>2.6158256123669362E-4</v>
      </c>
      <c r="Q39" s="561">
        <f t="shared" si="26"/>
        <v>6.0314762362720083E-4</v>
      </c>
      <c r="R39" s="591">
        <f t="shared" si="26"/>
        <v>4.0287676003631341E-3</v>
      </c>
      <c r="S39" s="34">
        <f t="shared" si="26"/>
        <v>4.943222454257397E-3</v>
      </c>
      <c r="T39" s="34">
        <f t="shared" si="26"/>
        <v>4.2290403978706669E-3</v>
      </c>
    </row>
    <row r="40" spans="2:20" x14ac:dyDescent="0.25">
      <c r="B40" s="547" t="s">
        <v>326</v>
      </c>
      <c r="C40" s="248">
        <f t="shared" ref="C40:K40" si="27">IFERROR(C22/C$30,"-")</f>
        <v>0</v>
      </c>
      <c r="D40" s="350">
        <f t="shared" si="27"/>
        <v>0</v>
      </c>
      <c r="E40" s="454">
        <f t="shared" si="27"/>
        <v>6.3368156779557378E-4</v>
      </c>
      <c r="F40" s="492">
        <f t="shared" si="27"/>
        <v>0</v>
      </c>
      <c r="G40" s="350">
        <f t="shared" si="27"/>
        <v>0</v>
      </c>
      <c r="H40" s="350">
        <f t="shared" si="27"/>
        <v>0</v>
      </c>
      <c r="I40" s="590">
        <f t="shared" si="27"/>
        <v>0</v>
      </c>
      <c r="J40" s="494">
        <f t="shared" si="27"/>
        <v>0</v>
      </c>
      <c r="K40" s="583">
        <f t="shared" si="27"/>
        <v>5.1116710752863344E-4</v>
      </c>
      <c r="L40" s="248">
        <f t="shared" ref="L40:T40" si="28">IFERROR(L22/L$30,"-")</f>
        <v>2.5472140932914167E-4</v>
      </c>
      <c r="M40" s="350">
        <f t="shared" si="28"/>
        <v>2.3494162532154515E-4</v>
      </c>
      <c r="N40" s="454">
        <f t="shared" si="28"/>
        <v>4.8785956035268319E-4</v>
      </c>
      <c r="O40" s="492">
        <f t="shared" si="28"/>
        <v>1.8040579029743247E-5</v>
      </c>
      <c r="P40" s="350">
        <f t="shared" si="28"/>
        <v>9.3783786411810841E-5</v>
      </c>
      <c r="Q40" s="350">
        <f t="shared" si="28"/>
        <v>1.8494250359053289E-5</v>
      </c>
      <c r="R40" s="590">
        <f t="shared" si="28"/>
        <v>2.199574174453497E-4</v>
      </c>
      <c r="S40" s="494">
        <f t="shared" si="28"/>
        <v>2.113947227034621E-4</v>
      </c>
      <c r="T40" s="494">
        <f t="shared" si="28"/>
        <v>4.1259639564493656E-4</v>
      </c>
    </row>
    <row r="41" spans="2:20" x14ac:dyDescent="0.25">
      <c r="B41" s="548" t="s">
        <v>327</v>
      </c>
      <c r="C41" s="352">
        <f t="shared" ref="C41:K41" si="29">IFERROR(C23/C$30,"-")</f>
        <v>0</v>
      </c>
      <c r="D41" s="561">
        <f t="shared" si="29"/>
        <v>1.6541492396963291E-5</v>
      </c>
      <c r="E41" s="455">
        <f t="shared" si="29"/>
        <v>1.6463679212690822E-3</v>
      </c>
      <c r="F41" s="493">
        <f t="shared" si="29"/>
        <v>0</v>
      </c>
      <c r="G41" s="561">
        <f t="shared" si="29"/>
        <v>0</v>
      </c>
      <c r="H41" s="561">
        <f t="shared" si="29"/>
        <v>0</v>
      </c>
      <c r="I41" s="591">
        <f t="shared" si="29"/>
        <v>0</v>
      </c>
      <c r="J41" s="34">
        <f t="shared" si="29"/>
        <v>1.3107429103898322E-5</v>
      </c>
      <c r="K41" s="584">
        <f t="shared" si="29"/>
        <v>1.3280631329875394E-3</v>
      </c>
      <c r="L41" s="352">
        <f t="shared" ref="L41:T41" si="30">IFERROR(L23/L$30,"-")</f>
        <v>1.0109952618511542E-4</v>
      </c>
      <c r="M41" s="561">
        <f t="shared" si="30"/>
        <v>5.4995927678432727E-4</v>
      </c>
      <c r="N41" s="455">
        <f t="shared" si="30"/>
        <v>5.7862229628270387E-4</v>
      </c>
      <c r="O41" s="493">
        <f t="shared" si="30"/>
        <v>4.2736869115431284E-4</v>
      </c>
      <c r="P41" s="561">
        <f t="shared" si="30"/>
        <v>4.5173511364126701E-4</v>
      </c>
      <c r="Q41" s="561">
        <f t="shared" si="30"/>
        <v>1.0898099511379188E-3</v>
      </c>
      <c r="R41" s="591">
        <f t="shared" si="30"/>
        <v>1.490223705851995E-4</v>
      </c>
      <c r="S41" s="34">
        <f t="shared" si="30"/>
        <v>5.3357425118364949E-4</v>
      </c>
      <c r="T41" s="34">
        <f t="shared" si="30"/>
        <v>6.605917129497707E-4</v>
      </c>
    </row>
    <row r="42" spans="2:20" x14ac:dyDescent="0.25">
      <c r="B42" s="547" t="s">
        <v>328</v>
      </c>
      <c r="C42" s="248">
        <f t="shared" ref="C42:K42" si="31">IFERROR(C24/C$30,"-")</f>
        <v>2.7977319972018869E-2</v>
      </c>
      <c r="D42" s="350">
        <f t="shared" si="31"/>
        <v>3.5523997444696115E-2</v>
      </c>
      <c r="E42" s="454">
        <f t="shared" si="31"/>
        <v>2.4964258851382193E-2</v>
      </c>
      <c r="F42" s="492">
        <f t="shared" si="31"/>
        <v>1.1117473815144769E-3</v>
      </c>
      <c r="G42" s="350">
        <f t="shared" si="31"/>
        <v>1.0140848096520895E-2</v>
      </c>
      <c r="H42" s="350">
        <f t="shared" si="31"/>
        <v>2.712170676631483E-2</v>
      </c>
      <c r="I42" s="590">
        <f t="shared" si="31"/>
        <v>2.5404434674251408E-2</v>
      </c>
      <c r="J42" s="494">
        <f t="shared" si="31"/>
        <v>3.0254379725380968E-2</v>
      </c>
      <c r="K42" s="583">
        <f t="shared" si="31"/>
        <v>2.5381374608388529E-2</v>
      </c>
      <c r="L42" s="248">
        <f t="shared" ref="L42:T42" si="32">IFERROR(L24/L$30,"-")</f>
        <v>3.0107361039649595E-2</v>
      </c>
      <c r="M42" s="350">
        <f t="shared" si="32"/>
        <v>3.1446402470648997E-2</v>
      </c>
      <c r="N42" s="454">
        <f t="shared" si="32"/>
        <v>2.5965679590625387E-2</v>
      </c>
      <c r="O42" s="492">
        <f t="shared" si="32"/>
        <v>5.2838621424630026E-3</v>
      </c>
      <c r="P42" s="350">
        <f t="shared" si="32"/>
        <v>1.9666881525851779E-3</v>
      </c>
      <c r="Q42" s="350">
        <f t="shared" si="32"/>
        <v>3.1556166482012127E-3</v>
      </c>
      <c r="R42" s="590">
        <f t="shared" si="32"/>
        <v>2.6461252847881492E-2</v>
      </c>
      <c r="S42" s="494">
        <f t="shared" si="32"/>
        <v>2.652881540911679E-2</v>
      </c>
      <c r="T42" s="494">
        <f t="shared" si="32"/>
        <v>2.2308064748461112E-2</v>
      </c>
    </row>
    <row r="43" spans="2:20" x14ac:dyDescent="0.25">
      <c r="B43" s="548" t="s">
        <v>329</v>
      </c>
      <c r="C43" s="352">
        <f t="shared" ref="C43:K43" si="33">IFERROR(C25/C$30,"-")</f>
        <v>0.2883645164432907</v>
      </c>
      <c r="D43" s="561">
        <f t="shared" si="33"/>
        <v>0.34899518208412805</v>
      </c>
      <c r="E43" s="455">
        <f t="shared" si="33"/>
        <v>0.24374046102913907</v>
      </c>
      <c r="F43" s="493">
        <f t="shared" si="33"/>
        <v>0.37331163268906159</v>
      </c>
      <c r="G43" s="561">
        <f t="shared" si="33"/>
        <v>0.32479383486809182</v>
      </c>
      <c r="H43" s="561">
        <f t="shared" si="33"/>
        <v>0.68953500868479278</v>
      </c>
      <c r="I43" s="591">
        <f t="shared" si="33"/>
        <v>0.29649980504509538</v>
      </c>
      <c r="J43" s="34">
        <f t="shared" si="33"/>
        <v>0.34397091002191882</v>
      </c>
      <c r="K43" s="584">
        <f t="shared" si="33"/>
        <v>0.32992929966930062</v>
      </c>
      <c r="L43" s="352">
        <f t="shared" ref="L43:T43" si="34">IFERROR(L25/L$30,"-")</f>
        <v>0.33438855876577428</v>
      </c>
      <c r="M43" s="561">
        <f t="shared" si="34"/>
        <v>0.29818573807476428</v>
      </c>
      <c r="N43" s="455">
        <f t="shared" si="34"/>
        <v>0.22944025884615096</v>
      </c>
      <c r="O43" s="493">
        <f t="shared" si="34"/>
        <v>0.41649493579026903</v>
      </c>
      <c r="P43" s="561">
        <f t="shared" si="34"/>
        <v>0.43910786131712998</v>
      </c>
      <c r="Q43" s="561">
        <f t="shared" si="34"/>
        <v>0.52535698746000292</v>
      </c>
      <c r="R43" s="591">
        <f t="shared" si="34"/>
        <v>0.34644845149505193</v>
      </c>
      <c r="S43" s="34">
        <f t="shared" si="34"/>
        <v>0.32169332035535875</v>
      </c>
      <c r="T43" s="34">
        <f t="shared" si="34"/>
        <v>0.27689078194881528</v>
      </c>
    </row>
    <row r="44" spans="2:20" x14ac:dyDescent="0.25">
      <c r="B44" s="547" t="s">
        <v>330</v>
      </c>
      <c r="C44" s="248">
        <f t="shared" ref="C44:K44" si="35">IFERROR(C26/C$30,"-")</f>
        <v>1.319825691676761E-4</v>
      </c>
      <c r="D44" s="350">
        <f t="shared" si="35"/>
        <v>3.44776978910762E-4</v>
      </c>
      <c r="E44" s="454">
        <f t="shared" si="35"/>
        <v>1.8091368729666741E-4</v>
      </c>
      <c r="F44" s="492">
        <f t="shared" si="35"/>
        <v>0</v>
      </c>
      <c r="G44" s="350">
        <f t="shared" si="35"/>
        <v>0</v>
      </c>
      <c r="H44" s="350">
        <f t="shared" si="35"/>
        <v>0</v>
      </c>
      <c r="I44" s="590">
        <f t="shared" si="35"/>
        <v>1.1934274879425464E-4</v>
      </c>
      <c r="J44" s="494">
        <f t="shared" si="35"/>
        <v>2.73200246947409E-4</v>
      </c>
      <c r="K44" s="583">
        <f t="shared" si="35"/>
        <v>1.4593627296038118E-4</v>
      </c>
      <c r="L44" s="248">
        <f t="shared" ref="L44:T44" si="36">IFERROR(L26/L$30,"-")</f>
        <v>6.0859850690346646E-3</v>
      </c>
      <c r="M44" s="350">
        <f t="shared" si="36"/>
        <v>3.8644445363173519E-3</v>
      </c>
      <c r="N44" s="454">
        <f t="shared" si="36"/>
        <v>3.9713991709247427E-3</v>
      </c>
      <c r="O44" s="492">
        <f t="shared" si="36"/>
        <v>3.1683635785218514E-4</v>
      </c>
      <c r="P44" s="350">
        <f t="shared" si="36"/>
        <v>4.7775010394340975E-4</v>
      </c>
      <c r="Q44" s="350">
        <f t="shared" si="36"/>
        <v>2.2575764965043117E-4</v>
      </c>
      <c r="R44" s="590">
        <f t="shared" si="36"/>
        <v>5.2386049127362763E-3</v>
      </c>
      <c r="S44" s="494">
        <f t="shared" si="36"/>
        <v>3.2995013166403474E-3</v>
      </c>
      <c r="T44" s="494">
        <f t="shared" si="36"/>
        <v>3.3707820636321964E-3</v>
      </c>
    </row>
    <row r="45" spans="2:20" x14ac:dyDescent="0.25">
      <c r="B45" s="548" t="s">
        <v>331</v>
      </c>
      <c r="C45" s="352">
        <f t="shared" ref="C45:K45" si="37">IFERROR(C27/C$30,"-")</f>
        <v>0</v>
      </c>
      <c r="D45" s="561">
        <f t="shared" si="37"/>
        <v>2.507975599270041E-4</v>
      </c>
      <c r="E45" s="455">
        <f t="shared" si="37"/>
        <v>6.3488172228003516E-4</v>
      </c>
      <c r="F45" s="493">
        <f t="shared" si="37"/>
        <v>0</v>
      </c>
      <c r="G45" s="561">
        <f t="shared" si="37"/>
        <v>0</v>
      </c>
      <c r="H45" s="561">
        <f t="shared" si="37"/>
        <v>0</v>
      </c>
      <c r="I45" s="591">
        <f t="shared" si="37"/>
        <v>0</v>
      </c>
      <c r="J45" s="34">
        <f t="shared" si="37"/>
        <v>1.9873123641355272E-4</v>
      </c>
      <c r="K45" s="584">
        <f t="shared" si="37"/>
        <v>5.1213522705046799E-4</v>
      </c>
      <c r="L45" s="352">
        <f t="shared" ref="L45:T45" si="38">IFERROR(L27/L$30,"-")</f>
        <v>2.1328153222650371E-4</v>
      </c>
      <c r="M45" s="561">
        <f t="shared" si="38"/>
        <v>3.2943835352616455E-4</v>
      </c>
      <c r="N45" s="455">
        <f t="shared" si="38"/>
        <v>1.1770875578497632E-3</v>
      </c>
      <c r="O45" s="493">
        <f t="shared" si="38"/>
        <v>1.4990625804359803E-2</v>
      </c>
      <c r="P45" s="561">
        <f t="shared" si="38"/>
        <v>2.2444903889481821E-5</v>
      </c>
      <c r="Q45" s="561">
        <f t="shared" si="38"/>
        <v>0</v>
      </c>
      <c r="R45" s="591">
        <f t="shared" si="38"/>
        <v>2.3837973094890442E-3</v>
      </c>
      <c r="S45" s="34">
        <f t="shared" si="38"/>
        <v>2.7822798562299135E-4</v>
      </c>
      <c r="T45" s="34">
        <f t="shared" si="38"/>
        <v>9.8834047140000333E-4</v>
      </c>
    </row>
    <row r="46" spans="2:20" x14ac:dyDescent="0.25">
      <c r="B46" s="547" t="s">
        <v>332</v>
      </c>
      <c r="C46" s="248">
        <f t="shared" ref="C46:K46" si="39">IFERROR(C28/C$30,"-")</f>
        <v>0.12038204609662052</v>
      </c>
      <c r="D46" s="350">
        <f t="shared" si="39"/>
        <v>0.15665309664233731</v>
      </c>
      <c r="E46" s="454">
        <f t="shared" si="39"/>
        <v>0.13960254746691919</v>
      </c>
      <c r="F46" s="492">
        <f t="shared" si="39"/>
        <v>3.0578803102204222E-2</v>
      </c>
      <c r="G46" s="350">
        <f t="shared" si="39"/>
        <v>9.7328337717832142E-2</v>
      </c>
      <c r="H46" s="350">
        <f t="shared" si="39"/>
        <v>0.11376309678797047</v>
      </c>
      <c r="I46" s="590">
        <f t="shared" si="39"/>
        <v>0.11178169176529917</v>
      </c>
      <c r="J46" s="494">
        <f t="shared" si="39"/>
        <v>0.14433709926413388</v>
      </c>
      <c r="K46" s="583">
        <f t="shared" si="39"/>
        <v>0.13460681062619279</v>
      </c>
      <c r="L46" s="248">
        <f t="shared" ref="L46:T46" si="40">IFERROR(L28/L$30,"-")</f>
        <v>1.3274600013593841E-2</v>
      </c>
      <c r="M46" s="350">
        <f t="shared" si="40"/>
        <v>7.504298721248924E-2</v>
      </c>
      <c r="N46" s="454">
        <f t="shared" si="40"/>
        <v>0.1455964600370008</v>
      </c>
      <c r="O46" s="492">
        <f t="shared" si="40"/>
        <v>1.0343846833235292E-2</v>
      </c>
      <c r="P46" s="350">
        <f t="shared" si="40"/>
        <v>2.5036451031115223E-2</v>
      </c>
      <c r="Q46" s="350">
        <f t="shared" si="40"/>
        <v>0.11411293020963141</v>
      </c>
      <c r="R46" s="590">
        <f t="shared" si="40"/>
        <v>1.2844127128880285E-2</v>
      </c>
      <c r="S46" s="494">
        <f t="shared" si="40"/>
        <v>6.6701268135283542E-2</v>
      </c>
      <c r="T46" s="494">
        <f t="shared" si="40"/>
        <v>0.14054804669982701</v>
      </c>
    </row>
    <row r="47" spans="2:20" ht="15.75" thickBot="1" x14ac:dyDescent="0.3">
      <c r="B47" s="550" t="s">
        <v>138</v>
      </c>
      <c r="C47" s="551">
        <f t="shared" ref="C47:K47" si="41">IFERROR(C29/C$30,"-")</f>
        <v>9.5889550515203689E-2</v>
      </c>
      <c r="D47" s="375">
        <f t="shared" si="41"/>
        <v>0.17205812636956713</v>
      </c>
      <c r="E47" s="552">
        <f t="shared" si="41"/>
        <v>8.9538212041632342E-2</v>
      </c>
      <c r="F47" s="555">
        <f t="shared" si="41"/>
        <v>0.15006086661144541</v>
      </c>
      <c r="G47" s="375">
        <f t="shared" si="41"/>
        <v>0.50190482858414731</v>
      </c>
      <c r="H47" s="375">
        <f t="shared" si="41"/>
        <v>1.6988603236808501E-2</v>
      </c>
      <c r="I47" s="592">
        <f t="shared" si="41"/>
        <v>0.10107747577811046</v>
      </c>
      <c r="J47" s="59">
        <f t="shared" si="41"/>
        <v>0.24053528823807954</v>
      </c>
      <c r="K47" s="562">
        <f t="shared" si="41"/>
        <v>7.5511646307329552E-2</v>
      </c>
      <c r="L47" s="551">
        <f t="shared" ref="L47:T47" si="42">IFERROR(L29/L$30,"-")</f>
        <v>0.43851678337815431</v>
      </c>
      <c r="M47" s="375">
        <f t="shared" si="42"/>
        <v>0.36554174590139493</v>
      </c>
      <c r="N47" s="552">
        <f t="shared" si="42"/>
        <v>0.34718528903083196</v>
      </c>
      <c r="O47" s="555">
        <f t="shared" si="42"/>
        <v>0.47042287118479942</v>
      </c>
      <c r="P47" s="375">
        <f t="shared" si="42"/>
        <v>0.38773186927948333</v>
      </c>
      <c r="Q47" s="375">
        <f t="shared" si="42"/>
        <v>0.22880039873125735</v>
      </c>
      <c r="R47" s="592">
        <f t="shared" si="42"/>
        <v>0.44320319155134974</v>
      </c>
      <c r="S47" s="59">
        <f t="shared" si="42"/>
        <v>0.36924333752608124</v>
      </c>
      <c r="T47" s="59">
        <f t="shared" si="42"/>
        <v>0.32820216158656834</v>
      </c>
    </row>
    <row r="49" spans="1:8" x14ac:dyDescent="0.25">
      <c r="A49" s="668" t="s">
        <v>353</v>
      </c>
      <c r="B49" s="667"/>
      <c r="C49" s="667"/>
      <c r="D49" s="667"/>
      <c r="E49" s="667"/>
      <c r="F49" s="667"/>
      <c r="G49" s="603"/>
      <c r="H49" s="667"/>
    </row>
    <row r="50" spans="1:8" x14ac:dyDescent="0.25">
      <c r="A50" s="667"/>
      <c r="B50" s="667"/>
      <c r="C50" s="667"/>
      <c r="D50" s="667"/>
      <c r="E50" s="667"/>
      <c r="F50" s="667"/>
      <c r="G50" s="536"/>
      <c r="H50" s="667"/>
    </row>
    <row r="51" spans="1:8" x14ac:dyDescent="0.25">
      <c r="A51" s="667"/>
      <c r="B51" s="668"/>
      <c r="C51" s="748" t="str">
        <f>$A$1</f>
        <v>East Lothian</v>
      </c>
      <c r="D51" s="749"/>
      <c r="E51" s="757"/>
      <c r="F51" s="749" t="s">
        <v>86</v>
      </c>
      <c r="G51" s="749"/>
      <c r="H51" s="749"/>
    </row>
    <row r="52" spans="1:8" ht="15.75" thickBot="1" x14ac:dyDescent="0.3">
      <c r="A52" s="667"/>
      <c r="B52" s="598" t="s">
        <v>354</v>
      </c>
      <c r="C52" s="600" t="s">
        <v>90</v>
      </c>
      <c r="D52" s="600" t="s">
        <v>92</v>
      </c>
      <c r="E52" s="601" t="s">
        <v>93</v>
      </c>
      <c r="F52" s="600" t="s">
        <v>90</v>
      </c>
      <c r="G52" s="600" t="s">
        <v>92</v>
      </c>
      <c r="H52" s="600" t="s">
        <v>93</v>
      </c>
    </row>
    <row r="53" spans="1:8" x14ac:dyDescent="0.25">
      <c r="A53" s="667"/>
      <c r="B53" s="602" t="s">
        <v>355</v>
      </c>
      <c r="C53" s="609">
        <f>I30</f>
        <v>5865459</v>
      </c>
      <c r="D53" s="609">
        <f t="shared" ref="D53:E53" si="43">J30</f>
        <v>9057458.8699999992</v>
      </c>
      <c r="E53" s="611">
        <f t="shared" si="43"/>
        <v>6197581.8735999987</v>
      </c>
      <c r="F53" s="603">
        <f>R30</f>
        <v>220648617.19</v>
      </c>
      <c r="G53" s="603">
        <f t="shared" ref="G53:H53" si="44">S30</f>
        <v>267087438.50338</v>
      </c>
      <c r="H53" s="603">
        <f t="shared" si="44"/>
        <v>337203272.09879994</v>
      </c>
    </row>
    <row r="54" spans="1:8" x14ac:dyDescent="0.25">
      <c r="A54" s="667"/>
      <c r="B54" s="597" t="s">
        <v>356</v>
      </c>
      <c r="C54" s="610" t="s">
        <v>427</v>
      </c>
      <c r="D54" s="610">
        <v>406054.6</v>
      </c>
      <c r="E54" s="612">
        <v>248668.27</v>
      </c>
      <c r="F54" s="605" t="s">
        <v>427</v>
      </c>
      <c r="G54" s="605">
        <v>21975914.620000001</v>
      </c>
      <c r="H54" s="605">
        <v>19392009.030000001</v>
      </c>
    </row>
    <row r="55" spans="1:8" x14ac:dyDescent="0.25">
      <c r="A55" s="667"/>
      <c r="B55" s="602" t="s">
        <v>357</v>
      </c>
      <c r="C55" s="609" t="s">
        <v>427</v>
      </c>
      <c r="D55" s="609">
        <v>618788.65</v>
      </c>
      <c r="E55" s="611">
        <v>0</v>
      </c>
      <c r="F55" s="604" t="s">
        <v>427</v>
      </c>
      <c r="G55" s="604">
        <v>30217870.109999999</v>
      </c>
      <c r="H55" s="604">
        <v>21318013.316</v>
      </c>
    </row>
    <row r="56" spans="1:8" x14ac:dyDescent="0.25">
      <c r="A56" s="667"/>
      <c r="B56" s="597" t="s">
        <v>358</v>
      </c>
      <c r="C56" s="610">
        <f>IFERROR(C58-(SUM(C53:C55)),"-")</f>
        <v>2947016</v>
      </c>
      <c r="D56" s="610">
        <f t="shared" ref="D56:E56" si="45">IFERROR(D58-(SUM(D53:D55)),"-")</f>
        <v>0</v>
      </c>
      <c r="E56" s="612">
        <f t="shared" si="45"/>
        <v>9.3132257461547852E-10</v>
      </c>
      <c r="F56" s="605">
        <f>IFERROR(F58-(SUM(F53:F55)),"-")</f>
        <v>81142615.540000021</v>
      </c>
      <c r="G56" s="605">
        <f t="shared" ref="G56" si="46">IFERROR(G58-(SUM(G53:G55)),"-")</f>
        <v>12664316.306620002</v>
      </c>
      <c r="H56" s="605">
        <f t="shared" ref="H56" si="47">IFERROR(H58-(SUM(H53:H55)),"-")</f>
        <v>1.1920928955078125E-7</v>
      </c>
    </row>
    <row r="57" spans="1:8" s="599" customFormat="1" x14ac:dyDescent="0.25">
      <c r="A57" s="667"/>
      <c r="B57" s="597" t="s">
        <v>359</v>
      </c>
      <c r="C57" s="610">
        <v>479822</v>
      </c>
      <c r="D57" s="610" t="s">
        <v>426</v>
      </c>
      <c r="E57" s="612">
        <v>0</v>
      </c>
      <c r="F57" s="605">
        <v>85820538.799999997</v>
      </c>
      <c r="G57" s="605">
        <v>47195663.519999996</v>
      </c>
      <c r="H57" s="605">
        <v>26445620.789999999</v>
      </c>
    </row>
    <row r="58" spans="1:8" ht="20.25" customHeight="1" x14ac:dyDescent="0.25">
      <c r="A58" s="667"/>
      <c r="B58" s="614" t="s">
        <v>360</v>
      </c>
      <c r="C58" s="615">
        <v>8812475</v>
      </c>
      <c r="D58" s="615">
        <v>10082302.119999999</v>
      </c>
      <c r="E58" s="616">
        <v>6446250.1435999991</v>
      </c>
      <c r="F58" s="615">
        <v>301791232.73000002</v>
      </c>
      <c r="G58" s="615">
        <v>331945539.54000002</v>
      </c>
      <c r="H58" s="615">
        <v>377913294.44480002</v>
      </c>
    </row>
    <row r="59" spans="1:8" ht="15.75" thickBot="1" x14ac:dyDescent="0.3">
      <c r="A59" s="667"/>
      <c r="B59" s="606" t="s">
        <v>361</v>
      </c>
      <c r="C59" s="607">
        <f>SUM(C57:C58)</f>
        <v>9292297</v>
      </c>
      <c r="D59" s="607">
        <f t="shared" ref="D59:H59" si="48">SUM(D57:D58)</f>
        <v>10082302.119999999</v>
      </c>
      <c r="E59" s="613">
        <f t="shared" si="48"/>
        <v>6446250.1435999991</v>
      </c>
      <c r="F59" s="607">
        <f t="shared" si="48"/>
        <v>387611771.53000003</v>
      </c>
      <c r="G59" s="607">
        <f t="shared" si="48"/>
        <v>379141203.06</v>
      </c>
      <c r="H59" s="607">
        <f t="shared" si="48"/>
        <v>404358915.23480004</v>
      </c>
    </row>
    <row r="60" spans="1:8" x14ac:dyDescent="0.25">
      <c r="A60" s="667"/>
      <c r="B60" s="667"/>
      <c r="C60" s="667"/>
      <c r="D60" s="603"/>
      <c r="E60" s="667"/>
      <c r="F60" s="667"/>
      <c r="G60" s="667"/>
      <c r="H60" s="667"/>
    </row>
    <row r="61" spans="1:8" x14ac:dyDescent="0.25">
      <c r="A61" s="11"/>
      <c r="B61" s="667"/>
      <c r="C61" s="603"/>
      <c r="D61" s="603"/>
      <c r="E61" s="603"/>
      <c r="F61" s="603"/>
      <c r="G61" s="603"/>
      <c r="H61" s="603"/>
    </row>
    <row r="62" spans="1:8" x14ac:dyDescent="0.25">
      <c r="A62" s="667"/>
      <c r="B62" s="667"/>
      <c r="C62" s="667"/>
      <c r="D62" s="603"/>
      <c r="E62" s="603"/>
      <c r="F62" s="667"/>
      <c r="G62" s="667"/>
      <c r="H62" s="667"/>
    </row>
    <row r="63" spans="1:8" x14ac:dyDescent="0.25">
      <c r="A63" s="667"/>
      <c r="B63" s="667"/>
      <c r="C63" s="735"/>
      <c r="D63" s="667"/>
      <c r="E63" s="536"/>
      <c r="F63" s="667"/>
      <c r="G63" s="667"/>
      <c r="H63" s="667"/>
    </row>
    <row r="64" spans="1:8" x14ac:dyDescent="0.25">
      <c r="A64" s="667"/>
      <c r="B64" s="667"/>
      <c r="C64" s="667"/>
      <c r="D64" s="667"/>
      <c r="E64" s="536"/>
      <c r="F64" s="667"/>
      <c r="G64" s="667"/>
      <c r="H64" s="667"/>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0"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V69"/>
  <sheetViews>
    <sheetView workbookViewId="0">
      <selection activeCell="A3" sqref="A3"/>
    </sheetView>
  </sheetViews>
  <sheetFormatPr defaultRowHeight="15" x14ac:dyDescent="0.25"/>
  <cols>
    <col min="1" max="1" width="9.140625" style="599"/>
    <col min="2" max="2" width="76.5703125" style="599" customWidth="1"/>
    <col min="3" max="5" width="9.5703125" style="599" bestFit="1" customWidth="1"/>
    <col min="6" max="6" width="9.140625" style="599"/>
    <col min="7" max="8" width="9.28515625" style="599" bestFit="1" customWidth="1"/>
    <col min="9" max="14" width="9.5703125" style="599" bestFit="1" customWidth="1"/>
    <col min="15" max="17" width="9.28515625" style="599" bestFit="1" customWidth="1"/>
    <col min="18" max="20" width="9.5703125" style="599" bestFit="1" customWidth="1"/>
    <col min="21" max="16384" width="9.140625" style="599"/>
  </cols>
  <sheetData>
    <row r="1" spans="1:22" ht="18.75" x14ac:dyDescent="0.3">
      <c r="A1" s="742" t="s">
        <v>1</v>
      </c>
      <c r="B1" s="742"/>
      <c r="C1" s="742"/>
      <c r="D1" s="667"/>
      <c r="E1" s="667"/>
      <c r="F1" s="667"/>
      <c r="G1" s="667"/>
      <c r="H1" s="667"/>
      <c r="I1" s="667"/>
      <c r="J1" s="667"/>
      <c r="K1" s="667"/>
      <c r="L1" s="667"/>
      <c r="M1" s="667"/>
      <c r="N1" s="667"/>
      <c r="O1" s="667"/>
      <c r="P1" s="667"/>
      <c r="Q1" s="667"/>
      <c r="R1" s="667"/>
      <c r="S1" s="667"/>
      <c r="T1" s="667"/>
      <c r="U1" s="667"/>
      <c r="V1" s="667"/>
    </row>
    <row r="2" spans="1:22" x14ac:dyDescent="0.25">
      <c r="A2" s="668" t="s">
        <v>16</v>
      </c>
      <c r="B2" s="667"/>
      <c r="C2" s="667"/>
      <c r="D2" s="667"/>
      <c r="E2" s="667"/>
      <c r="F2" s="667"/>
      <c r="G2" s="667"/>
      <c r="H2" s="667"/>
      <c r="I2" s="667"/>
      <c r="J2" s="667"/>
      <c r="K2" s="667"/>
      <c r="L2" s="667"/>
      <c r="M2" s="667"/>
      <c r="N2" s="667"/>
      <c r="O2" s="667"/>
      <c r="P2" s="667"/>
      <c r="Q2" s="667"/>
      <c r="R2" s="667"/>
      <c r="S2" s="667"/>
      <c r="T2" s="667"/>
      <c r="U2" s="667"/>
      <c r="V2" s="667"/>
    </row>
    <row r="3" spans="1:22" s="667" customFormat="1" x14ac:dyDescent="0.25">
      <c r="A3" s="282" t="s">
        <v>21</v>
      </c>
    </row>
    <row r="4" spans="1:22" s="667" customFormat="1" x14ac:dyDescent="0.25"/>
    <row r="5" spans="1:22" s="667" customFormat="1" x14ac:dyDescent="0.25">
      <c r="A5" s="278" t="s">
        <v>362</v>
      </c>
      <c r="B5" s="278"/>
      <c r="C5" s="279" t="s">
        <v>363</v>
      </c>
    </row>
    <row r="6" spans="1:22" s="667" customFormat="1" x14ac:dyDescent="0.25">
      <c r="A6" s="278" t="s">
        <v>364</v>
      </c>
      <c r="B6" s="278"/>
      <c r="C6" s="279" t="s">
        <v>365</v>
      </c>
    </row>
    <row r="7" spans="1:22" s="667" customFormat="1" x14ac:dyDescent="0.25">
      <c r="A7" s="278" t="s">
        <v>366</v>
      </c>
      <c r="B7" s="278"/>
      <c r="C7" s="279" t="s">
        <v>367</v>
      </c>
    </row>
    <row r="8" spans="1:22" s="667" customFormat="1" x14ac:dyDescent="0.25"/>
    <row r="9" spans="1:22" s="667" customFormat="1" x14ac:dyDescent="0.25">
      <c r="A9" s="668" t="s">
        <v>368</v>
      </c>
    </row>
    <row r="10" spans="1:22" s="667" customFormat="1" x14ac:dyDescent="0.25">
      <c r="A10" s="668"/>
    </row>
    <row r="11" spans="1:22" s="667" customFormat="1" x14ac:dyDescent="0.25">
      <c r="B11" s="668"/>
      <c r="C11" s="748" t="str">
        <f>$A$1</f>
        <v>East Lothian</v>
      </c>
      <c r="D11" s="749"/>
      <c r="E11" s="749"/>
      <c r="F11" s="749"/>
      <c r="G11" s="749"/>
      <c r="H11" s="749"/>
      <c r="I11" s="749"/>
      <c r="J11" s="749"/>
      <c r="K11" s="757"/>
      <c r="L11" s="749" t="s">
        <v>86</v>
      </c>
      <c r="M11" s="749"/>
      <c r="N11" s="749"/>
      <c r="O11" s="749"/>
      <c r="P11" s="749"/>
      <c r="Q11" s="749"/>
      <c r="R11" s="749"/>
      <c r="S11" s="749"/>
      <c r="T11" s="749"/>
    </row>
    <row r="12" spans="1:22" x14ac:dyDescent="0.25">
      <c r="A12" s="667"/>
      <c r="B12" s="668"/>
      <c r="C12" s="759" t="s">
        <v>369</v>
      </c>
      <c r="D12" s="760" t="s">
        <v>369</v>
      </c>
      <c r="E12" s="783" t="s">
        <v>369</v>
      </c>
      <c r="F12" s="782" t="s">
        <v>370</v>
      </c>
      <c r="G12" s="760" t="s">
        <v>370</v>
      </c>
      <c r="H12" s="783" t="s">
        <v>370</v>
      </c>
      <c r="I12" s="760" t="s">
        <v>371</v>
      </c>
      <c r="J12" s="760" t="s">
        <v>371</v>
      </c>
      <c r="K12" s="783" t="s">
        <v>371</v>
      </c>
      <c r="L12" s="759" t="s">
        <v>369</v>
      </c>
      <c r="M12" s="760" t="s">
        <v>369</v>
      </c>
      <c r="N12" s="783" t="s">
        <v>369</v>
      </c>
      <c r="O12" s="782" t="s">
        <v>370</v>
      </c>
      <c r="P12" s="760" t="s">
        <v>370</v>
      </c>
      <c r="Q12" s="783" t="s">
        <v>370</v>
      </c>
      <c r="R12" s="782" t="s">
        <v>371</v>
      </c>
      <c r="S12" s="760" t="s">
        <v>371</v>
      </c>
      <c r="T12" s="760" t="s">
        <v>371</v>
      </c>
      <c r="U12" s="667"/>
      <c r="V12" s="667"/>
    </row>
    <row r="13" spans="1:22" s="650" customFormat="1" ht="15.75" thickBot="1" x14ac:dyDescent="0.3">
      <c r="A13" s="667"/>
      <c r="B13" s="668" t="s">
        <v>372</v>
      </c>
      <c r="C13" s="662" t="s">
        <v>90</v>
      </c>
      <c r="D13" s="689" t="s">
        <v>92</v>
      </c>
      <c r="E13" s="689" t="s">
        <v>93</v>
      </c>
      <c r="F13" s="690" t="s">
        <v>90</v>
      </c>
      <c r="G13" s="689" t="s">
        <v>92</v>
      </c>
      <c r="H13" s="201" t="s">
        <v>93</v>
      </c>
      <c r="I13" s="689" t="s">
        <v>90</v>
      </c>
      <c r="J13" s="689" t="s">
        <v>92</v>
      </c>
      <c r="K13" s="91" t="s">
        <v>93</v>
      </c>
      <c r="L13" s="689" t="s">
        <v>90</v>
      </c>
      <c r="M13" s="689" t="s">
        <v>92</v>
      </c>
      <c r="N13" s="689" t="s">
        <v>93</v>
      </c>
      <c r="O13" s="690" t="s">
        <v>90</v>
      </c>
      <c r="P13" s="689" t="s">
        <v>92</v>
      </c>
      <c r="Q13" s="201" t="s">
        <v>93</v>
      </c>
      <c r="R13" s="689" t="s">
        <v>90</v>
      </c>
      <c r="S13" s="689" t="s">
        <v>92</v>
      </c>
      <c r="T13" s="689" t="s">
        <v>93</v>
      </c>
      <c r="U13" s="649"/>
      <c r="V13" s="649"/>
    </row>
    <row r="14" spans="1:22" s="650" customFormat="1" x14ac:dyDescent="0.25">
      <c r="A14" s="667"/>
      <c r="B14" s="160" t="s">
        <v>89</v>
      </c>
      <c r="C14" s="84"/>
      <c r="D14" s="81"/>
      <c r="E14" s="81"/>
      <c r="F14" s="691"/>
      <c r="G14" s="81"/>
      <c r="H14" s="692"/>
      <c r="I14" s="81"/>
      <c r="J14" s="81"/>
      <c r="K14" s="85"/>
      <c r="L14" s="81"/>
      <c r="M14" s="81"/>
      <c r="N14" s="81"/>
      <c r="O14" s="691"/>
      <c r="P14" s="81"/>
      <c r="Q14" s="692"/>
      <c r="R14" s="81"/>
      <c r="S14" s="81"/>
      <c r="T14" s="81"/>
      <c r="U14" s="649"/>
      <c r="V14" s="649"/>
    </row>
    <row r="15" spans="1:22" s="650" customFormat="1" x14ac:dyDescent="0.25">
      <c r="A15" s="667"/>
      <c r="B15" s="693" t="s">
        <v>373</v>
      </c>
      <c r="C15" s="39" t="s">
        <v>91</v>
      </c>
      <c r="D15" s="626" t="s">
        <v>426</v>
      </c>
      <c r="E15" s="626">
        <v>0</v>
      </c>
      <c r="F15" s="704" t="s">
        <v>91</v>
      </c>
      <c r="G15" s="626" t="s">
        <v>426</v>
      </c>
      <c r="H15" s="625">
        <v>0</v>
      </c>
      <c r="I15" s="626" t="s">
        <v>91</v>
      </c>
      <c r="J15" s="626" t="s">
        <v>426</v>
      </c>
      <c r="K15" s="41">
        <v>0</v>
      </c>
      <c r="L15" s="626">
        <v>1390</v>
      </c>
      <c r="M15" s="626">
        <v>329</v>
      </c>
      <c r="N15" s="626">
        <v>262</v>
      </c>
      <c r="O15" s="704">
        <v>20</v>
      </c>
      <c r="P15" s="626">
        <v>7</v>
      </c>
      <c r="Q15" s="625">
        <v>14</v>
      </c>
      <c r="R15" s="626">
        <v>1617</v>
      </c>
      <c r="S15" s="626">
        <v>342</v>
      </c>
      <c r="T15" s="626">
        <v>336</v>
      </c>
      <c r="U15" s="649"/>
      <c r="V15" s="649"/>
    </row>
    <row r="16" spans="1:22" s="650" customFormat="1" x14ac:dyDescent="0.25">
      <c r="A16" s="667"/>
      <c r="B16" s="695" t="s">
        <v>374</v>
      </c>
      <c r="C16" s="36" t="s">
        <v>91</v>
      </c>
      <c r="D16" s="628" t="s">
        <v>426</v>
      </c>
      <c r="E16" s="628">
        <v>0</v>
      </c>
      <c r="F16" s="705" t="s">
        <v>91</v>
      </c>
      <c r="G16" s="628" t="s">
        <v>426</v>
      </c>
      <c r="H16" s="627">
        <v>0</v>
      </c>
      <c r="I16" s="628" t="s">
        <v>91</v>
      </c>
      <c r="J16" s="628" t="s">
        <v>426</v>
      </c>
      <c r="K16" s="38">
        <v>0</v>
      </c>
      <c r="L16" s="628">
        <v>285</v>
      </c>
      <c r="M16" s="628">
        <v>324</v>
      </c>
      <c r="N16" s="628">
        <v>129.16</v>
      </c>
      <c r="O16" s="705">
        <v>15</v>
      </c>
      <c r="P16" s="628">
        <v>12</v>
      </c>
      <c r="Q16" s="627">
        <v>6.84</v>
      </c>
      <c r="R16" s="628">
        <v>337</v>
      </c>
      <c r="S16" s="628">
        <v>342</v>
      </c>
      <c r="T16" s="628">
        <v>289</v>
      </c>
      <c r="U16" s="649"/>
      <c r="V16" s="649"/>
    </row>
    <row r="17" spans="1:22" x14ac:dyDescent="0.25">
      <c r="A17" s="667"/>
      <c r="B17" s="693" t="s">
        <v>375</v>
      </c>
      <c r="C17" s="39" t="s">
        <v>91</v>
      </c>
      <c r="D17" s="626" t="s">
        <v>426</v>
      </c>
      <c r="E17" s="626">
        <v>0</v>
      </c>
      <c r="F17" s="704" t="s">
        <v>91</v>
      </c>
      <c r="G17" s="626" t="s">
        <v>426</v>
      </c>
      <c r="H17" s="625">
        <v>0</v>
      </c>
      <c r="I17" s="626" t="s">
        <v>91</v>
      </c>
      <c r="J17" s="626" t="s">
        <v>426</v>
      </c>
      <c r="K17" s="41">
        <v>0</v>
      </c>
      <c r="L17" s="626">
        <v>177</v>
      </c>
      <c r="M17" s="626">
        <v>304</v>
      </c>
      <c r="N17" s="626">
        <v>89</v>
      </c>
      <c r="O17" s="704">
        <v>89</v>
      </c>
      <c r="P17" s="626">
        <v>5</v>
      </c>
      <c r="Q17" s="625">
        <v>0</v>
      </c>
      <c r="R17" s="626">
        <v>437</v>
      </c>
      <c r="S17" s="626">
        <v>342</v>
      </c>
      <c r="T17" s="626">
        <v>271</v>
      </c>
      <c r="U17" s="649"/>
      <c r="V17" s="649"/>
    </row>
    <row r="18" spans="1:22" x14ac:dyDescent="0.25">
      <c r="A18" s="667"/>
      <c r="B18" s="695" t="s">
        <v>376</v>
      </c>
      <c r="C18" s="36" t="s">
        <v>91</v>
      </c>
      <c r="D18" s="628" t="s">
        <v>426</v>
      </c>
      <c r="E18" s="628">
        <v>0</v>
      </c>
      <c r="F18" s="705" t="s">
        <v>91</v>
      </c>
      <c r="G18" s="628" t="s">
        <v>426</v>
      </c>
      <c r="H18" s="627">
        <v>0</v>
      </c>
      <c r="I18" s="628" t="s">
        <v>91</v>
      </c>
      <c r="J18" s="628" t="s">
        <v>426</v>
      </c>
      <c r="K18" s="38">
        <v>0</v>
      </c>
      <c r="L18" s="628">
        <v>185</v>
      </c>
      <c r="M18" s="628">
        <v>292</v>
      </c>
      <c r="N18" s="628">
        <v>24.66</v>
      </c>
      <c r="O18" s="705">
        <v>10</v>
      </c>
      <c r="P18" s="628">
        <v>2</v>
      </c>
      <c r="Q18" s="627">
        <v>11.34</v>
      </c>
      <c r="R18" s="628">
        <v>337</v>
      </c>
      <c r="S18" s="628">
        <v>342</v>
      </c>
      <c r="T18" s="628">
        <v>289</v>
      </c>
      <c r="U18" s="649"/>
      <c r="V18" s="649"/>
    </row>
    <row r="19" spans="1:22" x14ac:dyDescent="0.25">
      <c r="A19" s="667"/>
      <c r="B19" s="693" t="s">
        <v>377</v>
      </c>
      <c r="C19" s="39" t="s">
        <v>91</v>
      </c>
      <c r="D19" s="626" t="s">
        <v>426</v>
      </c>
      <c r="E19" s="626">
        <v>0</v>
      </c>
      <c r="F19" s="704" t="s">
        <v>91</v>
      </c>
      <c r="G19" s="626" t="s">
        <v>426</v>
      </c>
      <c r="H19" s="625">
        <v>0</v>
      </c>
      <c r="I19" s="626" t="s">
        <v>91</v>
      </c>
      <c r="J19" s="626" t="s">
        <v>426</v>
      </c>
      <c r="K19" s="41">
        <v>0</v>
      </c>
      <c r="L19" s="626">
        <v>1154</v>
      </c>
      <c r="M19" s="626">
        <v>1554</v>
      </c>
      <c r="N19" s="626">
        <v>1669.16</v>
      </c>
      <c r="O19" s="704">
        <v>0</v>
      </c>
      <c r="P19" s="626">
        <v>183</v>
      </c>
      <c r="Q19" s="625">
        <v>233.84</v>
      </c>
      <c r="R19" s="626">
        <v>1617</v>
      </c>
      <c r="S19" s="626">
        <v>1848</v>
      </c>
      <c r="T19" s="626">
        <v>2115</v>
      </c>
      <c r="U19" s="649"/>
      <c r="V19" s="649"/>
    </row>
    <row r="20" spans="1:22" s="647" customFormat="1" x14ac:dyDescent="0.25">
      <c r="A20" s="667"/>
      <c r="B20" s="328" t="s">
        <v>378</v>
      </c>
      <c r="C20" s="659"/>
      <c r="D20" s="660"/>
      <c r="E20" s="660"/>
      <c r="F20" s="697"/>
      <c r="G20" s="660"/>
      <c r="H20" s="698"/>
      <c r="I20" s="660"/>
      <c r="J20" s="660"/>
      <c r="K20" s="661"/>
      <c r="L20" s="660"/>
      <c r="M20" s="660"/>
      <c r="N20" s="660"/>
      <c r="O20" s="697"/>
      <c r="P20" s="660"/>
      <c r="Q20" s="698"/>
      <c r="R20" s="660"/>
      <c r="S20" s="660"/>
      <c r="T20" s="660"/>
      <c r="U20" s="649"/>
      <c r="V20" s="649"/>
    </row>
    <row r="21" spans="1:22" x14ac:dyDescent="0.25">
      <c r="A21" s="667"/>
      <c r="B21" s="693" t="s">
        <v>373</v>
      </c>
      <c r="C21" s="325" t="str">
        <f>IFERROR(C15/I15,"")</f>
        <v/>
      </c>
      <c r="D21" s="637" t="str">
        <f t="shared" ref="D21:E25" si="0">IFERROR(D15/J15,"")</f>
        <v/>
      </c>
      <c r="E21" s="637" t="str">
        <f t="shared" si="0"/>
        <v/>
      </c>
      <c r="F21" s="620" t="str">
        <f>IFERROR(F15/I15,"")</f>
        <v/>
      </c>
      <c r="G21" s="637" t="str">
        <f t="shared" ref="G21:H21" si="1">IFERROR(G15/J15,"")</f>
        <v/>
      </c>
      <c r="H21" s="634" t="str">
        <f t="shared" si="1"/>
        <v/>
      </c>
      <c r="I21" s="694"/>
      <c r="J21" s="694"/>
      <c r="K21" s="653"/>
      <c r="L21" s="325">
        <f>IFERROR(L15/R15,"")</f>
        <v>0.85961657390228818</v>
      </c>
      <c r="M21" s="637">
        <f t="shared" ref="M21:N21" si="2">IFERROR(M15/S15,"")</f>
        <v>0.96198830409356728</v>
      </c>
      <c r="N21" s="637">
        <f t="shared" si="2"/>
        <v>0.77976190476190477</v>
      </c>
      <c r="O21" s="620">
        <f>IFERROR(O15/R15,"")</f>
        <v>1.2368583797155226E-2</v>
      </c>
      <c r="P21" s="637">
        <f t="shared" ref="P21:Q21" si="3">IFERROR(P15/S15,"")</f>
        <v>2.046783625730994E-2</v>
      </c>
      <c r="Q21" s="634">
        <f t="shared" si="3"/>
        <v>4.1666666666666664E-2</v>
      </c>
      <c r="R21" s="694"/>
      <c r="S21" s="694"/>
      <c r="T21" s="694"/>
      <c r="U21" s="649"/>
      <c r="V21" s="649"/>
    </row>
    <row r="22" spans="1:22" s="667" customFormat="1" x14ac:dyDescent="0.25">
      <c r="B22" s="695" t="s">
        <v>374</v>
      </c>
      <c r="C22" s="324" t="str">
        <f t="shared" ref="C22:C25" si="4">IFERROR(C16/I16,"")</f>
        <v/>
      </c>
      <c r="D22" s="636" t="str">
        <f t="shared" si="0"/>
        <v/>
      </c>
      <c r="E22" s="636" t="str">
        <f t="shared" si="0"/>
        <v/>
      </c>
      <c r="F22" s="699" t="str">
        <f t="shared" ref="F22:H25" si="5">IFERROR(F16/I16,"")</f>
        <v/>
      </c>
      <c r="G22" s="636" t="str">
        <f t="shared" si="5"/>
        <v/>
      </c>
      <c r="H22" s="635" t="str">
        <f t="shared" si="5"/>
        <v/>
      </c>
      <c r="I22" s="696"/>
      <c r="J22" s="696"/>
      <c r="K22" s="655"/>
      <c r="L22" s="636">
        <f t="shared" ref="L22:N25" si="6">IFERROR(L16/R16,"")</f>
        <v>0.8456973293768546</v>
      </c>
      <c r="M22" s="636">
        <f t="shared" si="6"/>
        <v>0.94736842105263153</v>
      </c>
      <c r="N22" s="636">
        <f t="shared" si="6"/>
        <v>0.44692041522491349</v>
      </c>
      <c r="O22" s="699">
        <f t="shared" ref="O22:Q25" si="7">IFERROR(O16/R16,"")</f>
        <v>4.4510385756676561E-2</v>
      </c>
      <c r="P22" s="636">
        <f t="shared" si="7"/>
        <v>3.5087719298245612E-2</v>
      </c>
      <c r="Q22" s="635">
        <f t="shared" si="7"/>
        <v>2.3667820069204152E-2</v>
      </c>
      <c r="R22" s="696"/>
      <c r="S22" s="696"/>
      <c r="T22" s="696"/>
      <c r="U22" s="649"/>
      <c r="V22" s="649"/>
    </row>
    <row r="23" spans="1:22" s="647" customFormat="1" x14ac:dyDescent="0.25">
      <c r="A23" s="667"/>
      <c r="B23" s="693" t="s">
        <v>375</v>
      </c>
      <c r="C23" s="325" t="str">
        <f t="shared" si="4"/>
        <v/>
      </c>
      <c r="D23" s="637" t="str">
        <f t="shared" si="0"/>
        <v/>
      </c>
      <c r="E23" s="637" t="str">
        <f t="shared" si="0"/>
        <v/>
      </c>
      <c r="F23" s="620" t="str">
        <f t="shared" si="5"/>
        <v/>
      </c>
      <c r="G23" s="637" t="str">
        <f t="shared" si="5"/>
        <v/>
      </c>
      <c r="H23" s="634" t="str">
        <f t="shared" si="5"/>
        <v/>
      </c>
      <c r="I23" s="694"/>
      <c r="J23" s="694"/>
      <c r="K23" s="653"/>
      <c r="L23" s="637">
        <f t="shared" si="6"/>
        <v>0.40503432494279173</v>
      </c>
      <c r="M23" s="637">
        <f t="shared" si="6"/>
        <v>0.88888888888888884</v>
      </c>
      <c r="N23" s="637">
        <f t="shared" si="6"/>
        <v>0.32841328413284132</v>
      </c>
      <c r="O23" s="620">
        <f t="shared" si="7"/>
        <v>0.20366132723112129</v>
      </c>
      <c r="P23" s="637">
        <f t="shared" si="7"/>
        <v>1.4619883040935672E-2</v>
      </c>
      <c r="Q23" s="634">
        <f t="shared" si="7"/>
        <v>0</v>
      </c>
      <c r="R23" s="694"/>
      <c r="S23" s="694"/>
      <c r="T23" s="694"/>
      <c r="U23" s="649"/>
      <c r="V23" s="649"/>
    </row>
    <row r="24" spans="1:22" s="647" customFormat="1" x14ac:dyDescent="0.25">
      <c r="A24" s="667"/>
      <c r="B24" s="695" t="s">
        <v>376</v>
      </c>
      <c r="C24" s="324" t="str">
        <f t="shared" si="4"/>
        <v/>
      </c>
      <c r="D24" s="636" t="str">
        <f t="shared" si="0"/>
        <v/>
      </c>
      <c r="E24" s="636" t="str">
        <f t="shared" si="0"/>
        <v/>
      </c>
      <c r="F24" s="699" t="str">
        <f t="shared" si="5"/>
        <v/>
      </c>
      <c r="G24" s="636" t="str">
        <f t="shared" si="5"/>
        <v/>
      </c>
      <c r="H24" s="635" t="str">
        <f t="shared" si="5"/>
        <v/>
      </c>
      <c r="I24" s="696"/>
      <c r="J24" s="696"/>
      <c r="K24" s="655"/>
      <c r="L24" s="636">
        <f t="shared" si="6"/>
        <v>0.54896142433234418</v>
      </c>
      <c r="M24" s="636">
        <f t="shared" si="6"/>
        <v>0.85380116959064323</v>
      </c>
      <c r="N24" s="636">
        <f t="shared" si="6"/>
        <v>8.5328719723183385E-2</v>
      </c>
      <c r="O24" s="699">
        <f t="shared" si="7"/>
        <v>2.967359050445104E-2</v>
      </c>
      <c r="P24" s="636">
        <f t="shared" si="7"/>
        <v>5.8479532163742687E-3</v>
      </c>
      <c r="Q24" s="635">
        <f t="shared" si="7"/>
        <v>3.9238754325259514E-2</v>
      </c>
      <c r="R24" s="696"/>
      <c r="S24" s="696"/>
      <c r="T24" s="696"/>
      <c r="U24" s="649"/>
      <c r="V24" s="649"/>
    </row>
    <row r="25" spans="1:22" s="647" customFormat="1" ht="15.75" thickBot="1" x14ac:dyDescent="0.3">
      <c r="A25" s="667"/>
      <c r="B25" s="700" t="s">
        <v>377</v>
      </c>
      <c r="C25" s="326" t="str">
        <f t="shared" si="4"/>
        <v/>
      </c>
      <c r="D25" s="327" t="str">
        <f t="shared" si="0"/>
        <v/>
      </c>
      <c r="E25" s="327" t="str">
        <f t="shared" si="0"/>
        <v/>
      </c>
      <c r="F25" s="701" t="str">
        <f t="shared" si="5"/>
        <v/>
      </c>
      <c r="G25" s="327" t="str">
        <f t="shared" si="5"/>
        <v/>
      </c>
      <c r="H25" s="702" t="str">
        <f t="shared" si="5"/>
        <v/>
      </c>
      <c r="I25" s="656"/>
      <c r="J25" s="656"/>
      <c r="K25" s="658"/>
      <c r="L25" s="327">
        <f t="shared" si="6"/>
        <v>0.71366728509585653</v>
      </c>
      <c r="M25" s="327">
        <f t="shared" si="6"/>
        <v>0.84090909090909094</v>
      </c>
      <c r="N25" s="327">
        <f t="shared" si="6"/>
        <v>0.78920094562647758</v>
      </c>
      <c r="O25" s="701">
        <f t="shared" si="7"/>
        <v>0</v>
      </c>
      <c r="P25" s="327">
        <f t="shared" si="7"/>
        <v>9.9025974025974031E-2</v>
      </c>
      <c r="Q25" s="702">
        <f t="shared" si="7"/>
        <v>0.11056264775413711</v>
      </c>
      <c r="R25" s="656"/>
      <c r="S25" s="656"/>
      <c r="T25" s="656"/>
      <c r="U25" s="649"/>
      <c r="V25" s="649"/>
    </row>
    <row r="26" spans="1:22" s="647" customFormat="1" x14ac:dyDescent="0.25">
      <c r="A26" s="667"/>
      <c r="B26" s="667"/>
      <c r="C26" s="667"/>
      <c r="D26" s="667"/>
      <c r="E26" s="667"/>
      <c r="F26" s="667"/>
      <c r="G26" s="667"/>
      <c r="H26" s="667"/>
      <c r="I26" s="667"/>
      <c r="J26" s="667"/>
      <c r="K26" s="667"/>
      <c r="L26" s="667"/>
      <c r="M26" s="667"/>
      <c r="N26" s="667"/>
      <c r="O26" s="667"/>
      <c r="P26" s="667"/>
      <c r="Q26" s="667"/>
      <c r="R26" s="667"/>
      <c r="S26" s="667"/>
      <c r="T26" s="667"/>
      <c r="U26" s="649"/>
      <c r="V26" s="649"/>
    </row>
    <row r="27" spans="1:22" s="647" customFormat="1" x14ac:dyDescent="0.25">
      <c r="A27" s="668" t="s">
        <v>379</v>
      </c>
      <c r="B27" s="667"/>
      <c r="C27" s="667"/>
      <c r="D27" s="667"/>
      <c r="E27" s="667"/>
      <c r="F27" s="667"/>
      <c r="G27" s="667"/>
      <c r="H27" s="667"/>
      <c r="I27" s="667"/>
      <c r="J27" s="667"/>
      <c r="K27" s="667"/>
      <c r="L27" s="667"/>
      <c r="M27" s="667"/>
      <c r="N27" s="667"/>
      <c r="O27" s="667"/>
      <c r="P27" s="667"/>
      <c r="Q27" s="667"/>
      <c r="R27" s="667"/>
      <c r="S27" s="667"/>
      <c r="T27" s="667"/>
      <c r="U27" s="649"/>
      <c r="V27" s="649"/>
    </row>
    <row r="28" spans="1:22" s="647" customFormat="1" x14ac:dyDescent="0.25">
      <c r="A28" s="668"/>
      <c r="B28" s="667"/>
      <c r="C28" s="667"/>
      <c r="D28" s="667"/>
      <c r="E28" s="667"/>
      <c r="F28" s="667"/>
      <c r="G28" s="667"/>
      <c r="H28" s="667"/>
      <c r="I28" s="667"/>
      <c r="J28" s="667"/>
      <c r="K28" s="667"/>
      <c r="L28" s="667"/>
      <c r="M28" s="667"/>
      <c r="N28" s="667"/>
      <c r="O28" s="667"/>
      <c r="P28" s="667"/>
      <c r="Q28" s="667"/>
      <c r="R28" s="667"/>
      <c r="S28" s="667"/>
      <c r="T28" s="667"/>
      <c r="U28" s="649"/>
      <c r="V28" s="649"/>
    </row>
    <row r="29" spans="1:22" s="647" customFormat="1" x14ac:dyDescent="0.25">
      <c r="A29" s="667"/>
      <c r="B29" s="668"/>
      <c r="C29" s="748" t="str">
        <f>$A$1</f>
        <v>East Lothian</v>
      </c>
      <c r="D29" s="749"/>
      <c r="E29" s="749"/>
      <c r="F29" s="749"/>
      <c r="G29" s="749"/>
      <c r="H29" s="749"/>
      <c r="I29" s="749"/>
      <c r="J29" s="749"/>
      <c r="K29" s="757"/>
      <c r="L29" s="749" t="s">
        <v>86</v>
      </c>
      <c r="M29" s="749"/>
      <c r="N29" s="749"/>
      <c r="O29" s="749"/>
      <c r="P29" s="749"/>
      <c r="Q29" s="749"/>
      <c r="R29" s="749"/>
      <c r="S29" s="749"/>
      <c r="T29" s="749"/>
      <c r="U29" s="649"/>
      <c r="V29" s="649"/>
    </row>
    <row r="30" spans="1:22" x14ac:dyDescent="0.25">
      <c r="A30" s="667"/>
      <c r="B30" s="668"/>
      <c r="C30" s="759" t="s">
        <v>369</v>
      </c>
      <c r="D30" s="760" t="s">
        <v>369</v>
      </c>
      <c r="E30" s="783" t="s">
        <v>369</v>
      </c>
      <c r="F30" s="782" t="s">
        <v>370</v>
      </c>
      <c r="G30" s="760" t="s">
        <v>370</v>
      </c>
      <c r="H30" s="783" t="s">
        <v>370</v>
      </c>
      <c r="I30" s="760" t="s">
        <v>371</v>
      </c>
      <c r="J30" s="760" t="s">
        <v>371</v>
      </c>
      <c r="K30" s="783" t="s">
        <v>371</v>
      </c>
      <c r="L30" s="759" t="s">
        <v>369</v>
      </c>
      <c r="M30" s="760" t="s">
        <v>369</v>
      </c>
      <c r="N30" s="783" t="s">
        <v>369</v>
      </c>
      <c r="O30" s="782" t="s">
        <v>370</v>
      </c>
      <c r="P30" s="760" t="s">
        <v>370</v>
      </c>
      <c r="Q30" s="783" t="s">
        <v>370</v>
      </c>
      <c r="R30" s="782" t="s">
        <v>371</v>
      </c>
      <c r="S30" s="760" t="s">
        <v>371</v>
      </c>
      <c r="T30" s="760" t="s">
        <v>371</v>
      </c>
      <c r="U30" s="649"/>
      <c r="V30" s="649"/>
    </row>
    <row r="31" spans="1:22" ht="15.75" thickBot="1" x14ac:dyDescent="0.3">
      <c r="A31" s="667"/>
      <c r="B31" s="668" t="s">
        <v>372</v>
      </c>
      <c r="C31" s="662" t="s">
        <v>90</v>
      </c>
      <c r="D31" s="689" t="s">
        <v>92</v>
      </c>
      <c r="E31" s="689" t="s">
        <v>93</v>
      </c>
      <c r="F31" s="690" t="s">
        <v>90</v>
      </c>
      <c r="G31" s="689" t="s">
        <v>92</v>
      </c>
      <c r="H31" s="201" t="s">
        <v>93</v>
      </c>
      <c r="I31" s="689" t="s">
        <v>90</v>
      </c>
      <c r="J31" s="689" t="s">
        <v>92</v>
      </c>
      <c r="K31" s="91" t="s">
        <v>93</v>
      </c>
      <c r="L31" s="689" t="s">
        <v>90</v>
      </c>
      <c r="M31" s="689" t="s">
        <v>92</v>
      </c>
      <c r="N31" s="689" t="s">
        <v>93</v>
      </c>
      <c r="O31" s="690" t="s">
        <v>90</v>
      </c>
      <c r="P31" s="689" t="s">
        <v>92</v>
      </c>
      <c r="Q31" s="201" t="s">
        <v>93</v>
      </c>
      <c r="R31" s="689" t="s">
        <v>90</v>
      </c>
      <c r="S31" s="689" t="s">
        <v>92</v>
      </c>
      <c r="T31" s="689" t="s">
        <v>93</v>
      </c>
      <c r="U31" s="649"/>
      <c r="V31" s="649"/>
    </row>
    <row r="32" spans="1:22" x14ac:dyDescent="0.25">
      <c r="A32" s="667"/>
      <c r="B32" s="160" t="s">
        <v>89</v>
      </c>
      <c r="C32" s="706"/>
      <c r="D32" s="707"/>
      <c r="E32" s="707"/>
      <c r="F32" s="708"/>
      <c r="G32" s="707"/>
      <c r="H32" s="709"/>
      <c r="I32" s="707"/>
      <c r="J32" s="707"/>
      <c r="K32" s="710"/>
      <c r="L32" s="707"/>
      <c r="M32" s="707"/>
      <c r="N32" s="707"/>
      <c r="O32" s="708"/>
      <c r="P32" s="707"/>
      <c r="Q32" s="709"/>
      <c r="R32" s="707"/>
      <c r="S32" s="707"/>
      <c r="T32" s="707"/>
      <c r="U32" s="649"/>
      <c r="V32" s="649"/>
    </row>
    <row r="33" spans="1:22" x14ac:dyDescent="0.25">
      <c r="A33" s="667"/>
      <c r="B33" s="513" t="s">
        <v>380</v>
      </c>
      <c r="C33" s="39" t="s">
        <v>91</v>
      </c>
      <c r="D33" s="626" t="s">
        <v>426</v>
      </c>
      <c r="E33" s="626">
        <v>0</v>
      </c>
      <c r="F33" s="704" t="s">
        <v>91</v>
      </c>
      <c r="G33" s="626" t="s">
        <v>426</v>
      </c>
      <c r="H33" s="625">
        <v>0</v>
      </c>
      <c r="I33" s="626" t="s">
        <v>91</v>
      </c>
      <c r="J33" s="626" t="s">
        <v>426</v>
      </c>
      <c r="K33" s="41">
        <v>0</v>
      </c>
      <c r="L33" s="626">
        <v>433</v>
      </c>
      <c r="M33" s="626">
        <v>356</v>
      </c>
      <c r="N33" s="626">
        <v>324</v>
      </c>
      <c r="O33" s="704">
        <v>0</v>
      </c>
      <c r="P33" s="626">
        <v>4</v>
      </c>
      <c r="Q33" s="625">
        <v>0</v>
      </c>
      <c r="R33" s="626">
        <v>437</v>
      </c>
      <c r="S33" s="626">
        <v>365</v>
      </c>
      <c r="T33" s="626">
        <v>336</v>
      </c>
      <c r="U33" s="649"/>
      <c r="V33" s="649"/>
    </row>
    <row r="34" spans="1:22" x14ac:dyDescent="0.25">
      <c r="A34" s="667"/>
      <c r="B34" s="514" t="s">
        <v>381</v>
      </c>
      <c r="C34" s="36" t="s">
        <v>91</v>
      </c>
      <c r="D34" s="628" t="s">
        <v>426</v>
      </c>
      <c r="E34" s="628">
        <v>0</v>
      </c>
      <c r="F34" s="705" t="s">
        <v>91</v>
      </c>
      <c r="G34" s="628" t="s">
        <v>426</v>
      </c>
      <c r="H34" s="627">
        <v>0</v>
      </c>
      <c r="I34" s="628" t="s">
        <v>91</v>
      </c>
      <c r="J34" s="628" t="s">
        <v>426</v>
      </c>
      <c r="K34" s="38">
        <v>0</v>
      </c>
      <c r="L34" s="628">
        <v>300</v>
      </c>
      <c r="M34" s="628">
        <v>351</v>
      </c>
      <c r="N34" s="628">
        <v>1855.6</v>
      </c>
      <c r="O34" s="705">
        <v>0</v>
      </c>
      <c r="P34" s="628">
        <v>5</v>
      </c>
      <c r="Q34" s="627">
        <v>39.4</v>
      </c>
      <c r="R34" s="628">
        <v>337</v>
      </c>
      <c r="S34" s="628">
        <v>365</v>
      </c>
      <c r="T34" s="628">
        <v>2115</v>
      </c>
      <c r="U34" s="649"/>
      <c r="V34" s="649"/>
    </row>
    <row r="35" spans="1:22" x14ac:dyDescent="0.25">
      <c r="A35" s="667"/>
      <c r="B35" s="513" t="s">
        <v>382</v>
      </c>
      <c r="C35" s="39" t="s">
        <v>91</v>
      </c>
      <c r="D35" s="626" t="s">
        <v>426</v>
      </c>
      <c r="E35" s="626">
        <v>0</v>
      </c>
      <c r="F35" s="704" t="s">
        <v>91</v>
      </c>
      <c r="G35" s="626" t="s">
        <v>426</v>
      </c>
      <c r="H35" s="625">
        <v>0</v>
      </c>
      <c r="I35" s="626" t="s">
        <v>91</v>
      </c>
      <c r="J35" s="626" t="s">
        <v>426</v>
      </c>
      <c r="K35" s="41">
        <v>0</v>
      </c>
      <c r="L35" s="626">
        <v>295</v>
      </c>
      <c r="M35" s="626">
        <v>347</v>
      </c>
      <c r="N35" s="626">
        <v>111</v>
      </c>
      <c r="O35" s="704">
        <v>5</v>
      </c>
      <c r="P35" s="626">
        <v>14</v>
      </c>
      <c r="Q35" s="625">
        <v>0</v>
      </c>
      <c r="R35" s="626">
        <v>337</v>
      </c>
      <c r="S35" s="626">
        <v>365</v>
      </c>
      <c r="T35" s="626">
        <v>271</v>
      </c>
      <c r="U35" s="649"/>
      <c r="V35" s="649"/>
    </row>
    <row r="36" spans="1:22" x14ac:dyDescent="0.25">
      <c r="A36" s="667"/>
      <c r="B36" s="514" t="s">
        <v>383</v>
      </c>
      <c r="C36" s="36" t="s">
        <v>91</v>
      </c>
      <c r="D36" s="628" t="s">
        <v>426</v>
      </c>
      <c r="E36" s="628">
        <v>0</v>
      </c>
      <c r="F36" s="705" t="s">
        <v>91</v>
      </c>
      <c r="G36" s="628" t="s">
        <v>426</v>
      </c>
      <c r="H36" s="627">
        <v>0</v>
      </c>
      <c r="I36" s="628" t="s">
        <v>91</v>
      </c>
      <c r="J36" s="628" t="s">
        <v>426</v>
      </c>
      <c r="K36" s="38">
        <v>0</v>
      </c>
      <c r="L36" s="628">
        <v>281</v>
      </c>
      <c r="M36" s="628">
        <v>346</v>
      </c>
      <c r="N36" s="628">
        <v>1375.4</v>
      </c>
      <c r="O36" s="705">
        <v>19</v>
      </c>
      <c r="P36" s="628">
        <v>12</v>
      </c>
      <c r="Q36" s="627">
        <v>222.6</v>
      </c>
      <c r="R36" s="628">
        <v>337</v>
      </c>
      <c r="S36" s="628">
        <v>365</v>
      </c>
      <c r="T36" s="628">
        <v>2115</v>
      </c>
      <c r="U36" s="649"/>
      <c r="V36" s="649"/>
    </row>
    <row r="37" spans="1:22" ht="15.75" thickBot="1" x14ac:dyDescent="0.3">
      <c r="A37" s="668"/>
      <c r="B37" s="703" t="s">
        <v>384</v>
      </c>
      <c r="C37" s="39" t="s">
        <v>91</v>
      </c>
      <c r="D37" s="626" t="s">
        <v>426</v>
      </c>
      <c r="E37" s="626">
        <v>0</v>
      </c>
      <c r="F37" s="704" t="s">
        <v>91</v>
      </c>
      <c r="G37" s="626" t="s">
        <v>426</v>
      </c>
      <c r="H37" s="625">
        <v>0</v>
      </c>
      <c r="I37" s="626" t="s">
        <v>91</v>
      </c>
      <c r="J37" s="626" t="s">
        <v>426</v>
      </c>
      <c r="K37" s="41">
        <v>0</v>
      </c>
      <c r="L37" s="626">
        <v>1277</v>
      </c>
      <c r="M37" s="626">
        <v>1644</v>
      </c>
      <c r="N37" s="626">
        <v>1630.4</v>
      </c>
      <c r="O37" s="704">
        <v>14</v>
      </c>
      <c r="P37" s="626">
        <v>76</v>
      </c>
      <c r="Q37" s="625">
        <v>114.6</v>
      </c>
      <c r="R37" s="626">
        <v>1617</v>
      </c>
      <c r="S37" s="626">
        <v>1871</v>
      </c>
      <c r="T37" s="626">
        <v>2115</v>
      </c>
      <c r="U37" s="649"/>
      <c r="V37" s="649"/>
    </row>
    <row r="38" spans="1:22" x14ac:dyDescent="0.25">
      <c r="A38" s="667"/>
      <c r="B38" s="328" t="s">
        <v>378</v>
      </c>
      <c r="C38" s="659"/>
      <c r="D38" s="660"/>
      <c r="E38" s="660"/>
      <c r="F38" s="697"/>
      <c r="G38" s="660"/>
      <c r="H38" s="698"/>
      <c r="I38" s="660"/>
      <c r="J38" s="660"/>
      <c r="K38" s="661"/>
      <c r="L38" s="660"/>
      <c r="M38" s="660"/>
      <c r="N38" s="660"/>
      <c r="O38" s="697"/>
      <c r="P38" s="660"/>
      <c r="Q38" s="698"/>
      <c r="R38" s="660"/>
      <c r="S38" s="660"/>
      <c r="T38" s="660"/>
      <c r="U38" s="649"/>
      <c r="V38" s="649"/>
    </row>
    <row r="39" spans="1:22" x14ac:dyDescent="0.25">
      <c r="A39" s="667"/>
      <c r="B39" s="513" t="s">
        <v>380</v>
      </c>
      <c r="C39" s="325" t="str">
        <f>IFERROR(C33/I33,"")</f>
        <v/>
      </c>
      <c r="D39" s="637" t="str">
        <f t="shared" ref="D39:E43" si="8">IFERROR(D33/J33,"")</f>
        <v/>
      </c>
      <c r="E39" s="637" t="str">
        <f t="shared" si="8"/>
        <v/>
      </c>
      <c r="F39" s="620" t="str">
        <f>IFERROR(F33/I33,"")</f>
        <v/>
      </c>
      <c r="G39" s="637" t="str">
        <f t="shared" ref="G39:H43" si="9">IFERROR(G33/J33,"")</f>
        <v/>
      </c>
      <c r="H39" s="634" t="str">
        <f t="shared" si="9"/>
        <v/>
      </c>
      <c r="I39" s="694"/>
      <c r="J39" s="694"/>
      <c r="K39" s="653"/>
      <c r="L39" s="325">
        <f>IFERROR(L33/R33,"")</f>
        <v>0.99084668192219683</v>
      </c>
      <c r="M39" s="637">
        <f t="shared" ref="M39:N43" si="10">IFERROR(M33/S33,"")</f>
        <v>0.97534246575342465</v>
      </c>
      <c r="N39" s="637">
        <f t="shared" si="10"/>
        <v>0.9642857142857143</v>
      </c>
      <c r="O39" s="620">
        <f>IFERROR(O33/R33,"")</f>
        <v>0</v>
      </c>
      <c r="P39" s="637">
        <f t="shared" ref="P39:Q43" si="11">IFERROR(P33/S33,"")</f>
        <v>1.0958904109589041E-2</v>
      </c>
      <c r="Q39" s="634">
        <f t="shared" si="11"/>
        <v>0</v>
      </c>
      <c r="R39" s="694"/>
      <c r="S39" s="694"/>
      <c r="T39" s="694"/>
      <c r="U39" s="649"/>
      <c r="V39" s="649"/>
    </row>
    <row r="40" spans="1:22" x14ac:dyDescent="0.25">
      <c r="A40" s="667"/>
      <c r="B40" s="514" t="s">
        <v>381</v>
      </c>
      <c r="C40" s="324" t="str">
        <f t="shared" ref="C40:C43" si="12">IFERROR(C34/I34,"")</f>
        <v/>
      </c>
      <c r="D40" s="636" t="str">
        <f t="shared" si="8"/>
        <v/>
      </c>
      <c r="E40" s="636" t="str">
        <f t="shared" si="8"/>
        <v/>
      </c>
      <c r="F40" s="699" t="str">
        <f t="shared" ref="F40:F43" si="13">IFERROR(F34/I34,"")</f>
        <v/>
      </c>
      <c r="G40" s="636" t="str">
        <f t="shared" si="9"/>
        <v/>
      </c>
      <c r="H40" s="635" t="str">
        <f t="shared" si="9"/>
        <v/>
      </c>
      <c r="I40" s="696"/>
      <c r="J40" s="696"/>
      <c r="K40" s="655"/>
      <c r="L40" s="636">
        <f t="shared" ref="L40:L43" si="14">IFERROR(L34/R34,"")</f>
        <v>0.89020771513353114</v>
      </c>
      <c r="M40" s="636">
        <f t="shared" si="10"/>
        <v>0.9616438356164384</v>
      </c>
      <c r="N40" s="636">
        <f t="shared" si="10"/>
        <v>0.87735224586288407</v>
      </c>
      <c r="O40" s="699">
        <f t="shared" ref="O40:O43" si="15">IFERROR(O34/R34,"")</f>
        <v>0</v>
      </c>
      <c r="P40" s="636">
        <f t="shared" si="11"/>
        <v>1.3698630136986301E-2</v>
      </c>
      <c r="Q40" s="635">
        <f t="shared" si="11"/>
        <v>1.8628841607565012E-2</v>
      </c>
      <c r="R40" s="696"/>
      <c r="S40" s="696"/>
      <c r="T40" s="696"/>
      <c r="U40" s="649"/>
      <c r="V40" s="649"/>
    </row>
    <row r="41" spans="1:22" x14ac:dyDescent="0.25">
      <c r="A41" s="667"/>
      <c r="B41" s="513" t="s">
        <v>382</v>
      </c>
      <c r="C41" s="325" t="str">
        <f t="shared" si="12"/>
        <v/>
      </c>
      <c r="D41" s="637" t="str">
        <f t="shared" si="8"/>
        <v/>
      </c>
      <c r="E41" s="637" t="str">
        <f t="shared" si="8"/>
        <v/>
      </c>
      <c r="F41" s="620" t="str">
        <f t="shared" si="13"/>
        <v/>
      </c>
      <c r="G41" s="637" t="str">
        <f t="shared" si="9"/>
        <v/>
      </c>
      <c r="H41" s="634" t="str">
        <f t="shared" si="9"/>
        <v/>
      </c>
      <c r="I41" s="694"/>
      <c r="J41" s="694"/>
      <c r="K41" s="653"/>
      <c r="L41" s="637">
        <f t="shared" si="14"/>
        <v>0.87537091988130566</v>
      </c>
      <c r="M41" s="637">
        <f t="shared" si="10"/>
        <v>0.9506849315068493</v>
      </c>
      <c r="N41" s="637">
        <f t="shared" si="10"/>
        <v>0.40959409594095941</v>
      </c>
      <c r="O41" s="620">
        <f t="shared" si="15"/>
        <v>1.483679525222552E-2</v>
      </c>
      <c r="P41" s="637">
        <f t="shared" si="11"/>
        <v>3.8356164383561646E-2</v>
      </c>
      <c r="Q41" s="634">
        <f t="shared" si="11"/>
        <v>0</v>
      </c>
      <c r="R41" s="694"/>
      <c r="S41" s="694"/>
      <c r="T41" s="694"/>
      <c r="U41" s="649"/>
      <c r="V41" s="649"/>
    </row>
    <row r="42" spans="1:22" x14ac:dyDescent="0.25">
      <c r="A42" s="667"/>
      <c r="B42" s="514" t="s">
        <v>383</v>
      </c>
      <c r="C42" s="324" t="str">
        <f t="shared" si="12"/>
        <v/>
      </c>
      <c r="D42" s="636" t="str">
        <f t="shared" si="8"/>
        <v/>
      </c>
      <c r="E42" s="636" t="str">
        <f t="shared" si="8"/>
        <v/>
      </c>
      <c r="F42" s="699" t="str">
        <f t="shared" si="13"/>
        <v/>
      </c>
      <c r="G42" s="636" t="str">
        <f t="shared" si="9"/>
        <v/>
      </c>
      <c r="H42" s="635" t="str">
        <f t="shared" si="9"/>
        <v/>
      </c>
      <c r="I42" s="696"/>
      <c r="J42" s="696"/>
      <c r="K42" s="655"/>
      <c r="L42" s="636">
        <f t="shared" si="14"/>
        <v>0.83382789317507422</v>
      </c>
      <c r="M42" s="636">
        <f t="shared" si="10"/>
        <v>0.94794520547945205</v>
      </c>
      <c r="N42" s="636">
        <f t="shared" si="10"/>
        <v>0.65030732860520102</v>
      </c>
      <c r="O42" s="699">
        <f t="shared" si="15"/>
        <v>5.637982195845697E-2</v>
      </c>
      <c r="P42" s="636">
        <f t="shared" si="11"/>
        <v>3.287671232876712E-2</v>
      </c>
      <c r="Q42" s="635">
        <f t="shared" si="11"/>
        <v>0.1052482269503546</v>
      </c>
      <c r="R42" s="696"/>
      <c r="S42" s="696"/>
      <c r="T42" s="696"/>
      <c r="U42" s="649"/>
      <c r="V42" s="649"/>
    </row>
    <row r="43" spans="1:22" ht="15.75" thickBot="1" x14ac:dyDescent="0.3">
      <c r="A43" s="667"/>
      <c r="B43" s="703" t="s">
        <v>384</v>
      </c>
      <c r="C43" s="326" t="str">
        <f t="shared" si="12"/>
        <v/>
      </c>
      <c r="D43" s="327" t="str">
        <f t="shared" si="8"/>
        <v/>
      </c>
      <c r="E43" s="327" t="str">
        <f t="shared" si="8"/>
        <v/>
      </c>
      <c r="F43" s="701" t="str">
        <f t="shared" si="13"/>
        <v/>
      </c>
      <c r="G43" s="327" t="str">
        <f t="shared" si="9"/>
        <v/>
      </c>
      <c r="H43" s="702" t="str">
        <f t="shared" si="9"/>
        <v/>
      </c>
      <c r="I43" s="656"/>
      <c r="J43" s="656"/>
      <c r="K43" s="658"/>
      <c r="L43" s="327">
        <f t="shared" si="14"/>
        <v>0.78973407544836116</v>
      </c>
      <c r="M43" s="327">
        <f t="shared" si="10"/>
        <v>0.87867450561197225</v>
      </c>
      <c r="N43" s="327">
        <f t="shared" si="10"/>
        <v>0.77087470449172579</v>
      </c>
      <c r="O43" s="701">
        <f t="shared" si="15"/>
        <v>8.658008658008658E-3</v>
      </c>
      <c r="P43" s="327">
        <f t="shared" si="11"/>
        <v>4.0619989310529125E-2</v>
      </c>
      <c r="Q43" s="702">
        <f t="shared" si="11"/>
        <v>5.4184397163120568E-2</v>
      </c>
      <c r="R43" s="656"/>
      <c r="S43" s="656"/>
      <c r="T43" s="656"/>
      <c r="U43" s="649"/>
      <c r="V43" s="649"/>
    </row>
    <row r="44" spans="1:22" x14ac:dyDescent="0.25">
      <c r="A44" s="667"/>
      <c r="B44" s="667"/>
      <c r="C44" s="636"/>
      <c r="D44" s="696"/>
      <c r="E44" s="696"/>
      <c r="F44" s="696"/>
      <c r="G44" s="696"/>
      <c r="H44" s="636"/>
      <c r="I44" s="711"/>
      <c r="J44" s="696"/>
      <c r="K44" s="696"/>
      <c r="L44" s="696"/>
      <c r="M44" s="667"/>
      <c r="N44" s="667"/>
      <c r="O44" s="667"/>
      <c r="P44" s="667"/>
      <c r="Q44" s="667"/>
      <c r="R44" s="667"/>
      <c r="S44" s="667"/>
      <c r="T44" s="667"/>
      <c r="U44" s="649"/>
      <c r="V44" s="649"/>
    </row>
    <row r="45" spans="1:22" x14ac:dyDescent="0.25">
      <c r="A45" s="668" t="s">
        <v>385</v>
      </c>
      <c r="B45" s="667"/>
      <c r="C45" s="667"/>
      <c r="D45" s="667"/>
      <c r="E45" s="667"/>
      <c r="F45" s="667"/>
      <c r="G45" s="667"/>
      <c r="H45" s="667"/>
      <c r="I45" s="667"/>
      <c r="J45" s="667"/>
      <c r="K45" s="667"/>
      <c r="L45" s="667"/>
      <c r="M45" s="667"/>
      <c r="N45" s="667"/>
      <c r="O45" s="667"/>
      <c r="P45" s="667"/>
      <c r="Q45" s="667"/>
      <c r="R45" s="667"/>
      <c r="S45" s="667"/>
      <c r="T45" s="667"/>
      <c r="U45" s="649"/>
      <c r="V45" s="649"/>
    </row>
    <row r="46" spans="1:22" x14ac:dyDescent="0.25">
      <c r="A46" s="668"/>
      <c r="B46" s="667"/>
      <c r="C46" s="667"/>
      <c r="D46" s="667"/>
      <c r="E46" s="667"/>
      <c r="F46" s="667"/>
      <c r="G46" s="667"/>
      <c r="H46" s="667"/>
      <c r="I46" s="667"/>
      <c r="J46" s="667"/>
      <c r="K46" s="667"/>
      <c r="L46" s="667"/>
      <c r="M46" s="667"/>
      <c r="N46" s="667"/>
      <c r="O46" s="667"/>
      <c r="P46" s="667"/>
      <c r="Q46" s="667"/>
      <c r="R46" s="667"/>
      <c r="S46" s="667"/>
      <c r="T46" s="667"/>
      <c r="U46" s="649"/>
      <c r="V46" s="649"/>
    </row>
    <row r="47" spans="1:22" x14ac:dyDescent="0.25">
      <c r="A47" s="667"/>
      <c r="B47" s="668"/>
      <c r="C47" s="748" t="str">
        <f>$A$1</f>
        <v>East Lothian</v>
      </c>
      <c r="D47" s="749"/>
      <c r="E47" s="749"/>
      <c r="F47" s="749"/>
      <c r="G47" s="749"/>
      <c r="H47" s="749"/>
      <c r="I47" s="749"/>
      <c r="J47" s="749"/>
      <c r="K47" s="757"/>
      <c r="L47" s="749" t="s">
        <v>86</v>
      </c>
      <c r="M47" s="749"/>
      <c r="N47" s="749"/>
      <c r="O47" s="749"/>
      <c r="P47" s="749"/>
      <c r="Q47" s="749"/>
      <c r="R47" s="749"/>
      <c r="S47" s="749"/>
      <c r="T47" s="749"/>
      <c r="U47" s="649"/>
      <c r="V47" s="649"/>
    </row>
    <row r="48" spans="1:22" x14ac:dyDescent="0.25">
      <c r="A48" s="667"/>
      <c r="B48" s="668"/>
      <c r="C48" s="759" t="s">
        <v>369</v>
      </c>
      <c r="D48" s="760" t="s">
        <v>369</v>
      </c>
      <c r="E48" s="783" t="s">
        <v>369</v>
      </c>
      <c r="F48" s="782" t="s">
        <v>370</v>
      </c>
      <c r="G48" s="760" t="s">
        <v>370</v>
      </c>
      <c r="H48" s="783" t="s">
        <v>370</v>
      </c>
      <c r="I48" s="760" t="s">
        <v>371</v>
      </c>
      <c r="J48" s="760" t="s">
        <v>371</v>
      </c>
      <c r="K48" s="783" t="s">
        <v>371</v>
      </c>
      <c r="L48" s="759" t="s">
        <v>369</v>
      </c>
      <c r="M48" s="760" t="s">
        <v>369</v>
      </c>
      <c r="N48" s="783" t="s">
        <v>369</v>
      </c>
      <c r="O48" s="782" t="s">
        <v>370</v>
      </c>
      <c r="P48" s="760" t="s">
        <v>370</v>
      </c>
      <c r="Q48" s="783" t="s">
        <v>370</v>
      </c>
      <c r="R48" s="782" t="s">
        <v>371</v>
      </c>
      <c r="S48" s="760" t="s">
        <v>371</v>
      </c>
      <c r="T48" s="760" t="s">
        <v>371</v>
      </c>
      <c r="U48" s="649"/>
      <c r="V48" s="649"/>
    </row>
    <row r="49" spans="1:22" ht="15.75" thickBot="1" x14ac:dyDescent="0.3">
      <c r="A49" s="667"/>
      <c r="B49" s="668" t="s">
        <v>372</v>
      </c>
      <c r="C49" s="662" t="s">
        <v>90</v>
      </c>
      <c r="D49" s="689" t="s">
        <v>92</v>
      </c>
      <c r="E49" s="689" t="s">
        <v>93</v>
      </c>
      <c r="F49" s="690" t="s">
        <v>90</v>
      </c>
      <c r="G49" s="689" t="s">
        <v>92</v>
      </c>
      <c r="H49" s="201" t="s">
        <v>93</v>
      </c>
      <c r="I49" s="689" t="s">
        <v>90</v>
      </c>
      <c r="J49" s="689" t="s">
        <v>92</v>
      </c>
      <c r="K49" s="91" t="s">
        <v>93</v>
      </c>
      <c r="L49" s="689" t="s">
        <v>90</v>
      </c>
      <c r="M49" s="689" t="s">
        <v>92</v>
      </c>
      <c r="N49" s="689" t="s">
        <v>93</v>
      </c>
      <c r="O49" s="690" t="s">
        <v>90</v>
      </c>
      <c r="P49" s="689" t="s">
        <v>92</v>
      </c>
      <c r="Q49" s="201" t="s">
        <v>93</v>
      </c>
      <c r="R49" s="689" t="s">
        <v>90</v>
      </c>
      <c r="S49" s="689" t="s">
        <v>92</v>
      </c>
      <c r="T49" s="689" t="s">
        <v>93</v>
      </c>
      <c r="U49" s="649"/>
      <c r="V49" s="649"/>
    </row>
    <row r="50" spans="1:22" x14ac:dyDescent="0.25">
      <c r="A50" s="667"/>
      <c r="B50" s="160" t="s">
        <v>89</v>
      </c>
      <c r="C50" s="706"/>
      <c r="D50" s="707"/>
      <c r="E50" s="707"/>
      <c r="F50" s="708"/>
      <c r="G50" s="707"/>
      <c r="H50" s="709"/>
      <c r="I50" s="707"/>
      <c r="J50" s="707"/>
      <c r="K50" s="710"/>
      <c r="L50" s="707"/>
      <c r="M50" s="707"/>
      <c r="N50" s="707"/>
      <c r="O50" s="708"/>
      <c r="P50" s="707"/>
      <c r="Q50" s="709"/>
      <c r="R50" s="707"/>
      <c r="S50" s="707"/>
      <c r="T50" s="707"/>
      <c r="U50" s="649"/>
      <c r="V50" s="649"/>
    </row>
    <row r="51" spans="1:22" x14ac:dyDescent="0.25">
      <c r="A51" s="667"/>
      <c r="B51" s="513" t="s">
        <v>386</v>
      </c>
      <c r="C51" s="39" t="s">
        <v>91</v>
      </c>
      <c r="D51" s="626" t="s">
        <v>426</v>
      </c>
      <c r="E51" s="626">
        <v>0</v>
      </c>
      <c r="F51" s="704" t="s">
        <v>91</v>
      </c>
      <c r="G51" s="626" t="s">
        <v>426</v>
      </c>
      <c r="H51" s="625">
        <v>0</v>
      </c>
      <c r="I51" s="626" t="s">
        <v>91</v>
      </c>
      <c r="J51" s="626" t="s">
        <v>426</v>
      </c>
      <c r="K51" s="41">
        <v>0</v>
      </c>
      <c r="L51" s="626">
        <v>294</v>
      </c>
      <c r="M51" s="626">
        <v>360</v>
      </c>
      <c r="N51" s="626">
        <v>231.64</v>
      </c>
      <c r="O51" s="704">
        <v>16</v>
      </c>
      <c r="P51" s="626">
        <v>2</v>
      </c>
      <c r="Q51" s="625">
        <v>0.36</v>
      </c>
      <c r="R51" s="626">
        <v>337</v>
      </c>
      <c r="S51" s="626">
        <v>365</v>
      </c>
      <c r="T51" s="626">
        <v>336</v>
      </c>
      <c r="U51" s="649"/>
      <c r="V51" s="649"/>
    </row>
    <row r="52" spans="1:22" x14ac:dyDescent="0.25">
      <c r="A52" s="667"/>
      <c r="B52" s="514" t="s">
        <v>387</v>
      </c>
      <c r="C52" s="36" t="s">
        <v>91</v>
      </c>
      <c r="D52" s="628" t="s">
        <v>426</v>
      </c>
      <c r="E52" s="628">
        <v>0</v>
      </c>
      <c r="F52" s="705" t="s">
        <v>91</v>
      </c>
      <c r="G52" s="628" t="s">
        <v>426</v>
      </c>
      <c r="H52" s="627">
        <v>0</v>
      </c>
      <c r="I52" s="628" t="s">
        <v>91</v>
      </c>
      <c r="J52" s="628" t="s">
        <v>426</v>
      </c>
      <c r="K52" s="38">
        <v>0</v>
      </c>
      <c r="L52" s="628">
        <v>290</v>
      </c>
      <c r="M52" s="628">
        <v>359</v>
      </c>
      <c r="N52" s="628">
        <v>168.4</v>
      </c>
      <c r="O52" s="705">
        <v>10</v>
      </c>
      <c r="P52" s="628">
        <v>2</v>
      </c>
      <c r="Q52" s="627">
        <v>3.6</v>
      </c>
      <c r="R52" s="628">
        <v>337</v>
      </c>
      <c r="S52" s="628">
        <v>365</v>
      </c>
      <c r="T52" s="628">
        <v>289</v>
      </c>
      <c r="U52" s="649"/>
      <c r="V52" s="649"/>
    </row>
    <row r="53" spans="1:22" x14ac:dyDescent="0.25">
      <c r="A53" s="667"/>
      <c r="B53" s="513" t="s">
        <v>388</v>
      </c>
      <c r="C53" s="39" t="s">
        <v>91</v>
      </c>
      <c r="D53" s="626" t="s">
        <v>426</v>
      </c>
      <c r="E53" s="626">
        <v>0</v>
      </c>
      <c r="F53" s="704" t="s">
        <v>91</v>
      </c>
      <c r="G53" s="626" t="s">
        <v>426</v>
      </c>
      <c r="H53" s="625">
        <v>0</v>
      </c>
      <c r="I53" s="626" t="s">
        <v>91</v>
      </c>
      <c r="J53" s="626" t="s">
        <v>426</v>
      </c>
      <c r="K53" s="41">
        <v>0</v>
      </c>
      <c r="L53" s="626">
        <v>300</v>
      </c>
      <c r="M53" s="626">
        <v>356</v>
      </c>
      <c r="N53" s="626">
        <v>150.19999999999999</v>
      </c>
      <c r="O53" s="704">
        <v>0</v>
      </c>
      <c r="P53" s="626">
        <v>2</v>
      </c>
      <c r="Q53" s="625">
        <v>1.8</v>
      </c>
      <c r="R53" s="626">
        <v>337</v>
      </c>
      <c r="S53" s="626">
        <v>365</v>
      </c>
      <c r="T53" s="626">
        <v>289</v>
      </c>
      <c r="U53" s="649"/>
      <c r="V53" s="649"/>
    </row>
    <row r="54" spans="1:22" x14ac:dyDescent="0.25">
      <c r="A54" s="667"/>
      <c r="B54" s="514" t="s">
        <v>389</v>
      </c>
      <c r="C54" s="36" t="s">
        <v>91</v>
      </c>
      <c r="D54" s="628" t="s">
        <v>426</v>
      </c>
      <c r="E54" s="628">
        <v>0</v>
      </c>
      <c r="F54" s="705" t="s">
        <v>91</v>
      </c>
      <c r="G54" s="628" t="s">
        <v>426</v>
      </c>
      <c r="H54" s="627">
        <v>0</v>
      </c>
      <c r="I54" s="628" t="s">
        <v>91</v>
      </c>
      <c r="J54" s="628" t="s">
        <v>426</v>
      </c>
      <c r="K54" s="38">
        <v>0</v>
      </c>
      <c r="L54" s="628">
        <v>147</v>
      </c>
      <c r="M54" s="628">
        <v>339</v>
      </c>
      <c r="N54" s="628">
        <v>118</v>
      </c>
      <c r="O54" s="705">
        <v>17</v>
      </c>
      <c r="P54" s="628">
        <v>12</v>
      </c>
      <c r="Q54" s="627">
        <v>0</v>
      </c>
      <c r="R54" s="628">
        <v>165</v>
      </c>
      <c r="S54" s="628">
        <v>365</v>
      </c>
      <c r="T54" s="628">
        <v>271</v>
      </c>
      <c r="U54" s="649"/>
      <c r="V54" s="649"/>
    </row>
    <row r="55" spans="1:22" ht="15.75" thickBot="1" x14ac:dyDescent="0.3">
      <c r="A55" s="668"/>
      <c r="B55" s="703" t="s">
        <v>390</v>
      </c>
      <c r="C55" s="39" t="s">
        <v>91</v>
      </c>
      <c r="D55" s="626" t="s">
        <v>426</v>
      </c>
      <c r="E55" s="626">
        <v>0</v>
      </c>
      <c r="F55" s="704" t="s">
        <v>91</v>
      </c>
      <c r="G55" s="626" t="s">
        <v>426</v>
      </c>
      <c r="H55" s="625">
        <v>0</v>
      </c>
      <c r="I55" s="626" t="s">
        <v>91</v>
      </c>
      <c r="J55" s="626" t="s">
        <v>426</v>
      </c>
      <c r="K55" s="41">
        <v>0</v>
      </c>
      <c r="L55" s="626">
        <v>1303</v>
      </c>
      <c r="M55" s="626">
        <v>1393</v>
      </c>
      <c r="N55" s="626">
        <v>674</v>
      </c>
      <c r="O55" s="704">
        <v>6</v>
      </c>
      <c r="P55" s="626">
        <v>156</v>
      </c>
      <c r="Q55" s="625">
        <v>90</v>
      </c>
      <c r="R55" s="626">
        <v>1717</v>
      </c>
      <c r="S55" s="626">
        <v>1871</v>
      </c>
      <c r="T55" s="626">
        <v>1079</v>
      </c>
      <c r="U55" s="649"/>
      <c r="V55" s="649"/>
    </row>
    <row r="56" spans="1:22" x14ac:dyDescent="0.25">
      <c r="A56" s="667"/>
      <c r="B56" s="328" t="s">
        <v>378</v>
      </c>
      <c r="C56" s="659"/>
      <c r="D56" s="660"/>
      <c r="E56" s="660"/>
      <c r="F56" s="697"/>
      <c r="G56" s="660"/>
      <c r="H56" s="698"/>
      <c r="I56" s="660"/>
      <c r="J56" s="660"/>
      <c r="K56" s="661"/>
      <c r="L56" s="660"/>
      <c r="M56" s="660"/>
      <c r="N56" s="660"/>
      <c r="O56" s="697"/>
      <c r="P56" s="660"/>
      <c r="Q56" s="698"/>
      <c r="R56" s="660"/>
      <c r="S56" s="660"/>
      <c r="T56" s="660"/>
      <c r="U56" s="649"/>
      <c r="V56" s="649"/>
    </row>
    <row r="57" spans="1:22" x14ac:dyDescent="0.25">
      <c r="A57" s="667"/>
      <c r="B57" s="513" t="s">
        <v>386</v>
      </c>
      <c r="C57" s="325" t="str">
        <f>IFERROR(C51/I51,"")</f>
        <v/>
      </c>
      <c r="D57" s="637" t="str">
        <f t="shared" ref="D57:E61" si="16">IFERROR(D51/J51,"")</f>
        <v/>
      </c>
      <c r="E57" s="637" t="str">
        <f t="shared" si="16"/>
        <v/>
      </c>
      <c r="F57" s="620" t="str">
        <f>IFERROR(F51/I51,"")</f>
        <v/>
      </c>
      <c r="G57" s="637" t="str">
        <f t="shared" ref="G57:H61" si="17">IFERROR(G51/J51,"")</f>
        <v/>
      </c>
      <c r="H57" s="634" t="str">
        <f t="shared" si="17"/>
        <v/>
      </c>
      <c r="I57" s="694"/>
      <c r="J57" s="694"/>
      <c r="K57" s="653"/>
      <c r="L57" s="325">
        <f>IFERROR(L51/R51,"")</f>
        <v>0.87240356083086057</v>
      </c>
      <c r="M57" s="637">
        <f t="shared" ref="M57:N61" si="18">IFERROR(M51/S51,"")</f>
        <v>0.98630136986301364</v>
      </c>
      <c r="N57" s="637">
        <f t="shared" si="18"/>
        <v>0.68940476190476185</v>
      </c>
      <c r="O57" s="620">
        <f>IFERROR(O51/R51,"")</f>
        <v>4.7477744807121663E-2</v>
      </c>
      <c r="P57" s="637">
        <f t="shared" ref="P57:Q61" si="19">IFERROR(P51/S51,"")</f>
        <v>5.4794520547945206E-3</v>
      </c>
      <c r="Q57" s="634">
        <f t="shared" si="19"/>
        <v>1.0714285714285715E-3</v>
      </c>
      <c r="R57" s="694"/>
      <c r="S57" s="694"/>
      <c r="T57" s="694"/>
      <c r="U57" s="649"/>
      <c r="V57" s="649"/>
    </row>
    <row r="58" spans="1:22" x14ac:dyDescent="0.25">
      <c r="A58" s="667"/>
      <c r="B58" s="514" t="s">
        <v>387</v>
      </c>
      <c r="C58" s="324" t="str">
        <f t="shared" ref="C58:C61" si="20">IFERROR(C52/I52,"")</f>
        <v/>
      </c>
      <c r="D58" s="636" t="str">
        <f t="shared" si="16"/>
        <v/>
      </c>
      <c r="E58" s="636" t="str">
        <f t="shared" si="16"/>
        <v/>
      </c>
      <c r="F58" s="699" t="str">
        <f t="shared" ref="F58:F61" si="21">IFERROR(F52/I52,"")</f>
        <v/>
      </c>
      <c r="G58" s="636" t="str">
        <f t="shared" si="17"/>
        <v/>
      </c>
      <c r="H58" s="635" t="str">
        <f t="shared" si="17"/>
        <v/>
      </c>
      <c r="I58" s="696"/>
      <c r="J58" s="696"/>
      <c r="K58" s="655"/>
      <c r="L58" s="636">
        <f t="shared" ref="L58:L61" si="22">IFERROR(L52/R52,"")</f>
        <v>0.86053412462908008</v>
      </c>
      <c r="M58" s="636">
        <f t="shared" si="18"/>
        <v>0.98356164383561639</v>
      </c>
      <c r="N58" s="636">
        <f t="shared" si="18"/>
        <v>0.58269896193771631</v>
      </c>
      <c r="O58" s="699">
        <f t="shared" ref="O58:O61" si="23">IFERROR(O52/R52,"")</f>
        <v>2.967359050445104E-2</v>
      </c>
      <c r="P58" s="636">
        <f t="shared" si="19"/>
        <v>5.4794520547945206E-3</v>
      </c>
      <c r="Q58" s="635">
        <f t="shared" si="19"/>
        <v>1.2456747404844291E-2</v>
      </c>
      <c r="R58" s="696"/>
      <c r="S58" s="696"/>
      <c r="T58" s="696"/>
      <c r="U58" s="649"/>
      <c r="V58" s="649"/>
    </row>
    <row r="59" spans="1:22" x14ac:dyDescent="0.25">
      <c r="A59" s="667"/>
      <c r="B59" s="513" t="s">
        <v>388</v>
      </c>
      <c r="C59" s="325" t="str">
        <f t="shared" si="20"/>
        <v/>
      </c>
      <c r="D59" s="637" t="str">
        <f t="shared" si="16"/>
        <v/>
      </c>
      <c r="E59" s="637" t="str">
        <f t="shared" si="16"/>
        <v/>
      </c>
      <c r="F59" s="620" t="str">
        <f t="shared" si="21"/>
        <v/>
      </c>
      <c r="G59" s="637" t="str">
        <f t="shared" si="17"/>
        <v/>
      </c>
      <c r="H59" s="634" t="str">
        <f t="shared" si="17"/>
        <v/>
      </c>
      <c r="I59" s="694"/>
      <c r="J59" s="694"/>
      <c r="K59" s="653"/>
      <c r="L59" s="637">
        <f t="shared" si="22"/>
        <v>0.89020771513353114</v>
      </c>
      <c r="M59" s="637">
        <f t="shared" si="18"/>
        <v>0.97534246575342465</v>
      </c>
      <c r="N59" s="637">
        <f t="shared" si="18"/>
        <v>0.51972318339100343</v>
      </c>
      <c r="O59" s="620">
        <f t="shared" si="23"/>
        <v>0</v>
      </c>
      <c r="P59" s="637">
        <f t="shared" si="19"/>
        <v>5.4794520547945206E-3</v>
      </c>
      <c r="Q59" s="634">
        <f t="shared" si="19"/>
        <v>6.2283737024221453E-3</v>
      </c>
      <c r="R59" s="694"/>
      <c r="S59" s="694"/>
      <c r="T59" s="694"/>
      <c r="U59" s="649"/>
      <c r="V59" s="649"/>
    </row>
    <row r="60" spans="1:22" x14ac:dyDescent="0.25">
      <c r="A60" s="667"/>
      <c r="B60" s="514" t="s">
        <v>389</v>
      </c>
      <c r="C60" s="324" t="str">
        <f t="shared" si="20"/>
        <v/>
      </c>
      <c r="D60" s="636" t="str">
        <f t="shared" si="16"/>
        <v/>
      </c>
      <c r="E60" s="636" t="str">
        <f t="shared" si="16"/>
        <v/>
      </c>
      <c r="F60" s="699" t="str">
        <f t="shared" si="21"/>
        <v/>
      </c>
      <c r="G60" s="636" t="str">
        <f t="shared" si="17"/>
        <v/>
      </c>
      <c r="H60" s="635" t="str">
        <f t="shared" si="17"/>
        <v/>
      </c>
      <c r="I60" s="696"/>
      <c r="J60" s="696"/>
      <c r="K60" s="655"/>
      <c r="L60" s="636">
        <f t="shared" si="22"/>
        <v>0.89090909090909087</v>
      </c>
      <c r="M60" s="636">
        <f t="shared" si="18"/>
        <v>0.92876712328767119</v>
      </c>
      <c r="N60" s="636">
        <f t="shared" si="18"/>
        <v>0.43542435424354242</v>
      </c>
      <c r="O60" s="699">
        <f t="shared" si="23"/>
        <v>0.10303030303030303</v>
      </c>
      <c r="P60" s="636">
        <f t="shared" si="19"/>
        <v>3.287671232876712E-2</v>
      </c>
      <c r="Q60" s="635">
        <f t="shared" si="19"/>
        <v>0</v>
      </c>
      <c r="R60" s="696"/>
      <c r="S60" s="696"/>
      <c r="T60" s="696"/>
      <c r="U60" s="649"/>
      <c r="V60" s="649"/>
    </row>
    <row r="61" spans="1:22" ht="15.75" thickBot="1" x14ac:dyDescent="0.3">
      <c r="A61" s="667"/>
      <c r="B61" s="703" t="s">
        <v>390</v>
      </c>
      <c r="C61" s="326" t="str">
        <f t="shared" si="20"/>
        <v/>
      </c>
      <c r="D61" s="327" t="str">
        <f t="shared" si="16"/>
        <v/>
      </c>
      <c r="E61" s="327" t="str">
        <f t="shared" si="16"/>
        <v/>
      </c>
      <c r="F61" s="701" t="str">
        <f t="shared" si="21"/>
        <v/>
      </c>
      <c r="G61" s="327" t="str">
        <f t="shared" si="17"/>
        <v/>
      </c>
      <c r="H61" s="702" t="str">
        <f t="shared" si="17"/>
        <v/>
      </c>
      <c r="I61" s="656"/>
      <c r="J61" s="656"/>
      <c r="K61" s="658"/>
      <c r="L61" s="327">
        <f t="shared" si="22"/>
        <v>0.75888177052999417</v>
      </c>
      <c r="M61" s="327">
        <f t="shared" si="18"/>
        <v>0.74452164617851413</v>
      </c>
      <c r="N61" s="327">
        <f t="shared" si="18"/>
        <v>0.6246524559777572</v>
      </c>
      <c r="O61" s="701">
        <f t="shared" si="23"/>
        <v>3.4944670937682005E-3</v>
      </c>
      <c r="P61" s="327">
        <f t="shared" si="19"/>
        <v>8.337787279529664E-2</v>
      </c>
      <c r="Q61" s="702">
        <f t="shared" si="19"/>
        <v>8.3410565338276177E-2</v>
      </c>
      <c r="R61" s="656"/>
      <c r="S61" s="656"/>
      <c r="T61" s="656"/>
      <c r="U61" s="649"/>
      <c r="V61" s="649"/>
    </row>
    <row r="62" spans="1:22" x14ac:dyDescent="0.25">
      <c r="A62" s="667"/>
      <c r="B62" s="667"/>
      <c r="C62" s="667"/>
      <c r="D62" s="667"/>
      <c r="E62" s="667"/>
      <c r="F62" s="667"/>
      <c r="G62" s="667"/>
      <c r="H62" s="667"/>
      <c r="I62" s="667"/>
      <c r="J62" s="667"/>
      <c r="K62" s="667"/>
      <c r="L62" s="667"/>
      <c r="M62" s="667"/>
      <c r="N62" s="667"/>
      <c r="O62" s="667"/>
      <c r="P62" s="667"/>
      <c r="Q62" s="667"/>
      <c r="R62" s="667"/>
      <c r="S62" s="667"/>
      <c r="T62" s="667"/>
      <c r="U62" s="649"/>
      <c r="V62" s="649"/>
    </row>
    <row r="63" spans="1:22" x14ac:dyDescent="0.25">
      <c r="A63" s="651"/>
      <c r="B63" s="648"/>
      <c r="C63" s="252"/>
      <c r="D63" s="654"/>
      <c r="E63" s="654"/>
      <c r="F63" s="657"/>
      <c r="G63" s="657"/>
      <c r="H63" s="688"/>
      <c r="I63" s="654"/>
      <c r="J63" s="654"/>
      <c r="K63" s="654"/>
      <c r="L63" s="654"/>
      <c r="M63" s="654"/>
      <c r="N63" s="657"/>
      <c r="O63" s="654"/>
      <c r="P63" s="654"/>
      <c r="Q63" s="657"/>
      <c r="R63" s="654"/>
      <c r="S63" s="654"/>
      <c r="T63" s="654"/>
      <c r="U63" s="649"/>
      <c r="V63" s="649"/>
    </row>
    <row r="64" spans="1:22" x14ac:dyDescent="0.25">
      <c r="A64" s="649"/>
      <c r="B64" s="651"/>
      <c r="C64" s="739"/>
      <c r="D64" s="739"/>
      <c r="E64" s="739"/>
      <c r="F64" s="739"/>
      <c r="G64" s="739"/>
      <c r="H64" s="739"/>
      <c r="I64" s="739"/>
      <c r="J64" s="739"/>
      <c r="K64" s="739"/>
      <c r="L64" s="739"/>
      <c r="M64" s="739"/>
      <c r="N64" s="739"/>
      <c r="O64" s="739"/>
      <c r="P64" s="739"/>
      <c r="Q64" s="739"/>
      <c r="R64" s="739"/>
      <c r="S64" s="739"/>
      <c r="T64" s="739"/>
      <c r="U64" s="649"/>
      <c r="V64" s="649"/>
    </row>
    <row r="65" spans="1:22" x14ac:dyDescent="0.25">
      <c r="A65" s="649"/>
      <c r="B65" s="648"/>
      <c r="C65" s="252"/>
      <c r="D65" s="252"/>
      <c r="E65" s="252"/>
      <c r="F65" s="252"/>
      <c r="G65" s="252"/>
      <c r="H65" s="252"/>
      <c r="I65" s="654"/>
      <c r="J65" s="654"/>
      <c r="K65" s="654"/>
      <c r="L65" s="252"/>
      <c r="M65" s="252"/>
      <c r="N65" s="252"/>
      <c r="O65" s="252"/>
      <c r="P65" s="252"/>
      <c r="Q65" s="252"/>
      <c r="R65" s="654"/>
      <c r="S65" s="654"/>
      <c r="T65" s="654"/>
      <c r="U65" s="649"/>
      <c r="V65" s="649"/>
    </row>
    <row r="66" spans="1:22" x14ac:dyDescent="0.25">
      <c r="A66" s="649"/>
      <c r="B66" s="648"/>
      <c r="C66" s="252"/>
      <c r="D66" s="252"/>
      <c r="E66" s="252"/>
      <c r="F66" s="252"/>
      <c r="G66" s="252"/>
      <c r="H66" s="252"/>
      <c r="I66" s="654"/>
      <c r="J66" s="654"/>
      <c r="K66" s="654"/>
      <c r="L66" s="252"/>
      <c r="M66" s="252"/>
      <c r="N66" s="252"/>
      <c r="O66" s="252"/>
      <c r="P66" s="252"/>
      <c r="Q66" s="252"/>
      <c r="R66" s="654"/>
      <c r="S66" s="654"/>
      <c r="T66" s="654"/>
      <c r="U66" s="649"/>
      <c r="V66" s="649"/>
    </row>
    <row r="67" spans="1:22" x14ac:dyDescent="0.25">
      <c r="A67" s="649"/>
      <c r="B67" s="648"/>
      <c r="C67" s="252"/>
      <c r="D67" s="252"/>
      <c r="E67" s="252"/>
      <c r="F67" s="252"/>
      <c r="G67" s="252"/>
      <c r="H67" s="252"/>
      <c r="I67" s="654"/>
      <c r="J67" s="654"/>
      <c r="K67" s="654"/>
      <c r="L67" s="252"/>
      <c r="M67" s="252"/>
      <c r="N67" s="252"/>
      <c r="O67" s="252"/>
      <c r="P67" s="252"/>
      <c r="Q67" s="252"/>
      <c r="R67" s="654"/>
      <c r="S67" s="654"/>
      <c r="T67" s="654"/>
      <c r="U67" s="649"/>
      <c r="V67" s="649"/>
    </row>
    <row r="68" spans="1:22" x14ac:dyDescent="0.25">
      <c r="A68" s="649"/>
      <c r="B68" s="648"/>
      <c r="C68" s="252"/>
      <c r="D68" s="252"/>
      <c r="E68" s="252"/>
      <c r="F68" s="252"/>
      <c r="G68" s="252"/>
      <c r="H68" s="252"/>
      <c r="I68" s="654"/>
      <c r="J68" s="654"/>
      <c r="K68" s="654"/>
      <c r="L68" s="252"/>
      <c r="M68" s="252"/>
      <c r="N68" s="252"/>
      <c r="O68" s="252"/>
      <c r="P68" s="252"/>
      <c r="Q68" s="252"/>
      <c r="R68" s="654"/>
      <c r="S68" s="654"/>
      <c r="T68" s="654"/>
      <c r="U68" s="649"/>
      <c r="V68" s="649"/>
    </row>
    <row r="69" spans="1:22" x14ac:dyDescent="0.25">
      <c r="A69" s="649"/>
      <c r="B69" s="648"/>
      <c r="C69" s="252"/>
      <c r="D69" s="252"/>
      <c r="E69" s="252"/>
      <c r="F69" s="252"/>
      <c r="G69" s="252"/>
      <c r="H69" s="252"/>
      <c r="I69" s="654"/>
      <c r="J69" s="654"/>
      <c r="K69" s="654"/>
      <c r="L69" s="252"/>
      <c r="M69" s="252"/>
      <c r="N69" s="252"/>
      <c r="O69" s="252"/>
      <c r="P69" s="252"/>
      <c r="Q69" s="252"/>
      <c r="R69" s="654"/>
      <c r="S69" s="654"/>
      <c r="T69" s="654"/>
      <c r="U69" s="649"/>
      <c r="V69" s="649"/>
    </row>
  </sheetData>
  <mergeCells count="25">
    <mergeCell ref="A1:C1"/>
    <mergeCell ref="R30:T30"/>
    <mergeCell ref="C29:K29"/>
    <mergeCell ref="L29:T29"/>
    <mergeCell ref="C30:E30"/>
    <mergeCell ref="F30:H30"/>
    <mergeCell ref="I30:K30"/>
    <mergeCell ref="L30:N30"/>
    <mergeCell ref="O30:Q30"/>
    <mergeCell ref="C11:K11"/>
    <mergeCell ref="L11:T11"/>
    <mergeCell ref="C12:E12"/>
    <mergeCell ref="F12:H12"/>
    <mergeCell ref="I12:K12"/>
    <mergeCell ref="L12:N12"/>
    <mergeCell ref="O12:Q12"/>
    <mergeCell ref="R12:T12"/>
    <mergeCell ref="C47:K47"/>
    <mergeCell ref="L47:T47"/>
    <mergeCell ref="C48:E48"/>
    <mergeCell ref="F48:H48"/>
    <mergeCell ref="I48:K48"/>
    <mergeCell ref="L48:N48"/>
    <mergeCell ref="O48:Q48"/>
    <mergeCell ref="R48:T48"/>
  </mergeCells>
  <hyperlinks>
    <hyperlink ref="C5" location="'Softer Outcomes'!A12" display="Table OC2.1" xr:uid="{5182036E-3C2C-4C18-A7D3-7E80298DA086}"/>
    <hyperlink ref="C6" location="'Softer Outcomes'!A30" display="Table OC3.1" xr:uid="{AD321741-FDFE-44A5-BD1A-B9E5F74592B5}"/>
    <hyperlink ref="C7" location="'Softer Outcomes'!A48" display="Table OC4.1" xr:uid="{95B7FCD8-D9F6-464C-B34B-1C36D494FED3}"/>
    <hyperlink ref="A3" location="Contents!A1" display="Return to Contents" xr:uid="{F7CFF3A8-5101-4513-99FA-8E4B873369DB}"/>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80" t="s">
        <v>86</v>
      </c>
    </row>
    <row r="3" spans="1:1" x14ac:dyDescent="0.25">
      <c r="A3" s="14" t="s">
        <v>391</v>
      </c>
    </row>
    <row r="4" spans="1:1" x14ac:dyDescent="0.25">
      <c r="A4" s="15" t="s">
        <v>392</v>
      </c>
    </row>
    <row r="5" spans="1:1" x14ac:dyDescent="0.25">
      <c r="A5" s="15" t="s">
        <v>393</v>
      </c>
    </row>
    <row r="6" spans="1:1" x14ac:dyDescent="0.25">
      <c r="A6" s="15" t="s">
        <v>394</v>
      </c>
    </row>
    <row r="7" spans="1:1" x14ac:dyDescent="0.25">
      <c r="A7" s="15" t="s">
        <v>395</v>
      </c>
    </row>
    <row r="8" spans="1:1" x14ac:dyDescent="0.25">
      <c r="A8" s="15" t="s">
        <v>396</v>
      </c>
    </row>
    <row r="9" spans="1:1" x14ac:dyDescent="0.25">
      <c r="A9" s="15" t="s">
        <v>397</v>
      </c>
    </row>
    <row r="10" spans="1:1" x14ac:dyDescent="0.25">
      <c r="A10" s="15" t="s">
        <v>398</v>
      </c>
    </row>
    <row r="11" spans="1:1" x14ac:dyDescent="0.25">
      <c r="A11" s="15" t="s">
        <v>399</v>
      </c>
    </row>
    <row r="12" spans="1:1" x14ac:dyDescent="0.25">
      <c r="A12" s="15" t="s">
        <v>1</v>
      </c>
    </row>
    <row r="13" spans="1:1" x14ac:dyDescent="0.25">
      <c r="A13" s="15" t="s">
        <v>400</v>
      </c>
    </row>
    <row r="14" spans="1:1" x14ac:dyDescent="0.25">
      <c r="A14" s="15" t="s">
        <v>401</v>
      </c>
    </row>
    <row r="15" spans="1:1" x14ac:dyDescent="0.25">
      <c r="A15" s="15" t="s">
        <v>402</v>
      </c>
    </row>
    <row r="16" spans="1:1" x14ac:dyDescent="0.25">
      <c r="A16" s="15" t="s">
        <v>403</v>
      </c>
    </row>
    <row r="17" spans="1:1" x14ac:dyDescent="0.25">
      <c r="A17" s="15" t="s">
        <v>404</v>
      </c>
    </row>
    <row r="18" spans="1:1" x14ac:dyDescent="0.25">
      <c r="A18" s="15" t="s">
        <v>405</v>
      </c>
    </row>
    <row r="19" spans="1:1" x14ac:dyDescent="0.25">
      <c r="A19" s="15" t="s">
        <v>406</v>
      </c>
    </row>
    <row r="20" spans="1:1" x14ac:dyDescent="0.25">
      <c r="A20" s="15" t="s">
        <v>407</v>
      </c>
    </row>
    <row r="21" spans="1:1" x14ac:dyDescent="0.25">
      <c r="A21" s="15" t="s">
        <v>408</v>
      </c>
    </row>
    <row r="22" spans="1:1" x14ac:dyDescent="0.25">
      <c r="A22" s="15" t="s">
        <v>409</v>
      </c>
    </row>
    <row r="23" spans="1:1" x14ac:dyDescent="0.25">
      <c r="A23" s="15" t="s">
        <v>410</v>
      </c>
    </row>
    <row r="24" spans="1:1" x14ac:dyDescent="0.25">
      <c r="A24" s="15" t="s">
        <v>411</v>
      </c>
    </row>
    <row r="25" spans="1:1" x14ac:dyDescent="0.25">
      <c r="A25" s="15" t="s">
        <v>412</v>
      </c>
    </row>
    <row r="26" spans="1:1" x14ac:dyDescent="0.25">
      <c r="A26" s="15" t="s">
        <v>413</v>
      </c>
    </row>
    <row r="27" spans="1:1" x14ac:dyDescent="0.25">
      <c r="A27" s="15" t="s">
        <v>414</v>
      </c>
    </row>
    <row r="28" spans="1:1" x14ac:dyDescent="0.25">
      <c r="A28" s="15" t="s">
        <v>415</v>
      </c>
    </row>
    <row r="29" spans="1:1" x14ac:dyDescent="0.25">
      <c r="A29" s="15" t="s">
        <v>416</v>
      </c>
    </row>
    <row r="30" spans="1:1" x14ac:dyDescent="0.25">
      <c r="A30" s="15" t="s">
        <v>417</v>
      </c>
    </row>
    <row r="31" spans="1:1" x14ac:dyDescent="0.25">
      <c r="A31" s="15" t="s">
        <v>418</v>
      </c>
    </row>
    <row r="32" spans="1:1" x14ac:dyDescent="0.25">
      <c r="A32" s="15" t="s">
        <v>419</v>
      </c>
    </row>
    <row r="33" spans="1:1" x14ac:dyDescent="0.25">
      <c r="A33" s="15" t="s">
        <v>420</v>
      </c>
    </row>
    <row r="34" spans="1:1" x14ac:dyDescent="0.25">
      <c r="A34" s="15" t="s">
        <v>421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37"/>
  <sheetViews>
    <sheetView zoomScaleNormal="100" workbookViewId="0">
      <selection activeCell="B43" sqref="B43"/>
    </sheetView>
  </sheetViews>
  <sheetFormatPr defaultRowHeight="15" x14ac:dyDescent="0.25"/>
  <cols>
    <col min="1" max="1" width="11.28515625" style="667" customWidth="1"/>
    <col min="2" max="2" width="162.140625" style="667" customWidth="1"/>
    <col min="3" max="3" width="107.28515625" style="667" customWidth="1"/>
    <col min="4" max="16384" width="9.140625" style="667"/>
  </cols>
  <sheetData>
    <row r="1" spans="1:4" ht="18.75" x14ac:dyDescent="0.3">
      <c r="A1" s="674" t="s">
        <v>1</v>
      </c>
      <c r="C1" s="674"/>
      <c r="D1" s="674"/>
    </row>
    <row r="2" spans="1:4" x14ac:dyDescent="0.25">
      <c r="A2" s="668" t="s">
        <v>4</v>
      </c>
    </row>
    <row r="3" spans="1:4" x14ac:dyDescent="0.25">
      <c r="A3" s="282" t="s">
        <v>21</v>
      </c>
    </row>
    <row r="4" spans="1:4" x14ac:dyDescent="0.25">
      <c r="A4" s="280"/>
    </row>
    <row r="5" spans="1:4" x14ac:dyDescent="0.25">
      <c r="A5" s="667" t="s">
        <v>22</v>
      </c>
    </row>
    <row r="6" spans="1:4" x14ac:dyDescent="0.25">
      <c r="A6" s="667" t="s">
        <v>23</v>
      </c>
    </row>
    <row r="7" spans="1:4" x14ac:dyDescent="0.25">
      <c r="A7" s="667" t="s">
        <v>24</v>
      </c>
    </row>
    <row r="8" spans="1:4" x14ac:dyDescent="0.25">
      <c r="A8" s="667" t="s">
        <v>25</v>
      </c>
    </row>
    <row r="9" spans="1:4" x14ac:dyDescent="0.25">
      <c r="A9" s="667" t="s">
        <v>26</v>
      </c>
    </row>
    <row r="11" spans="1:4" x14ac:dyDescent="0.25">
      <c r="B11" s="682" t="s">
        <v>27</v>
      </c>
      <c r="C11" s="668"/>
    </row>
    <row r="12" spans="1:4" ht="180" x14ac:dyDescent="0.25">
      <c r="B12" s="796" t="s">
        <v>28</v>
      </c>
      <c r="C12" s="670"/>
    </row>
    <row r="13" spans="1:4" ht="75" x14ac:dyDescent="0.25">
      <c r="B13" s="673" t="s">
        <v>29</v>
      </c>
      <c r="C13" s="649"/>
    </row>
    <row r="14" spans="1:4" x14ac:dyDescent="0.25">
      <c r="B14" s="671" t="s">
        <v>30</v>
      </c>
      <c r="C14" s="649"/>
    </row>
    <row r="15" spans="1:4" x14ac:dyDescent="0.25">
      <c r="B15" s="681" t="s">
        <v>8</v>
      </c>
      <c r="C15" s="649"/>
    </row>
    <row r="16" spans="1:4" ht="30" x14ac:dyDescent="0.25">
      <c r="B16" s="672" t="s">
        <v>31</v>
      </c>
      <c r="C16" s="649"/>
    </row>
    <row r="17" spans="1:3" x14ac:dyDescent="0.25">
      <c r="A17" s="797" t="s">
        <v>74</v>
      </c>
      <c r="B17" s="685" t="s">
        <v>32</v>
      </c>
      <c r="C17" s="649"/>
    </row>
    <row r="18" spans="1:3" x14ac:dyDescent="0.25">
      <c r="A18" s="798" t="s">
        <v>76</v>
      </c>
      <c r="B18" s="685" t="s">
        <v>33</v>
      </c>
      <c r="C18" s="649"/>
    </row>
    <row r="19" spans="1:3" x14ac:dyDescent="0.25">
      <c r="A19" s="798" t="s">
        <v>78</v>
      </c>
      <c r="B19" s="685" t="s">
        <v>34</v>
      </c>
      <c r="C19" s="649"/>
    </row>
    <row r="20" spans="1:3" x14ac:dyDescent="0.25">
      <c r="A20" s="798" t="s">
        <v>80</v>
      </c>
      <c r="B20" s="685" t="s">
        <v>35</v>
      </c>
      <c r="C20" s="649"/>
    </row>
    <row r="21" spans="1:3" x14ac:dyDescent="0.25">
      <c r="A21" s="799" t="s">
        <v>82</v>
      </c>
      <c r="B21" s="685" t="s">
        <v>36</v>
      </c>
      <c r="C21" s="649"/>
    </row>
    <row r="22" spans="1:3" x14ac:dyDescent="0.25">
      <c r="B22" s="681" t="s">
        <v>11</v>
      </c>
      <c r="C22" s="649"/>
    </row>
    <row r="23" spans="1:3" ht="45" x14ac:dyDescent="0.25">
      <c r="A23" s="797" t="s">
        <v>211</v>
      </c>
      <c r="B23" s="672" t="s">
        <v>37</v>
      </c>
      <c r="C23" s="649"/>
    </row>
    <row r="24" spans="1:3" x14ac:dyDescent="0.25">
      <c r="A24" s="799" t="s">
        <v>213</v>
      </c>
      <c r="B24" s="685" t="s">
        <v>38</v>
      </c>
      <c r="C24" s="649"/>
    </row>
    <row r="25" spans="1:3" x14ac:dyDescent="0.25">
      <c r="B25" s="681" t="s">
        <v>12</v>
      </c>
      <c r="C25" s="649"/>
    </row>
    <row r="26" spans="1:3" x14ac:dyDescent="0.25">
      <c r="A26" s="797" t="s">
        <v>229</v>
      </c>
      <c r="B26" s="672" t="s">
        <v>39</v>
      </c>
      <c r="C26" s="649"/>
    </row>
    <row r="27" spans="1:3" x14ac:dyDescent="0.25">
      <c r="A27" s="798" t="s">
        <v>231</v>
      </c>
      <c r="B27" s="685" t="s">
        <v>40</v>
      </c>
      <c r="C27" s="649"/>
    </row>
    <row r="28" spans="1:3" x14ac:dyDescent="0.25">
      <c r="A28" s="798" t="s">
        <v>233</v>
      </c>
      <c r="B28" s="673" t="s">
        <v>41</v>
      </c>
      <c r="C28" s="649"/>
    </row>
    <row r="29" spans="1:3" x14ac:dyDescent="0.25">
      <c r="A29" s="798" t="s">
        <v>235</v>
      </c>
      <c r="B29" s="673" t="s">
        <v>42</v>
      </c>
      <c r="C29" s="649"/>
    </row>
    <row r="30" spans="1:3" x14ac:dyDescent="0.25">
      <c r="A30" s="799" t="s">
        <v>237</v>
      </c>
      <c r="B30" s="672" t="s">
        <v>43</v>
      </c>
      <c r="C30" s="649"/>
    </row>
    <row r="31" spans="1:3" x14ac:dyDescent="0.25">
      <c r="B31" s="681" t="s">
        <v>14</v>
      </c>
      <c r="C31" s="649"/>
    </row>
    <row r="32" spans="1:3" x14ac:dyDescent="0.25">
      <c r="B32" s="673" t="s">
        <v>44</v>
      </c>
      <c r="C32" s="649"/>
    </row>
    <row r="33" spans="1:3" x14ac:dyDescent="0.25">
      <c r="A33" s="797" t="s">
        <v>309</v>
      </c>
      <c r="B33" s="673" t="s">
        <v>45</v>
      </c>
      <c r="C33" s="649"/>
    </row>
    <row r="34" spans="1:3" x14ac:dyDescent="0.25">
      <c r="A34" s="798" t="s">
        <v>311</v>
      </c>
      <c r="B34" s="673" t="s">
        <v>46</v>
      </c>
      <c r="C34" s="649"/>
    </row>
    <row r="35" spans="1:3" ht="30" x14ac:dyDescent="0.25">
      <c r="A35" s="799" t="s">
        <v>313</v>
      </c>
      <c r="B35" s="685" t="s">
        <v>47</v>
      </c>
      <c r="C35" s="649"/>
    </row>
    <row r="36" spans="1:3" x14ac:dyDescent="0.25">
      <c r="B36" s="680" t="s">
        <v>15</v>
      </c>
      <c r="C36" s="649"/>
    </row>
    <row r="37" spans="1:3" x14ac:dyDescent="0.25">
      <c r="B37" s="671" t="s">
        <v>48</v>
      </c>
    </row>
  </sheetData>
  <hyperlinks>
    <hyperlink ref="A3" location="Contents!A1" display="Return to Contents" xr:uid="{493EF0A1-0B02-49F9-A603-0FD5A8BB4B7F}"/>
    <hyperlink ref="A17" location="Demographics!A67" display="Table C2.4" xr:uid="{9A59EF9A-AD0C-4ED1-B2B4-A7CE7A98BFD7}"/>
    <hyperlink ref="A18" location="Demographics!A81" display="Table C2.5" xr:uid="{EA39B418-7124-43EF-B0A9-E093F93609F6}"/>
    <hyperlink ref="A19" location="Demographics!A107" display="Table C2.6" xr:uid="{F0929A92-67C3-4F5D-9F18-043F22D2C1F4}"/>
    <hyperlink ref="A20" location="Demographics!A133" display="Table C2.7" xr:uid="{4AEAA97E-114E-4315-8A52-CF7935340F5F}"/>
    <hyperlink ref="A21" location="Demographics!A156" display="Table C2.8" xr:uid="{9CDCB8EB-AD90-4807-AC18-0D6DED08795E}"/>
    <hyperlink ref="A23" location="Funding!A8" display="Table I2.1" xr:uid="{FF03CC6C-B12D-4902-BEB2-AD4901644DB4}"/>
    <hyperlink ref="A24" location="Funding!A21" display="Table I2.2" xr:uid="{DF816E7B-CB45-4503-90A4-2093A241590F}"/>
    <hyperlink ref="A26" location="Volume!A20" display="Table A1.2" xr:uid="{AB65564E-8BFA-4AC9-B889-39C49D6F1367}"/>
    <hyperlink ref="A27" location="Volume!A33" display="Table A1.3" xr:uid="{59C77618-AFDA-4E03-BBA2-EDB4A21CE230}"/>
    <hyperlink ref="A28" location="Volume!A40" display="Table A1.4" xr:uid="{8AE8B012-0909-49C1-9C3C-DF73BB6A4C0B}"/>
    <hyperlink ref="A29" location="Volume!A56" display="Table A1.5" xr:uid="{CA1CEF96-B77A-40C2-9CD4-AB86665E79BB}"/>
    <hyperlink ref="A30" location="Volume!A79" display="Table A1.6" xr:uid="{EBA6EF00-E56B-45CC-AE4C-0917BA9B71D8}"/>
    <hyperlink ref="A33" location="'Welfare Rights Activity'!A9" display="Table OP2.1" xr:uid="{BC8B5464-8314-4923-841E-2687D84614DE}"/>
    <hyperlink ref="A34" location="'Welfare Rights Activity'!A50" display="Table OP3.1" xr:uid="{6B32CF7A-24A2-405D-B0F0-9EAE6398443C}"/>
    <hyperlink ref="A35" location="'Welfare Rights Activity'!A91" display="Table OP3.2" xr:uid="{50AF410F-25DE-484C-90B1-B3086FAB69F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D25"/>
  <sheetViews>
    <sheetView zoomScaleNormal="100" workbookViewId="0">
      <selection activeCell="F3" sqref="F3"/>
    </sheetView>
  </sheetViews>
  <sheetFormatPr defaultRowHeight="15" x14ac:dyDescent="0.25"/>
  <cols>
    <col min="1" max="16384" width="9.140625" style="650"/>
  </cols>
  <sheetData>
    <row r="1" spans="1:3" ht="18.75" x14ac:dyDescent="0.3">
      <c r="A1" s="742" t="s">
        <v>1</v>
      </c>
      <c r="B1" s="742"/>
      <c r="C1" s="742"/>
    </row>
    <row r="2" spans="1:3" x14ac:dyDescent="0.25">
      <c r="A2" s="668" t="s">
        <v>5</v>
      </c>
      <c r="B2" s="667"/>
      <c r="C2" s="667"/>
    </row>
    <row r="3" spans="1:3" s="667" customFormat="1" x14ac:dyDescent="0.25">
      <c r="A3" s="282" t="s">
        <v>21</v>
      </c>
    </row>
    <row r="24" spans="2:4" x14ac:dyDescent="0.25">
      <c r="B24" s="19"/>
      <c r="C24" s="667"/>
      <c r="D24" s="667"/>
    </row>
    <row r="25" spans="2:4" x14ac:dyDescent="0.25">
      <c r="B25" s="667"/>
      <c r="C25" s="648"/>
      <c r="D25" s="649"/>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8"/>
  <sheetViews>
    <sheetView workbookViewId="0">
      <selection sqref="A1:C1"/>
    </sheetView>
  </sheetViews>
  <sheetFormatPr defaultRowHeight="15" x14ac:dyDescent="0.25"/>
  <cols>
    <col min="1" max="1" width="42.140625" style="650" customWidth="1"/>
    <col min="2" max="2" width="28.42578125" style="650" customWidth="1"/>
    <col min="3" max="3" width="31.42578125" style="650" customWidth="1"/>
    <col min="4" max="16384" width="9.140625" style="650"/>
  </cols>
  <sheetData>
    <row r="1" spans="1:4" ht="18.75" x14ac:dyDescent="0.3">
      <c r="A1" s="742" t="s">
        <v>1</v>
      </c>
      <c r="B1" s="742"/>
      <c r="C1" s="742"/>
      <c r="D1" s="667"/>
    </row>
    <row r="2" spans="1:4" x14ac:dyDescent="0.25">
      <c r="A2" s="668" t="s">
        <v>7</v>
      </c>
      <c r="B2" s="667"/>
      <c r="C2" s="667"/>
      <c r="D2" s="667"/>
    </row>
    <row r="3" spans="1:4" s="667" customFormat="1" x14ac:dyDescent="0.25">
      <c r="A3" s="282" t="s">
        <v>21</v>
      </c>
    </row>
    <row r="5" spans="1:4" x14ac:dyDescent="0.25">
      <c r="A5" s="98" t="s">
        <v>49</v>
      </c>
      <c r="B5" s="667"/>
      <c r="C5" s="667"/>
      <c r="D5" s="667"/>
    </row>
    <row r="6" spans="1:4" x14ac:dyDescent="0.25">
      <c r="A6" s="667" t="s">
        <v>50</v>
      </c>
      <c r="B6" s="667"/>
      <c r="C6" s="667"/>
      <c r="D6" s="667"/>
    </row>
    <row r="7" spans="1:4" x14ac:dyDescent="0.25">
      <c r="A7" s="667" t="s">
        <v>51</v>
      </c>
      <c r="B7" s="667"/>
      <c r="C7" s="667"/>
      <c r="D7" s="667"/>
    </row>
    <row r="9" spans="1:4" ht="15.75" thickBot="1" x14ac:dyDescent="0.3">
      <c r="A9" s="485" t="s">
        <v>52</v>
      </c>
      <c r="B9" s="663"/>
      <c r="C9" s="649"/>
      <c r="D9" s="649"/>
    </row>
    <row r="10" spans="1:4" x14ac:dyDescent="0.25">
      <c r="A10" s="664" t="s">
        <v>53</v>
      </c>
      <c r="B10" s="665" t="s">
        <v>54</v>
      </c>
      <c r="C10" s="665" t="s">
        <v>55</v>
      </c>
      <c r="D10" s="649"/>
    </row>
    <row r="11" spans="1:4" ht="75" x14ac:dyDescent="0.25">
      <c r="A11" s="687" t="s">
        <v>56</v>
      </c>
      <c r="B11" s="684" t="s">
        <v>57</v>
      </c>
      <c r="C11" s="666" t="s">
        <v>58</v>
      </c>
      <c r="D11" s="649"/>
    </row>
    <row r="12" spans="1:4" x14ac:dyDescent="0.25">
      <c r="A12" s="667"/>
      <c r="B12" s="667"/>
      <c r="C12" s="667"/>
      <c r="D12" s="649"/>
    </row>
    <row r="13" spans="1:4" ht="15.75" thickBot="1" x14ac:dyDescent="0.3">
      <c r="A13" s="485" t="s">
        <v>59</v>
      </c>
      <c r="B13" s="663"/>
      <c r="C13" s="649"/>
      <c r="D13" s="649"/>
    </row>
    <row r="14" spans="1:4" x14ac:dyDescent="0.25">
      <c r="A14" s="664" t="s">
        <v>53</v>
      </c>
      <c r="B14" s="665" t="s">
        <v>54</v>
      </c>
      <c r="C14" s="665" t="s">
        <v>55</v>
      </c>
      <c r="D14" s="667"/>
    </row>
    <row r="15" spans="1:4" x14ac:dyDescent="0.25">
      <c r="A15" s="723" t="s">
        <v>60</v>
      </c>
      <c r="B15" s="722" t="s">
        <v>61</v>
      </c>
      <c r="C15" s="666" t="s">
        <v>58</v>
      </c>
      <c r="D15" s="667"/>
    </row>
    <row r="16" spans="1:4" s="667" customFormat="1" x14ac:dyDescent="0.25">
      <c r="A16" s="724" t="s">
        <v>62</v>
      </c>
      <c r="B16" s="648" t="s">
        <v>63</v>
      </c>
      <c r="C16" s="725" t="s">
        <v>64</v>
      </c>
    </row>
    <row r="17" spans="1:3" x14ac:dyDescent="0.25">
      <c r="A17" s="736" t="s">
        <v>65</v>
      </c>
      <c r="B17" s="722" t="s">
        <v>63</v>
      </c>
      <c r="C17" s="666" t="s">
        <v>64</v>
      </c>
    </row>
    <row r="18" spans="1:3" x14ac:dyDescent="0.25">
      <c r="A18" s="11"/>
      <c r="B18" s="667"/>
      <c r="C18" s="667"/>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workbookViewId="0">
      <selection activeCell="D150" sqref="D150"/>
    </sheetView>
  </sheetViews>
  <sheetFormatPr defaultRowHeight="15" x14ac:dyDescent="0.25"/>
  <cols>
    <col min="1" max="1" width="9.140625" style="667" customWidth="1"/>
    <col min="2" max="2" width="20.7109375" style="667" customWidth="1"/>
    <col min="3" max="3" width="13.5703125" style="667" customWidth="1"/>
    <col min="4" max="6" width="12.28515625" style="667" customWidth="1"/>
    <col min="7" max="7" width="12.5703125" style="667" customWidth="1"/>
    <col min="8" max="8" width="13.140625" style="667" customWidth="1"/>
    <col min="9" max="9" width="11.5703125" style="667" customWidth="1"/>
    <col min="10" max="10" width="12.28515625" style="667" customWidth="1"/>
    <col min="11" max="11" width="12.140625" style="667" customWidth="1"/>
    <col min="12" max="12" width="11.7109375" style="667" customWidth="1"/>
    <col min="13" max="13" width="11.85546875" style="667" customWidth="1"/>
    <col min="14" max="14" width="11" style="667" bestFit="1" customWidth="1"/>
    <col min="15" max="15" width="12.5703125" style="667" customWidth="1"/>
    <col min="16" max="16" width="11.85546875" style="667" customWidth="1"/>
    <col min="17" max="17" width="11.42578125" style="667" customWidth="1"/>
    <col min="18" max="18" width="11.140625" style="667" customWidth="1"/>
    <col min="19" max="19" width="11.85546875" style="667" customWidth="1"/>
    <col min="20" max="20" width="10.85546875" style="667" customWidth="1"/>
    <col min="21" max="21" width="10.7109375" style="667" bestFit="1" customWidth="1"/>
    <col min="22" max="22" width="13" style="667" customWidth="1"/>
    <col min="23" max="23" width="10.7109375" style="667" customWidth="1"/>
    <col min="24" max="24" width="11.28515625" style="667" customWidth="1"/>
    <col min="25" max="25" width="10.5703125" style="667" customWidth="1"/>
    <col min="26" max="26" width="9.5703125" style="667" bestFit="1" customWidth="1"/>
    <col min="27" max="27" width="11" style="667" customWidth="1"/>
    <col min="28" max="28" width="11.42578125" style="667" customWidth="1"/>
    <col min="29" max="29" width="9.140625" style="667"/>
    <col min="30" max="30" width="11.140625" style="667" customWidth="1"/>
    <col min="31" max="32" width="11.28515625" style="667" customWidth="1"/>
    <col min="33" max="33" width="9.140625" style="667"/>
    <col min="34" max="35" width="12.85546875" style="667" customWidth="1"/>
    <col min="36" max="36" width="10.85546875" style="667" customWidth="1"/>
    <col min="37" max="37" width="11.140625" style="667" customWidth="1"/>
    <col min="38" max="16384" width="9.140625" style="667"/>
  </cols>
  <sheetData>
    <row r="1" spans="1:14" ht="18.75" x14ac:dyDescent="0.3">
      <c r="A1" s="742" t="s">
        <v>1</v>
      </c>
      <c r="B1" s="742"/>
      <c r="C1" s="742"/>
      <c r="N1" s="282"/>
    </row>
    <row r="2" spans="1:14" x14ac:dyDescent="0.25">
      <c r="A2" s="668" t="s">
        <v>66</v>
      </c>
    </row>
    <row r="3" spans="1:14" x14ac:dyDescent="0.25">
      <c r="A3" s="282" t="s">
        <v>21</v>
      </c>
    </row>
    <row r="4" spans="1:14" x14ac:dyDescent="0.25">
      <c r="A4" s="668"/>
    </row>
    <row r="5" spans="1:14" x14ac:dyDescent="0.25">
      <c r="A5" s="278" t="s">
        <v>67</v>
      </c>
      <c r="B5" s="278"/>
      <c r="C5" s="279" t="s">
        <v>68</v>
      </c>
    </row>
    <row r="6" spans="1:14" x14ac:dyDescent="0.25">
      <c r="A6" s="278" t="s">
        <v>69</v>
      </c>
      <c r="B6" s="278"/>
      <c r="C6" s="279" t="s">
        <v>70</v>
      </c>
    </row>
    <row r="7" spans="1:14" x14ac:dyDescent="0.25">
      <c r="A7" s="278" t="s">
        <v>71</v>
      </c>
      <c r="B7" s="278"/>
      <c r="C7" s="279" t="s">
        <v>72</v>
      </c>
    </row>
    <row r="8" spans="1:14" x14ac:dyDescent="0.25">
      <c r="A8" s="278" t="s">
        <v>73</v>
      </c>
      <c r="B8" s="278"/>
      <c r="C8" s="279" t="s">
        <v>74</v>
      </c>
    </row>
    <row r="9" spans="1:14" x14ac:dyDescent="0.25">
      <c r="A9" s="278" t="s">
        <v>75</v>
      </c>
      <c r="B9" s="278"/>
      <c r="C9" s="279" t="s">
        <v>76</v>
      </c>
    </row>
    <row r="10" spans="1:14" x14ac:dyDescent="0.25">
      <c r="A10" s="278" t="s">
        <v>77</v>
      </c>
      <c r="B10" s="278"/>
      <c r="C10" s="279" t="s">
        <v>78</v>
      </c>
    </row>
    <row r="11" spans="1:14" x14ac:dyDescent="0.25">
      <c r="A11" s="278" t="s">
        <v>79</v>
      </c>
      <c r="B11" s="278"/>
      <c r="C11" s="279" t="s">
        <v>80</v>
      </c>
    </row>
    <row r="12" spans="1:14" x14ac:dyDescent="0.25">
      <c r="A12" s="278" t="s">
        <v>81</v>
      </c>
      <c r="B12" s="278"/>
      <c r="C12" s="279" t="s">
        <v>82</v>
      </c>
    </row>
    <row r="14" spans="1:14" x14ac:dyDescent="0.25">
      <c r="A14" s="668" t="s">
        <v>83</v>
      </c>
    </row>
    <row r="15" spans="1:14" x14ac:dyDescent="0.25">
      <c r="A15" s="668"/>
    </row>
    <row r="16" spans="1:14" x14ac:dyDescent="0.25">
      <c r="C16" s="748" t="s">
        <v>84</v>
      </c>
      <c r="D16" s="749"/>
      <c r="E16" s="749"/>
      <c r="F16" s="749"/>
      <c r="G16" s="765" t="s">
        <v>85</v>
      </c>
      <c r="H16" s="749"/>
      <c r="I16" s="98"/>
      <c r="J16" s="98"/>
    </row>
    <row r="17" spans="1:14" x14ac:dyDescent="0.25">
      <c r="B17" s="487"/>
      <c r="C17" s="748" t="str">
        <f>A1</f>
        <v>East Lothian</v>
      </c>
      <c r="D17" s="757"/>
      <c r="E17" s="749" t="s">
        <v>86</v>
      </c>
      <c r="F17" s="749"/>
      <c r="G17" s="765" t="str">
        <f>$A$1</f>
        <v>East Lothian</v>
      </c>
      <c r="H17" s="749"/>
    </row>
    <row r="18" spans="1:14" ht="15.75" thickBot="1" x14ac:dyDescent="0.3">
      <c r="B18" s="598" t="s">
        <v>67</v>
      </c>
      <c r="C18" s="3" t="s">
        <v>87</v>
      </c>
      <c r="D18" s="601" t="s">
        <v>88</v>
      </c>
      <c r="E18" s="600" t="s">
        <v>87</v>
      </c>
      <c r="F18" s="600" t="s">
        <v>88</v>
      </c>
      <c r="G18" s="100" t="s">
        <v>87</v>
      </c>
      <c r="H18" s="600" t="s">
        <v>88</v>
      </c>
    </row>
    <row r="19" spans="1:14" x14ac:dyDescent="0.25">
      <c r="B19" s="487" t="s">
        <v>89</v>
      </c>
      <c r="C19" s="741"/>
      <c r="D19" s="7"/>
      <c r="E19" s="649"/>
      <c r="F19" s="649"/>
      <c r="G19" s="101"/>
      <c r="H19" s="740"/>
    </row>
    <row r="20" spans="1:14" x14ac:dyDescent="0.25">
      <c r="B20" s="4" t="s">
        <v>90</v>
      </c>
      <c r="C20" s="42">
        <v>1197</v>
      </c>
      <c r="D20" s="43">
        <v>1657</v>
      </c>
      <c r="E20" s="44">
        <v>55010</v>
      </c>
      <c r="F20" s="44">
        <v>68302</v>
      </c>
      <c r="G20" s="102" t="s">
        <v>91</v>
      </c>
      <c r="H20" s="44" t="s">
        <v>91</v>
      </c>
    </row>
    <row r="21" spans="1:14" x14ac:dyDescent="0.25">
      <c r="B21" s="1" t="s">
        <v>92</v>
      </c>
      <c r="C21" s="21">
        <v>1239</v>
      </c>
      <c r="D21" s="22">
        <v>1865</v>
      </c>
      <c r="E21" s="23">
        <v>79040.762000000002</v>
      </c>
      <c r="F21" s="23">
        <v>98579.547000000006</v>
      </c>
      <c r="G21" s="103" t="s">
        <v>91</v>
      </c>
      <c r="H21" s="23" t="s">
        <v>91</v>
      </c>
    </row>
    <row r="22" spans="1:14" x14ac:dyDescent="0.25">
      <c r="B22" s="45" t="s">
        <v>93</v>
      </c>
      <c r="C22" s="46">
        <v>1087.5999999999999</v>
      </c>
      <c r="D22" s="47">
        <v>1629.44</v>
      </c>
      <c r="E22" s="48">
        <v>83409.87000000001</v>
      </c>
      <c r="F22" s="48">
        <v>102803.81</v>
      </c>
      <c r="G22" s="104" t="s">
        <v>91</v>
      </c>
      <c r="H22" s="48" t="s">
        <v>91</v>
      </c>
    </row>
    <row r="23" spans="1:14" x14ac:dyDescent="0.25">
      <c r="B23" s="16" t="s">
        <v>94</v>
      </c>
      <c r="C23" s="24"/>
      <c r="D23" s="25"/>
      <c r="E23" s="26"/>
      <c r="F23" s="26"/>
      <c r="G23" s="105"/>
      <c r="H23" s="99"/>
    </row>
    <row r="24" spans="1:14" x14ac:dyDescent="0.25">
      <c r="B24" s="4" t="s">
        <v>90</v>
      </c>
      <c r="C24" s="49">
        <f>IFERROR(C20/SUM($C20:$D20),"-")</f>
        <v>0.41941135248773653</v>
      </c>
      <c r="D24" s="50">
        <f t="shared" ref="D24:D26" si="0">IFERROR(D20/SUM($C20:$D20),"-")</f>
        <v>0.58058864751226347</v>
      </c>
      <c r="E24" s="51">
        <f>IFERROR(E20/SUM($E20:$F20),"-")</f>
        <v>0.44610419099519916</v>
      </c>
      <c r="F24" s="51">
        <f t="shared" ref="F24:F26" si="1">IFERROR(F20/SUM($E20:$F20),"-")</f>
        <v>0.55389580900480084</v>
      </c>
      <c r="G24" s="106">
        <v>0.47899999999999998</v>
      </c>
      <c r="H24" s="51">
        <v>0.52100000000000002</v>
      </c>
      <c r="I24" s="19"/>
    </row>
    <row r="25" spans="1:14" x14ac:dyDescent="0.25">
      <c r="B25" s="1" t="s">
        <v>92</v>
      </c>
      <c r="C25" s="27">
        <f t="shared" ref="C25:C26" si="2">IFERROR(C21/SUM($C21:$D21),"-")</f>
        <v>0.39916237113402064</v>
      </c>
      <c r="D25" s="28">
        <f t="shared" si="0"/>
        <v>0.60083762886597936</v>
      </c>
      <c r="E25" s="29">
        <f t="shared" ref="E25:E26" si="3">IFERROR(E21/SUM($E21:$F21),"-")</f>
        <v>0.44499844891047902</v>
      </c>
      <c r="F25" s="29">
        <f t="shared" si="1"/>
        <v>0.55500155108952098</v>
      </c>
      <c r="G25" s="107">
        <v>0.47899999999999998</v>
      </c>
      <c r="H25" s="29">
        <v>0.51900000000000002</v>
      </c>
      <c r="I25" s="19"/>
    </row>
    <row r="26" spans="1:14" ht="15.75" thickBot="1" x14ac:dyDescent="0.3">
      <c r="B26" s="52" t="s">
        <v>93</v>
      </c>
      <c r="C26" s="53">
        <f t="shared" si="2"/>
        <v>0.40028854930365393</v>
      </c>
      <c r="D26" s="54">
        <f t="shared" si="0"/>
        <v>0.59971145069634602</v>
      </c>
      <c r="E26" s="55">
        <f t="shared" si="3"/>
        <v>0.44792557668158439</v>
      </c>
      <c r="F26" s="55">
        <f t="shared" si="1"/>
        <v>0.55207442331841572</v>
      </c>
      <c r="G26" s="108">
        <v>0.47799999999999998</v>
      </c>
      <c r="H26" s="55">
        <v>0.52</v>
      </c>
      <c r="I26" s="19"/>
    </row>
    <row r="28" spans="1:14" ht="17.25" x14ac:dyDescent="0.25">
      <c r="A28" s="668" t="s">
        <v>95</v>
      </c>
    </row>
    <row r="29" spans="1:14" x14ac:dyDescent="0.25">
      <c r="A29" s="668"/>
    </row>
    <row r="30" spans="1:14" x14ac:dyDescent="0.25">
      <c r="A30" s="668" t="s">
        <v>96</v>
      </c>
    </row>
    <row r="31" spans="1:14" x14ac:dyDescent="0.25">
      <c r="C31" s="748" t="s">
        <v>84</v>
      </c>
      <c r="D31" s="749"/>
      <c r="E31" s="749"/>
      <c r="F31" s="749"/>
      <c r="G31" s="749"/>
      <c r="H31" s="749"/>
      <c r="I31" s="749"/>
      <c r="J31" s="758"/>
      <c r="K31" s="765" t="s">
        <v>85</v>
      </c>
      <c r="L31" s="749"/>
      <c r="M31" s="749"/>
      <c r="N31" s="749"/>
    </row>
    <row r="32" spans="1:14" x14ac:dyDescent="0.25">
      <c r="B32" s="649"/>
      <c r="C32" s="759" t="str">
        <f>$A$1</f>
        <v>East Lothian</v>
      </c>
      <c r="D32" s="760"/>
      <c r="E32" s="760"/>
      <c r="F32" s="766"/>
      <c r="G32" s="759" t="s">
        <v>86</v>
      </c>
      <c r="H32" s="760"/>
      <c r="I32" s="760"/>
      <c r="J32" s="761"/>
      <c r="K32" s="762" t="str">
        <f>$A$1</f>
        <v>East Lothian</v>
      </c>
      <c r="L32" s="760"/>
      <c r="M32" s="760"/>
      <c r="N32" s="760"/>
    </row>
    <row r="33" spans="1:21" ht="15.75" thickBot="1" x14ac:dyDescent="0.3">
      <c r="B33" s="59" t="s">
        <v>69</v>
      </c>
      <c r="C33" s="3" t="s">
        <v>97</v>
      </c>
      <c r="D33" s="600" t="s">
        <v>98</v>
      </c>
      <c r="E33" s="600" t="s">
        <v>99</v>
      </c>
      <c r="F33" s="601" t="s">
        <v>100</v>
      </c>
      <c r="G33" s="600" t="s">
        <v>97</v>
      </c>
      <c r="H33" s="600" t="s">
        <v>98</v>
      </c>
      <c r="I33" s="600" t="s">
        <v>99</v>
      </c>
      <c r="J33" s="600" t="s">
        <v>100</v>
      </c>
      <c r="K33" s="100" t="s">
        <v>97</v>
      </c>
      <c r="L33" s="600" t="s">
        <v>98</v>
      </c>
      <c r="M33" s="600" t="s">
        <v>99</v>
      </c>
      <c r="N33" s="600" t="s">
        <v>100</v>
      </c>
      <c r="O33" s="683"/>
    </row>
    <row r="34" spans="1:21" x14ac:dyDescent="0.25">
      <c r="B34" s="33" t="s">
        <v>89</v>
      </c>
      <c r="C34" s="20"/>
      <c r="D34" s="17"/>
      <c r="E34" s="17"/>
      <c r="F34" s="18"/>
      <c r="G34" s="17"/>
      <c r="H34" s="17"/>
      <c r="I34" s="17"/>
      <c r="J34" s="17"/>
      <c r="K34" s="128"/>
      <c r="L34" s="17"/>
      <c r="M34" s="17"/>
      <c r="N34" s="17"/>
    </row>
    <row r="35" spans="1:21" x14ac:dyDescent="0.25">
      <c r="B35" s="652" t="s">
        <v>90</v>
      </c>
      <c r="C35" s="39">
        <v>458</v>
      </c>
      <c r="D35" s="40">
        <v>478</v>
      </c>
      <c r="E35" s="40">
        <v>903</v>
      </c>
      <c r="F35" s="41">
        <v>996</v>
      </c>
      <c r="G35" s="40">
        <v>24153</v>
      </c>
      <c r="H35" s="40">
        <v>19731</v>
      </c>
      <c r="I35" s="40">
        <v>29311</v>
      </c>
      <c r="J35" s="40">
        <v>37234</v>
      </c>
      <c r="K35" s="109" t="s">
        <v>91</v>
      </c>
      <c r="L35" s="40" t="s">
        <v>91</v>
      </c>
      <c r="M35" s="40" t="s">
        <v>91</v>
      </c>
      <c r="N35" s="40" t="s">
        <v>91</v>
      </c>
    </row>
    <row r="36" spans="1:21" x14ac:dyDescent="0.25">
      <c r="B36" s="654" t="s">
        <v>92</v>
      </c>
      <c r="C36" s="36">
        <f>SUM(D47,E47)</f>
        <v>587</v>
      </c>
      <c r="D36" s="37">
        <v>500</v>
      </c>
      <c r="E36" s="37">
        <v>1028</v>
      </c>
      <c r="F36" s="38">
        <v>948</v>
      </c>
      <c r="G36" s="37">
        <f>L47+M47</f>
        <v>40117</v>
      </c>
      <c r="H36" s="37">
        <v>31774</v>
      </c>
      <c r="I36" s="37">
        <v>41754</v>
      </c>
      <c r="J36" s="37">
        <v>55942</v>
      </c>
      <c r="K36" s="110" t="s">
        <v>91</v>
      </c>
      <c r="L36" s="37" t="s">
        <v>91</v>
      </c>
      <c r="M36" s="37" t="s">
        <v>91</v>
      </c>
      <c r="N36" s="37" t="s">
        <v>91</v>
      </c>
    </row>
    <row r="37" spans="1:21" x14ac:dyDescent="0.25">
      <c r="B37" s="65" t="s">
        <v>93</v>
      </c>
      <c r="C37" s="67">
        <f>SUM(D48,E48)</f>
        <v>474.52</v>
      </c>
      <c r="D37" s="66">
        <v>432.48</v>
      </c>
      <c r="E37" s="66">
        <v>897.56</v>
      </c>
      <c r="F37" s="68">
        <v>1038.72</v>
      </c>
      <c r="G37" s="66">
        <f>L48+M48</f>
        <v>39660.404999999992</v>
      </c>
      <c r="H37" s="66">
        <v>29913.204999999998</v>
      </c>
      <c r="I37" s="66">
        <v>48913.844999999994</v>
      </c>
      <c r="J37" s="66">
        <v>71419.48</v>
      </c>
      <c r="K37" s="111" t="s">
        <v>91</v>
      </c>
      <c r="L37" s="66" t="s">
        <v>91</v>
      </c>
      <c r="M37" s="66" t="s">
        <v>91</v>
      </c>
      <c r="N37" s="66" t="s">
        <v>91</v>
      </c>
    </row>
    <row r="38" spans="1:21" x14ac:dyDescent="0.25">
      <c r="B38" s="34" t="s">
        <v>94</v>
      </c>
      <c r="C38" s="741"/>
      <c r="D38" s="740"/>
      <c r="E38" s="740"/>
      <c r="F38" s="7"/>
      <c r="G38" s="740"/>
      <c r="H38" s="740"/>
      <c r="I38" s="740"/>
      <c r="J38" s="740"/>
      <c r="K38" s="101"/>
      <c r="L38" s="740"/>
      <c r="M38" s="740"/>
      <c r="N38" s="740"/>
    </row>
    <row r="39" spans="1:21" x14ac:dyDescent="0.25">
      <c r="B39" s="652" t="s">
        <v>90</v>
      </c>
      <c r="C39" s="69">
        <f>IFERROR(C35/SUM($C35:$F35),"")</f>
        <v>0.16155202821869488</v>
      </c>
      <c r="D39" s="70">
        <f t="shared" ref="D39:F39" si="4">IFERROR(D35/SUM($C35:$F35),"")</f>
        <v>0.16860670194003527</v>
      </c>
      <c r="E39" s="70">
        <f t="shared" si="4"/>
        <v>0.31851851851851853</v>
      </c>
      <c r="F39" s="71">
        <f t="shared" si="4"/>
        <v>0.35132275132275131</v>
      </c>
      <c r="G39" s="70">
        <f>IFERROR(G35/SUM($G35:$J35),"")</f>
        <v>0.21871972036331036</v>
      </c>
      <c r="H39" s="70">
        <f t="shared" ref="H39:J39" si="5">IFERROR(H35/SUM($G35:$J35),"")</f>
        <v>0.17867589129667025</v>
      </c>
      <c r="I39" s="70">
        <f t="shared" si="5"/>
        <v>0.26542846534877612</v>
      </c>
      <c r="J39" s="70">
        <f t="shared" si="5"/>
        <v>0.33717592299124322</v>
      </c>
      <c r="K39" s="112">
        <v>0.254</v>
      </c>
      <c r="L39" s="70">
        <v>0.15</v>
      </c>
      <c r="M39" s="70">
        <v>0.27200000000000002</v>
      </c>
      <c r="N39" s="70">
        <v>0.32500000000000001</v>
      </c>
      <c r="O39" s="19"/>
      <c r="U39" s="19"/>
    </row>
    <row r="40" spans="1:21" x14ac:dyDescent="0.25">
      <c r="B40" s="654" t="s">
        <v>92</v>
      </c>
      <c r="C40" s="72">
        <f t="shared" ref="C40:F40" si="6">IFERROR(C36/SUM($C36:$F36),"")</f>
        <v>0.19164218086842966</v>
      </c>
      <c r="D40" s="73">
        <f t="shared" si="6"/>
        <v>0.16323865491348352</v>
      </c>
      <c r="E40" s="73">
        <f t="shared" si="6"/>
        <v>0.33561867450212213</v>
      </c>
      <c r="F40" s="74">
        <f t="shared" si="6"/>
        <v>0.30950048971596472</v>
      </c>
      <c r="G40" s="73">
        <f t="shared" ref="G40:J40" si="7">IFERROR(G36/SUM($G36:$J36),"")</f>
        <v>0.23655704741519101</v>
      </c>
      <c r="H40" s="73">
        <f t="shared" si="7"/>
        <v>0.18736105951517509</v>
      </c>
      <c r="I40" s="73">
        <f t="shared" si="7"/>
        <v>0.24620990995772082</v>
      </c>
      <c r="J40" s="73">
        <f t="shared" si="7"/>
        <v>0.32987198311191307</v>
      </c>
      <c r="K40" s="113">
        <v>0.251</v>
      </c>
      <c r="L40" s="73">
        <v>0.14800000000000002</v>
      </c>
      <c r="M40" s="73">
        <v>0.28999999999999998</v>
      </c>
      <c r="N40" s="73">
        <v>0.312</v>
      </c>
      <c r="O40" s="19"/>
      <c r="U40" s="19"/>
    </row>
    <row r="41" spans="1:21" ht="15.75" thickBot="1" x14ac:dyDescent="0.3">
      <c r="B41" s="656" t="s">
        <v>93</v>
      </c>
      <c r="C41" s="75">
        <f t="shared" ref="C41:F41" si="8">IFERROR(C37/SUM($C37:$F37),"")</f>
        <v>0.16689175881376439</v>
      </c>
      <c r="D41" s="76">
        <f t="shared" si="8"/>
        <v>0.15210601840128304</v>
      </c>
      <c r="E41" s="76">
        <f t="shared" si="8"/>
        <v>0.31567766804535607</v>
      </c>
      <c r="F41" s="77">
        <f t="shared" si="8"/>
        <v>0.36532455473959657</v>
      </c>
      <c r="G41" s="76">
        <f t="shared" ref="G41:J41" si="9">IFERROR(G37/SUM($G37:$J37),"")</f>
        <v>0.2088412674344936</v>
      </c>
      <c r="H41" s="76">
        <f t="shared" si="9"/>
        <v>0.15751507442316415</v>
      </c>
      <c r="I41" s="76">
        <f t="shared" si="9"/>
        <v>0.25756745007758663</v>
      </c>
      <c r="J41" s="76">
        <f t="shared" si="9"/>
        <v>0.3760762080647555</v>
      </c>
      <c r="K41" s="114">
        <v>0.249</v>
      </c>
      <c r="L41" s="76">
        <v>0.14599999999999999</v>
      </c>
      <c r="M41" s="76">
        <v>0.26100000000000001</v>
      </c>
      <c r="N41" s="76">
        <v>0.34299999999999997</v>
      </c>
      <c r="O41" s="19"/>
      <c r="U41" s="19"/>
    </row>
    <row r="42" spans="1:21" x14ac:dyDescent="0.25">
      <c r="F42" s="19"/>
      <c r="I42" s="19"/>
    </row>
    <row r="43" spans="1:21" x14ac:dyDescent="0.25">
      <c r="A43" s="668" t="s">
        <v>101</v>
      </c>
      <c r="F43" s="19"/>
      <c r="I43" s="19"/>
    </row>
    <row r="44" spans="1:21" x14ac:dyDescent="0.25">
      <c r="B44" s="649"/>
      <c r="C44" s="748" t="str">
        <f>$A$1</f>
        <v>East Lothian</v>
      </c>
      <c r="D44" s="749"/>
      <c r="E44" s="749"/>
      <c r="F44" s="749"/>
      <c r="G44" s="749"/>
      <c r="H44" s="749"/>
      <c r="I44" s="749"/>
      <c r="J44" s="757"/>
      <c r="K44" s="748" t="s">
        <v>86</v>
      </c>
      <c r="L44" s="749"/>
      <c r="M44" s="749"/>
      <c r="N44" s="749"/>
      <c r="O44" s="749"/>
      <c r="P44" s="749"/>
      <c r="Q44" s="749"/>
      <c r="R44" s="749"/>
    </row>
    <row r="45" spans="1:21" ht="15.75" thickBot="1" x14ac:dyDescent="0.3">
      <c r="B45" s="59" t="s">
        <v>69</v>
      </c>
      <c r="C45" s="3" t="s">
        <v>102</v>
      </c>
      <c r="D45" s="600" t="s">
        <v>103</v>
      </c>
      <c r="E45" s="600" t="s">
        <v>104</v>
      </c>
      <c r="F45" s="600" t="s">
        <v>98</v>
      </c>
      <c r="G45" s="600" t="s">
        <v>99</v>
      </c>
      <c r="H45" s="600" t="s">
        <v>105</v>
      </c>
      <c r="I45" s="600" t="s">
        <v>106</v>
      </c>
      <c r="J45" s="601" t="s">
        <v>107</v>
      </c>
      <c r="K45" s="3" t="s">
        <v>102</v>
      </c>
      <c r="L45" s="600" t="s">
        <v>103</v>
      </c>
      <c r="M45" s="600" t="s">
        <v>104</v>
      </c>
      <c r="N45" s="600" t="s">
        <v>98</v>
      </c>
      <c r="O45" s="600" t="s">
        <v>99</v>
      </c>
      <c r="P45" s="600" t="s">
        <v>105</v>
      </c>
      <c r="Q45" s="600" t="s">
        <v>106</v>
      </c>
      <c r="R45" s="600" t="s">
        <v>107</v>
      </c>
    </row>
    <row r="46" spans="1:21" x14ac:dyDescent="0.25">
      <c r="B46" s="56" t="s">
        <v>108</v>
      </c>
      <c r="C46" s="20"/>
      <c r="D46" s="17"/>
      <c r="E46" s="17"/>
      <c r="F46" s="17"/>
      <c r="G46" s="17"/>
      <c r="H46" s="17"/>
      <c r="I46" s="17"/>
      <c r="J46" s="18"/>
      <c r="K46" s="20"/>
      <c r="L46" s="17"/>
      <c r="M46" s="17"/>
      <c r="N46" s="17"/>
      <c r="O46" s="17"/>
      <c r="P46" s="17"/>
      <c r="Q46" s="17"/>
      <c r="R46" s="17"/>
    </row>
    <row r="47" spans="1:21" x14ac:dyDescent="0.25">
      <c r="B47" s="60" t="s">
        <v>92</v>
      </c>
      <c r="C47" s="39">
        <v>10</v>
      </c>
      <c r="D47" s="40">
        <v>186</v>
      </c>
      <c r="E47" s="40">
        <v>401</v>
      </c>
      <c r="F47" s="40">
        <v>500</v>
      </c>
      <c r="G47" s="40">
        <v>1028</v>
      </c>
      <c r="H47" s="40">
        <v>355</v>
      </c>
      <c r="I47" s="40">
        <v>262</v>
      </c>
      <c r="J47" s="41">
        <v>331</v>
      </c>
      <c r="K47" s="39">
        <v>803</v>
      </c>
      <c r="L47" s="40">
        <v>13350</v>
      </c>
      <c r="M47" s="40">
        <v>26767</v>
      </c>
      <c r="N47" s="40">
        <v>31774</v>
      </c>
      <c r="O47" s="40">
        <v>41754</v>
      </c>
      <c r="P47" s="40">
        <v>20258</v>
      </c>
      <c r="Q47" s="40">
        <v>12890</v>
      </c>
      <c r="R47" s="40">
        <v>21652</v>
      </c>
    </row>
    <row r="48" spans="1:21" x14ac:dyDescent="0.25">
      <c r="B48" s="57" t="s">
        <v>93</v>
      </c>
      <c r="C48" s="36">
        <v>0.64</v>
      </c>
      <c r="D48" s="37">
        <v>154.04</v>
      </c>
      <c r="E48" s="37">
        <v>320.48</v>
      </c>
      <c r="F48" s="37">
        <v>432.48</v>
      </c>
      <c r="G48" s="37">
        <v>897.56</v>
      </c>
      <c r="H48" s="37">
        <v>134</v>
      </c>
      <c r="I48" s="37">
        <v>141</v>
      </c>
      <c r="J48" s="38">
        <v>267</v>
      </c>
      <c r="K48" s="36">
        <v>1386.04</v>
      </c>
      <c r="L48" s="37">
        <v>13035.179999999998</v>
      </c>
      <c r="M48" s="37">
        <v>26625.224999999995</v>
      </c>
      <c r="N48" s="37">
        <v>29913.204999999998</v>
      </c>
      <c r="O48" s="37">
        <v>48913.844999999994</v>
      </c>
      <c r="P48" s="37">
        <v>15458</v>
      </c>
      <c r="Q48" s="37">
        <v>11277</v>
      </c>
      <c r="R48" s="37">
        <v>12860</v>
      </c>
    </row>
    <row r="49" spans="1:21" x14ac:dyDescent="0.25">
      <c r="B49" s="64" t="s">
        <v>109</v>
      </c>
      <c r="C49" s="61"/>
      <c r="D49" s="62"/>
      <c r="E49" s="62"/>
      <c r="F49" s="62"/>
      <c r="G49" s="62"/>
      <c r="H49" s="62"/>
      <c r="I49" s="62"/>
      <c r="J49" s="63"/>
      <c r="K49" s="61"/>
      <c r="L49" s="62"/>
      <c r="M49" s="62"/>
      <c r="N49" s="62"/>
      <c r="O49" s="62"/>
      <c r="P49" s="62"/>
      <c r="Q49" s="62"/>
      <c r="R49" s="62"/>
    </row>
    <row r="50" spans="1:21" x14ac:dyDescent="0.25">
      <c r="B50" s="60" t="s">
        <v>92</v>
      </c>
      <c r="C50" s="49">
        <f>IFERROR(C47/SUM($C47:$J47),"-")</f>
        <v>3.2541490400260333E-3</v>
      </c>
      <c r="D50" s="51">
        <f t="shared" ref="D50:J50" si="10">IFERROR(D47/SUM($C47:$J47),"-")</f>
        <v>6.052717214448422E-2</v>
      </c>
      <c r="E50" s="51">
        <f t="shared" si="10"/>
        <v>0.13049137650504394</v>
      </c>
      <c r="F50" s="51">
        <f t="shared" si="10"/>
        <v>0.16270745200130166</v>
      </c>
      <c r="G50" s="51">
        <f t="shared" si="10"/>
        <v>0.3345265213146762</v>
      </c>
      <c r="H50" s="51">
        <f t="shared" si="10"/>
        <v>0.11552229092092418</v>
      </c>
      <c r="I50" s="51">
        <f t="shared" si="10"/>
        <v>8.5258704848682074E-2</v>
      </c>
      <c r="J50" s="50">
        <f t="shared" si="10"/>
        <v>0.10771233322486169</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93</v>
      </c>
      <c r="C51" s="30">
        <f t="shared" ref="C51:J51" si="12">IFERROR(C48/SUM($C48:$J48),"-")</f>
        <v>2.7266530334014999E-4</v>
      </c>
      <c r="D51" s="32">
        <f t="shared" si="12"/>
        <v>6.5627130197682348E-2</v>
      </c>
      <c r="E51" s="32">
        <f t="shared" si="12"/>
        <v>0.13653715064758012</v>
      </c>
      <c r="F51" s="32">
        <f t="shared" si="12"/>
        <v>0.18425357873210635</v>
      </c>
      <c r="G51" s="32">
        <f t="shared" si="12"/>
        <v>0.38239604635310159</v>
      </c>
      <c r="H51" s="32">
        <f t="shared" si="12"/>
        <v>5.7089297886843901E-2</v>
      </c>
      <c r="I51" s="32">
        <f t="shared" si="12"/>
        <v>6.0071574642126792E-2</v>
      </c>
      <c r="J51" s="31">
        <f t="shared" si="12"/>
        <v>0.11375255623721882</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49"/>
    </row>
    <row r="53" spans="1:21" x14ac:dyDescent="0.25">
      <c r="A53" s="668" t="s">
        <v>110</v>
      </c>
    </row>
    <row r="55" spans="1:21" x14ac:dyDescent="0.25">
      <c r="C55" s="748" t="s">
        <v>84</v>
      </c>
      <c r="D55" s="749"/>
      <c r="E55" s="749"/>
      <c r="F55" s="749"/>
      <c r="G55" s="749"/>
      <c r="H55" s="749"/>
      <c r="I55" s="749"/>
      <c r="J55" s="749"/>
      <c r="K55" s="749"/>
      <c r="L55" s="749"/>
      <c r="M55" s="749"/>
      <c r="N55" s="749"/>
      <c r="O55" s="767" t="s">
        <v>85</v>
      </c>
      <c r="P55" s="749"/>
      <c r="Q55" s="749"/>
      <c r="R55" s="749"/>
      <c r="S55" s="749"/>
      <c r="T55" s="749"/>
    </row>
    <row r="56" spans="1:21" x14ac:dyDescent="0.25">
      <c r="B56" s="649"/>
      <c r="C56" s="748" t="str">
        <f>$A$1</f>
        <v>East Lothian</v>
      </c>
      <c r="D56" s="749"/>
      <c r="E56" s="749"/>
      <c r="F56" s="749"/>
      <c r="G56" s="749"/>
      <c r="H56" s="757"/>
      <c r="I56" s="749" t="s">
        <v>86</v>
      </c>
      <c r="J56" s="749"/>
      <c r="K56" s="749"/>
      <c r="L56" s="749"/>
      <c r="M56" s="749"/>
      <c r="N56" s="749"/>
      <c r="O56" s="767" t="str">
        <f>$A$1</f>
        <v>East Lothian</v>
      </c>
      <c r="P56" s="749"/>
      <c r="Q56" s="749"/>
      <c r="R56" s="749"/>
      <c r="S56" s="749"/>
      <c r="T56" s="749"/>
    </row>
    <row r="57" spans="1:21" ht="39.75" thickBot="1" x14ac:dyDescent="0.3">
      <c r="B57" s="59" t="s">
        <v>71</v>
      </c>
      <c r="C57" s="136" t="s">
        <v>111</v>
      </c>
      <c r="D57" s="135" t="s">
        <v>112</v>
      </c>
      <c r="E57" s="135" t="s">
        <v>113</v>
      </c>
      <c r="F57" s="135" t="s">
        <v>114</v>
      </c>
      <c r="G57" s="135" t="s">
        <v>115</v>
      </c>
      <c r="H57" s="137" t="s">
        <v>116</v>
      </c>
      <c r="I57" s="135" t="s">
        <v>111</v>
      </c>
      <c r="J57" s="135" t="s">
        <v>112</v>
      </c>
      <c r="K57" s="135" t="s">
        <v>113</v>
      </c>
      <c r="L57" s="135" t="s">
        <v>114</v>
      </c>
      <c r="M57" s="135" t="s">
        <v>115</v>
      </c>
      <c r="N57" s="135" t="s">
        <v>116</v>
      </c>
      <c r="O57" s="138" t="s">
        <v>111</v>
      </c>
      <c r="P57" s="135" t="s">
        <v>112</v>
      </c>
      <c r="Q57" s="135" t="s">
        <v>113</v>
      </c>
      <c r="R57" s="135" t="s">
        <v>114</v>
      </c>
      <c r="S57" s="135" t="s">
        <v>115</v>
      </c>
      <c r="T57" s="135" t="s">
        <v>116</v>
      </c>
    </row>
    <row r="58" spans="1:21" x14ac:dyDescent="0.25">
      <c r="B58" s="33" t="s">
        <v>89</v>
      </c>
      <c r="C58" s="84"/>
      <c r="D58" s="81"/>
      <c r="E58" s="81"/>
      <c r="F58" s="81"/>
      <c r="G58" s="81"/>
      <c r="H58" s="85"/>
      <c r="I58" s="81"/>
      <c r="J58" s="81"/>
      <c r="K58" s="81"/>
      <c r="L58" s="81"/>
      <c r="M58" s="81"/>
      <c r="N58" s="81"/>
      <c r="O58" s="115"/>
      <c r="P58" s="81"/>
      <c r="Q58" s="81"/>
      <c r="R58" s="81"/>
      <c r="S58" s="81"/>
      <c r="T58" s="81"/>
    </row>
    <row r="59" spans="1:21" x14ac:dyDescent="0.25">
      <c r="B59" s="652" t="s">
        <v>90</v>
      </c>
      <c r="C59" s="39">
        <v>2637</v>
      </c>
      <c r="D59" s="40">
        <v>1</v>
      </c>
      <c r="E59" s="40">
        <v>13</v>
      </c>
      <c r="F59" s="40">
        <v>4</v>
      </c>
      <c r="G59" s="40">
        <v>1</v>
      </c>
      <c r="H59" s="41">
        <v>24</v>
      </c>
      <c r="I59" s="40">
        <v>87881</v>
      </c>
      <c r="J59" s="40">
        <v>2073</v>
      </c>
      <c r="K59" s="40">
        <v>2038</v>
      </c>
      <c r="L59" s="40">
        <v>405</v>
      </c>
      <c r="M59" s="40">
        <v>938</v>
      </c>
      <c r="N59" s="40">
        <v>1307</v>
      </c>
      <c r="O59" s="116" t="s">
        <v>91</v>
      </c>
      <c r="P59" s="40" t="s">
        <v>91</v>
      </c>
      <c r="Q59" s="40" t="s">
        <v>91</v>
      </c>
      <c r="R59" s="40" t="s">
        <v>91</v>
      </c>
      <c r="S59" s="40" t="s">
        <v>91</v>
      </c>
      <c r="T59" s="40" t="s">
        <v>91</v>
      </c>
    </row>
    <row r="60" spans="1:21" x14ac:dyDescent="0.25">
      <c r="B60" s="654" t="s">
        <v>92</v>
      </c>
      <c r="C60" s="36">
        <v>2723</v>
      </c>
      <c r="D60" s="37">
        <v>7</v>
      </c>
      <c r="E60" s="37">
        <v>9</v>
      </c>
      <c r="F60" s="37">
        <v>7</v>
      </c>
      <c r="G60" s="37">
        <v>1</v>
      </c>
      <c r="H60" s="38">
        <v>41</v>
      </c>
      <c r="I60" s="37">
        <v>137977.40100000001</v>
      </c>
      <c r="J60" s="37">
        <v>950.50300000000004</v>
      </c>
      <c r="K60" s="37">
        <v>3261.453</v>
      </c>
      <c r="L60" s="37">
        <v>1727.4570000000001</v>
      </c>
      <c r="M60" s="37">
        <v>499.71800000000002</v>
      </c>
      <c r="N60" s="37">
        <v>1830.617</v>
      </c>
      <c r="O60" s="117" t="s">
        <v>91</v>
      </c>
      <c r="P60" s="37" t="s">
        <v>91</v>
      </c>
      <c r="Q60" s="37" t="s">
        <v>91</v>
      </c>
      <c r="R60" s="37" t="s">
        <v>91</v>
      </c>
      <c r="S60" s="37" t="s">
        <v>91</v>
      </c>
      <c r="T60" s="37" t="s">
        <v>91</v>
      </c>
    </row>
    <row r="61" spans="1:21" x14ac:dyDescent="0.25">
      <c r="B61" s="652" t="s">
        <v>93</v>
      </c>
      <c r="C61" s="39">
        <v>2394.16</v>
      </c>
      <c r="D61" s="40">
        <v>3.08</v>
      </c>
      <c r="E61" s="40">
        <v>5.44</v>
      </c>
      <c r="F61" s="40">
        <v>5.5600000000000005</v>
      </c>
      <c r="G61" s="40">
        <v>1.04</v>
      </c>
      <c r="H61" s="41">
        <v>48.88</v>
      </c>
      <c r="I61" s="40">
        <v>120815.22500000002</v>
      </c>
      <c r="J61" s="40">
        <v>625.79000000000008</v>
      </c>
      <c r="K61" s="40">
        <v>3338.5849999999996</v>
      </c>
      <c r="L61" s="40">
        <v>1709.77</v>
      </c>
      <c r="M61" s="40">
        <v>499.46</v>
      </c>
      <c r="N61" s="40">
        <v>1896.9799999999998</v>
      </c>
      <c r="O61" s="116" t="s">
        <v>91</v>
      </c>
      <c r="P61" s="40" t="s">
        <v>91</v>
      </c>
      <c r="Q61" s="40" t="s">
        <v>91</v>
      </c>
      <c r="R61" s="40" t="s">
        <v>91</v>
      </c>
      <c r="S61" s="40" t="s">
        <v>91</v>
      </c>
      <c r="T61" s="40" t="s">
        <v>91</v>
      </c>
    </row>
    <row r="62" spans="1:21" x14ac:dyDescent="0.25">
      <c r="B62" s="83" t="s">
        <v>94</v>
      </c>
      <c r="C62" s="659"/>
      <c r="D62" s="660"/>
      <c r="E62" s="660"/>
      <c r="F62" s="660"/>
      <c r="G62" s="660"/>
      <c r="H62" s="661"/>
      <c r="I62" s="660"/>
      <c r="J62" s="660"/>
      <c r="K62" s="660"/>
      <c r="L62" s="660"/>
      <c r="M62" s="660"/>
      <c r="N62" s="660"/>
      <c r="O62" s="118"/>
      <c r="P62" s="660"/>
      <c r="Q62" s="660"/>
      <c r="R62" s="660"/>
      <c r="S62" s="660"/>
      <c r="T62" s="660"/>
    </row>
    <row r="63" spans="1:21" x14ac:dyDescent="0.25">
      <c r="B63" s="652" t="s">
        <v>90</v>
      </c>
      <c r="C63" s="86">
        <f>IFERROR(C59/SUM($C59:$H59),"-")</f>
        <v>0.98395522388059697</v>
      </c>
      <c r="D63" s="122">
        <f t="shared" ref="D63:H63" si="14">IFERROR(D59/SUM($C59:$H59),"-")</f>
        <v>3.7313432835820896E-4</v>
      </c>
      <c r="E63" s="122">
        <f t="shared" si="14"/>
        <v>4.8507462686567162E-3</v>
      </c>
      <c r="F63" s="122">
        <f t="shared" si="14"/>
        <v>1.4925373134328358E-3</v>
      </c>
      <c r="G63" s="122">
        <f t="shared" si="14"/>
        <v>3.7313432835820896E-4</v>
      </c>
      <c r="H63" s="125">
        <f t="shared" si="14"/>
        <v>8.9552238805970154E-3</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0.97600000000000009</v>
      </c>
      <c r="P63" s="122">
        <v>6.0000000000000001E-3</v>
      </c>
      <c r="Q63" s="122">
        <v>1.7000000000000001E-2</v>
      </c>
      <c r="R63" s="122" t="s">
        <v>91</v>
      </c>
      <c r="S63" s="122" t="s">
        <v>91</v>
      </c>
      <c r="T63" s="122" t="s">
        <v>91</v>
      </c>
      <c r="U63" s="19"/>
    </row>
    <row r="64" spans="1:21" x14ac:dyDescent="0.25">
      <c r="B64" s="654" t="s">
        <v>92</v>
      </c>
      <c r="C64" s="87">
        <f t="shared" ref="C64:H65" si="16">IFERROR(C60/SUM($C60:$H60),"-")</f>
        <v>0.9766857962697274</v>
      </c>
      <c r="D64" s="123">
        <f t="shared" si="16"/>
        <v>2.5107604017216641E-3</v>
      </c>
      <c r="E64" s="123">
        <f t="shared" si="16"/>
        <v>3.2281205164992827E-3</v>
      </c>
      <c r="F64" s="123">
        <f t="shared" si="16"/>
        <v>2.5107604017216641E-3</v>
      </c>
      <c r="G64" s="123">
        <f t="shared" si="16"/>
        <v>3.586800573888092E-4</v>
      </c>
      <c r="H64" s="126">
        <f t="shared" si="16"/>
        <v>1.4705882352941176E-2</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0.98599999999999999</v>
      </c>
      <c r="P64" s="123">
        <v>8.0000000000000002E-3</v>
      </c>
      <c r="Q64" s="123">
        <v>6.0000000000000001E-3</v>
      </c>
      <c r="R64" s="123" t="s">
        <v>91</v>
      </c>
      <c r="S64" s="123" t="s">
        <v>91</v>
      </c>
      <c r="T64" s="123" t="s">
        <v>91</v>
      </c>
      <c r="U64" s="19"/>
    </row>
    <row r="65" spans="1:21" ht="15.75" thickBot="1" x14ac:dyDescent="0.3">
      <c r="B65" s="656" t="s">
        <v>93</v>
      </c>
      <c r="C65" s="88">
        <f t="shared" si="16"/>
        <v>0.97396426595502328</v>
      </c>
      <c r="D65" s="124">
        <f t="shared" si="16"/>
        <v>1.2529697009145053E-3</v>
      </c>
      <c r="E65" s="124">
        <f t="shared" si="16"/>
        <v>2.2130373938230225E-3</v>
      </c>
      <c r="F65" s="124">
        <f t="shared" si="16"/>
        <v>2.2618543951573537E-3</v>
      </c>
      <c r="G65" s="124">
        <f t="shared" si="16"/>
        <v>4.230806782308719E-4</v>
      </c>
      <c r="H65" s="127">
        <f t="shared" si="16"/>
        <v>1.988479187685098E-2</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0.98299999999999998</v>
      </c>
      <c r="P65" s="124">
        <v>2E-3</v>
      </c>
      <c r="Q65" s="124">
        <v>1.3999999999999999E-2</v>
      </c>
      <c r="R65" s="124" t="s">
        <v>91</v>
      </c>
      <c r="S65" s="124" t="s">
        <v>91</v>
      </c>
      <c r="T65" s="124" t="s">
        <v>91</v>
      </c>
      <c r="U65" s="19"/>
    </row>
    <row r="67" spans="1:21" x14ac:dyDescent="0.25">
      <c r="A67" s="282" t="s">
        <v>117</v>
      </c>
    </row>
    <row r="69" spans="1:21" x14ac:dyDescent="0.25">
      <c r="C69" s="748" t="s">
        <v>84</v>
      </c>
      <c r="D69" s="749"/>
      <c r="E69" s="749"/>
      <c r="F69" s="749"/>
      <c r="G69" s="765" t="s">
        <v>85</v>
      </c>
      <c r="H69" s="749"/>
    </row>
    <row r="70" spans="1:21" x14ac:dyDescent="0.25">
      <c r="B70" s="668"/>
      <c r="C70" s="748" t="str">
        <f>$A$1</f>
        <v>East Lothian</v>
      </c>
      <c r="D70" s="757"/>
      <c r="E70" s="749" t="s">
        <v>86</v>
      </c>
      <c r="F70" s="749"/>
      <c r="G70" s="765" t="str">
        <f>$A$1</f>
        <v>East Lothian</v>
      </c>
      <c r="H70" s="749"/>
    </row>
    <row r="71" spans="1:21" ht="15.75" thickBot="1" x14ac:dyDescent="0.3">
      <c r="B71" s="485"/>
      <c r="C71" s="3" t="s">
        <v>73</v>
      </c>
      <c r="D71" s="601" t="s">
        <v>118</v>
      </c>
      <c r="E71" s="600" t="s">
        <v>73</v>
      </c>
      <c r="F71" s="600" t="s">
        <v>118</v>
      </c>
      <c r="G71" s="100" t="s">
        <v>73</v>
      </c>
      <c r="H71" s="600" t="s">
        <v>118</v>
      </c>
    </row>
    <row r="72" spans="1:21" x14ac:dyDescent="0.25">
      <c r="B72" s="33" t="s">
        <v>89</v>
      </c>
      <c r="C72" s="20"/>
      <c r="D72" s="18"/>
      <c r="E72" s="17"/>
      <c r="F72" s="17"/>
      <c r="G72" s="128"/>
      <c r="H72" s="17"/>
    </row>
    <row r="73" spans="1:21" x14ac:dyDescent="0.25">
      <c r="B73" s="652" t="s">
        <v>90</v>
      </c>
      <c r="C73" s="39">
        <v>1266</v>
      </c>
      <c r="D73" s="41">
        <v>1229</v>
      </c>
      <c r="E73" s="40">
        <v>43397</v>
      </c>
      <c r="F73" s="40">
        <v>41831</v>
      </c>
      <c r="G73" s="109" t="s">
        <v>91</v>
      </c>
      <c r="H73" s="40" t="s">
        <v>91</v>
      </c>
    </row>
    <row r="74" spans="1:21" x14ac:dyDescent="0.25">
      <c r="B74" s="654" t="s">
        <v>92</v>
      </c>
      <c r="C74" s="36">
        <v>1098</v>
      </c>
      <c r="D74" s="38">
        <v>1607</v>
      </c>
      <c r="E74" s="37">
        <v>60954.792000000001</v>
      </c>
      <c r="F74" s="37">
        <v>51965.741999999998</v>
      </c>
      <c r="G74" s="110" t="s">
        <v>91</v>
      </c>
      <c r="H74" s="37" t="s">
        <v>91</v>
      </c>
    </row>
    <row r="75" spans="1:21" x14ac:dyDescent="0.25">
      <c r="B75" s="652" t="s">
        <v>93</v>
      </c>
      <c r="C75" s="39">
        <v>862.60000000000014</v>
      </c>
      <c r="D75" s="41">
        <v>1430.1200000000001</v>
      </c>
      <c r="E75" s="40">
        <v>74808.260000000009</v>
      </c>
      <c r="F75" s="40">
        <v>48854.91</v>
      </c>
      <c r="G75" s="109" t="s">
        <v>91</v>
      </c>
      <c r="H75" s="40" t="s">
        <v>91</v>
      </c>
    </row>
    <row r="76" spans="1:21" x14ac:dyDescent="0.25">
      <c r="B76" s="83" t="s">
        <v>94</v>
      </c>
      <c r="C76" s="61"/>
      <c r="D76" s="63"/>
      <c r="E76" s="62"/>
      <c r="F76" s="62"/>
      <c r="G76" s="129"/>
      <c r="H76" s="62"/>
    </row>
    <row r="77" spans="1:21" x14ac:dyDescent="0.25">
      <c r="B77" s="652" t="s">
        <v>90</v>
      </c>
      <c r="C77" s="49">
        <f>IFERROR(C73/SUM($C73:$D73),"-")</f>
        <v>0.50741482965931861</v>
      </c>
      <c r="D77" s="50">
        <f>IFERROR(D73/SUM($C73:$D73),"-")</f>
        <v>0.49258517034068139</v>
      </c>
      <c r="E77" s="51">
        <f>IFERROR(E73/SUM($E73:$F73),"-")</f>
        <v>0.50918712160322899</v>
      </c>
      <c r="F77" s="51">
        <f>IFERROR(F73/SUM($E73:$F73),"-")</f>
        <v>0.49081287839677101</v>
      </c>
      <c r="G77" s="119">
        <v>0.23100000000000001</v>
      </c>
      <c r="H77" s="51">
        <v>0.76900000000000002</v>
      </c>
    </row>
    <row r="78" spans="1:21" x14ac:dyDescent="0.25">
      <c r="B78" s="654" t="s">
        <v>92</v>
      </c>
      <c r="C78" s="27">
        <f t="shared" ref="C78:D79" si="18">IFERROR(C74/SUM($C74:$D74),"-")</f>
        <v>0.40591497227356749</v>
      </c>
      <c r="D78" s="28">
        <f t="shared" si="18"/>
        <v>0.59408502772643257</v>
      </c>
      <c r="E78" s="29">
        <f t="shared" ref="E78:F79" si="19">IFERROR(E74/SUM($E74:$F74),"-")</f>
        <v>0.53980254822386864</v>
      </c>
      <c r="F78" s="29">
        <f t="shared" si="19"/>
        <v>0.46019745177613131</v>
      </c>
      <c r="G78" s="107">
        <v>0.183</v>
      </c>
      <c r="H78" s="29">
        <v>0.81700000000000006</v>
      </c>
    </row>
    <row r="79" spans="1:21" ht="15.75" thickBot="1" x14ac:dyDescent="0.3">
      <c r="B79" s="656" t="s">
        <v>93</v>
      </c>
      <c r="C79" s="53">
        <f t="shared" si="18"/>
        <v>0.3762343417425591</v>
      </c>
      <c r="D79" s="54">
        <f t="shared" si="18"/>
        <v>0.6237656582574409</v>
      </c>
      <c r="E79" s="55">
        <f t="shared" si="19"/>
        <v>0.6049356489891049</v>
      </c>
      <c r="F79" s="55">
        <f t="shared" si="19"/>
        <v>0.39506435101089515</v>
      </c>
      <c r="G79" s="108">
        <v>0.17100000000000001</v>
      </c>
      <c r="H79" s="55">
        <v>0.82900000000000007</v>
      </c>
    </row>
    <row r="81" spans="1:26" ht="17.25" x14ac:dyDescent="0.25">
      <c r="A81" s="282" t="s">
        <v>422</v>
      </c>
      <c r="B81" s="6"/>
      <c r="C81" s="6"/>
    </row>
    <row r="82" spans="1:26" x14ac:dyDescent="0.25">
      <c r="A82" s="668"/>
      <c r="B82" s="6"/>
      <c r="C82" s="6"/>
    </row>
    <row r="83" spans="1:26" x14ac:dyDescent="0.25">
      <c r="A83" s="668"/>
      <c r="B83" s="6"/>
      <c r="C83" s="763" t="s">
        <v>84</v>
      </c>
      <c r="D83" s="764"/>
      <c r="E83" s="764"/>
      <c r="F83" s="764"/>
      <c r="G83" s="764"/>
      <c r="H83" s="764"/>
      <c r="I83" s="764"/>
      <c r="J83" s="764"/>
      <c r="K83" s="764"/>
      <c r="L83" s="764"/>
      <c r="M83" s="764"/>
      <c r="N83" s="764"/>
      <c r="O83" s="764"/>
      <c r="P83" s="764"/>
      <c r="Q83" s="765" t="s">
        <v>85</v>
      </c>
      <c r="R83" s="749"/>
      <c r="S83" s="749"/>
      <c r="T83" s="749"/>
      <c r="U83" s="749"/>
      <c r="V83" s="749"/>
      <c r="W83" s="749"/>
    </row>
    <row r="84" spans="1:26" x14ac:dyDescent="0.25">
      <c r="A84" s="668"/>
      <c r="B84" s="649"/>
      <c r="C84" s="748" t="str">
        <f>$A$1</f>
        <v>East Lothian</v>
      </c>
      <c r="D84" s="749"/>
      <c r="E84" s="749"/>
      <c r="F84" s="749"/>
      <c r="G84" s="749"/>
      <c r="H84" s="749"/>
      <c r="I84" s="757"/>
      <c r="J84" s="748" t="s">
        <v>86</v>
      </c>
      <c r="K84" s="749"/>
      <c r="L84" s="749"/>
      <c r="M84" s="749"/>
      <c r="N84" s="749"/>
      <c r="O84" s="749"/>
      <c r="P84" s="749"/>
      <c r="Q84" s="765" t="str">
        <f>$A$1</f>
        <v>East Lothian</v>
      </c>
      <c r="R84" s="749"/>
      <c r="S84" s="749"/>
      <c r="T84" s="749"/>
      <c r="U84" s="749"/>
      <c r="V84" s="749"/>
      <c r="W84" s="749"/>
    </row>
    <row r="85" spans="1:26" ht="27" thickBot="1" x14ac:dyDescent="0.3">
      <c r="A85" s="668"/>
      <c r="B85" s="34" t="s">
        <v>119</v>
      </c>
      <c r="C85" s="139" t="s">
        <v>120</v>
      </c>
      <c r="D85" s="140" t="s">
        <v>121</v>
      </c>
      <c r="E85" s="140" t="s">
        <v>122</v>
      </c>
      <c r="F85" s="140" t="s">
        <v>123</v>
      </c>
      <c r="G85" s="140" t="s">
        <v>124</v>
      </c>
      <c r="H85" s="140" t="s">
        <v>125</v>
      </c>
      <c r="I85" s="141" t="s">
        <v>126</v>
      </c>
      <c r="J85" s="140" t="s">
        <v>120</v>
      </c>
      <c r="K85" s="140" t="s">
        <v>121</v>
      </c>
      <c r="L85" s="140" t="s">
        <v>122</v>
      </c>
      <c r="M85" s="140" t="s">
        <v>123</v>
      </c>
      <c r="N85" s="140" t="s">
        <v>124</v>
      </c>
      <c r="O85" s="140" t="s">
        <v>125</v>
      </c>
      <c r="P85" s="140" t="s">
        <v>126</v>
      </c>
      <c r="Q85" s="142" t="s">
        <v>120</v>
      </c>
      <c r="R85" s="140" t="s">
        <v>121</v>
      </c>
      <c r="S85" s="140" t="s">
        <v>122</v>
      </c>
      <c r="T85" s="140" t="s">
        <v>123</v>
      </c>
      <c r="U85" s="140" t="s">
        <v>124</v>
      </c>
      <c r="V85" s="140" t="s">
        <v>125</v>
      </c>
      <c r="W85" s="140" t="s">
        <v>126</v>
      </c>
    </row>
    <row r="86" spans="1:26" x14ac:dyDescent="0.25">
      <c r="A86" s="668"/>
      <c r="B86" s="33" t="s">
        <v>89</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668"/>
      <c r="B87" s="652" t="s">
        <v>90</v>
      </c>
      <c r="C87" s="39">
        <v>126</v>
      </c>
      <c r="D87" s="40">
        <v>73</v>
      </c>
      <c r="E87" s="40">
        <v>51</v>
      </c>
      <c r="F87" s="40">
        <v>20</v>
      </c>
      <c r="G87" s="40">
        <v>12</v>
      </c>
      <c r="H87" s="40">
        <v>5</v>
      </c>
      <c r="I87" s="41">
        <v>2</v>
      </c>
      <c r="J87" s="40">
        <v>26543</v>
      </c>
      <c r="K87" s="40">
        <v>10028</v>
      </c>
      <c r="L87" s="40">
        <v>6026</v>
      </c>
      <c r="M87" s="40">
        <v>2785</v>
      </c>
      <c r="N87" s="40">
        <v>1465</v>
      </c>
      <c r="O87" s="40">
        <v>935</v>
      </c>
      <c r="P87" s="40">
        <v>504</v>
      </c>
      <c r="Q87" s="109" t="s">
        <v>91</v>
      </c>
      <c r="R87" s="40" t="s">
        <v>91</v>
      </c>
      <c r="S87" s="40" t="s">
        <v>91</v>
      </c>
      <c r="T87" s="40" t="s">
        <v>91</v>
      </c>
      <c r="U87" s="40" t="s">
        <v>91</v>
      </c>
      <c r="V87" s="40" t="s">
        <v>91</v>
      </c>
      <c r="W87" s="40" t="s">
        <v>91</v>
      </c>
    </row>
    <row r="88" spans="1:26" x14ac:dyDescent="0.25">
      <c r="A88" s="668"/>
      <c r="B88" s="654" t="s">
        <v>92</v>
      </c>
      <c r="C88" s="36">
        <v>58</v>
      </c>
      <c r="D88" s="37">
        <v>56</v>
      </c>
      <c r="E88" s="37">
        <v>47</v>
      </c>
      <c r="F88" s="37">
        <v>27</v>
      </c>
      <c r="G88" s="37">
        <v>9</v>
      </c>
      <c r="H88" s="37">
        <v>8</v>
      </c>
      <c r="I88" s="38">
        <v>3</v>
      </c>
      <c r="J88" s="37">
        <v>32209.797999999999</v>
      </c>
      <c r="K88" s="37">
        <v>11306.477000000001</v>
      </c>
      <c r="L88" s="37">
        <v>7647.1850000000004</v>
      </c>
      <c r="M88" s="37">
        <v>3579.2579999999998</v>
      </c>
      <c r="N88" s="37">
        <v>2323.9119999999998</v>
      </c>
      <c r="O88" s="37">
        <v>1315.508</v>
      </c>
      <c r="P88" s="37">
        <v>640.26599999999996</v>
      </c>
      <c r="Q88" s="110" t="s">
        <v>91</v>
      </c>
      <c r="R88" s="37" t="s">
        <v>91</v>
      </c>
      <c r="S88" s="37" t="s">
        <v>91</v>
      </c>
      <c r="T88" s="37" t="s">
        <v>91</v>
      </c>
      <c r="U88" s="37" t="s">
        <v>91</v>
      </c>
      <c r="V88" s="37" t="s">
        <v>91</v>
      </c>
      <c r="W88" s="37" t="s">
        <v>91</v>
      </c>
    </row>
    <row r="89" spans="1:26" x14ac:dyDescent="0.25">
      <c r="A89" s="668"/>
      <c r="B89" s="652" t="s">
        <v>93</v>
      </c>
      <c r="C89" s="39">
        <v>0</v>
      </c>
      <c r="D89" s="40">
        <v>0</v>
      </c>
      <c r="E89" s="40">
        <v>0</v>
      </c>
      <c r="F89" s="40">
        <v>0</v>
      </c>
      <c r="G89" s="40">
        <v>0</v>
      </c>
      <c r="H89" s="40">
        <v>0</v>
      </c>
      <c r="I89" s="41">
        <v>0</v>
      </c>
      <c r="J89" s="40">
        <v>28915.24</v>
      </c>
      <c r="K89" s="40">
        <v>9529.76</v>
      </c>
      <c r="L89" s="40">
        <v>6222.64</v>
      </c>
      <c r="M89" s="40">
        <v>2996.68</v>
      </c>
      <c r="N89" s="40">
        <v>1275.8000000000002</v>
      </c>
      <c r="O89" s="40">
        <v>721.12</v>
      </c>
      <c r="P89" s="40">
        <v>367.8</v>
      </c>
      <c r="Q89" s="109" t="s">
        <v>91</v>
      </c>
      <c r="R89" s="40" t="s">
        <v>91</v>
      </c>
      <c r="S89" s="40" t="s">
        <v>91</v>
      </c>
      <c r="T89" s="40" t="s">
        <v>91</v>
      </c>
      <c r="U89" s="40" t="s">
        <v>91</v>
      </c>
      <c r="V89" s="40" t="s">
        <v>91</v>
      </c>
      <c r="W89" s="40" t="s">
        <v>91</v>
      </c>
    </row>
    <row r="90" spans="1:26" x14ac:dyDescent="0.25">
      <c r="A90" s="668"/>
      <c r="B90" s="83" t="s">
        <v>94</v>
      </c>
      <c r="C90" s="659"/>
      <c r="D90" s="660"/>
      <c r="E90" s="660"/>
      <c r="F90" s="660"/>
      <c r="G90" s="660"/>
      <c r="H90" s="660"/>
      <c r="I90" s="661"/>
      <c r="J90" s="660"/>
      <c r="K90" s="660"/>
      <c r="L90" s="660"/>
      <c r="M90" s="660"/>
      <c r="N90" s="660"/>
      <c r="O90" s="660"/>
      <c r="P90" s="660"/>
      <c r="Q90" s="131"/>
      <c r="R90" s="660"/>
      <c r="S90" s="660"/>
      <c r="T90" s="660"/>
      <c r="U90" s="660"/>
      <c r="V90" s="660"/>
      <c r="W90" s="660"/>
    </row>
    <row r="91" spans="1:26" x14ac:dyDescent="0.25">
      <c r="A91" s="668"/>
      <c r="B91" s="652" t="s">
        <v>90</v>
      </c>
      <c r="C91" s="92">
        <f t="shared" ref="C91:I93" si="20">IFERROR(C87/SUM($C87:$I87),"-")</f>
        <v>0.43598615916955019</v>
      </c>
      <c r="D91" s="89">
        <f t="shared" si="20"/>
        <v>0.25259515570934254</v>
      </c>
      <c r="E91" s="89">
        <f t="shared" si="20"/>
        <v>0.17647058823529413</v>
      </c>
      <c r="F91" s="89">
        <f t="shared" si="20"/>
        <v>6.9204152249134954E-2</v>
      </c>
      <c r="G91" s="89">
        <f t="shared" si="20"/>
        <v>4.1522491349480967E-2</v>
      </c>
      <c r="H91" s="89">
        <f t="shared" si="20"/>
        <v>1.7301038062283738E-2</v>
      </c>
      <c r="I91" s="93">
        <f t="shared" si="20"/>
        <v>6.920415224913495E-3</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0.11499999999999999</v>
      </c>
      <c r="R91" s="89">
        <v>0.126</v>
      </c>
      <c r="S91" s="89">
        <v>0.113</v>
      </c>
      <c r="T91" s="89">
        <v>0.126</v>
      </c>
      <c r="U91" s="89">
        <v>0.10300000000000001</v>
      </c>
      <c r="V91" s="89">
        <v>0.157</v>
      </c>
      <c r="W91" s="89">
        <v>0.26100000000000001</v>
      </c>
    </row>
    <row r="92" spans="1:26" x14ac:dyDescent="0.25">
      <c r="A92" s="668"/>
      <c r="B92" s="654" t="s">
        <v>92</v>
      </c>
      <c r="C92" s="94">
        <f t="shared" si="20"/>
        <v>0.27884615384615385</v>
      </c>
      <c r="D92" s="78">
        <f t="shared" si="20"/>
        <v>0.26923076923076922</v>
      </c>
      <c r="E92" s="78">
        <f t="shared" si="20"/>
        <v>0.22596153846153846</v>
      </c>
      <c r="F92" s="78">
        <f t="shared" si="20"/>
        <v>0.12980769230769232</v>
      </c>
      <c r="G92" s="78">
        <f t="shared" si="20"/>
        <v>4.3269230769230768E-2</v>
      </c>
      <c r="H92" s="78">
        <f t="shared" si="20"/>
        <v>3.8461538461538464E-2</v>
      </c>
      <c r="I92" s="95">
        <f t="shared" si="20"/>
        <v>1.4423076923076924E-2</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8.6999999999999994E-2</v>
      </c>
      <c r="R92" s="78">
        <v>0.13800000000000001</v>
      </c>
      <c r="S92" s="78">
        <v>0.15</v>
      </c>
      <c r="T92" s="78">
        <v>0.13300000000000001</v>
      </c>
      <c r="U92" s="78">
        <v>0.06</v>
      </c>
      <c r="V92" s="78">
        <v>0.16899999999999998</v>
      </c>
      <c r="W92" s="78">
        <v>0.26300000000000001</v>
      </c>
    </row>
    <row r="93" spans="1:26" ht="15.75" thickBot="1" x14ac:dyDescent="0.3">
      <c r="A93" s="668"/>
      <c r="B93" s="656" t="s">
        <v>93</v>
      </c>
      <c r="C93" s="96" t="str">
        <f t="shared" si="20"/>
        <v>-</v>
      </c>
      <c r="D93" s="90" t="str">
        <f t="shared" si="20"/>
        <v>-</v>
      </c>
      <c r="E93" s="90" t="str">
        <f t="shared" si="20"/>
        <v>-</v>
      </c>
      <c r="F93" s="90" t="str">
        <f t="shared" si="20"/>
        <v>-</v>
      </c>
      <c r="G93" s="90" t="str">
        <f t="shared" si="20"/>
        <v>-</v>
      </c>
      <c r="H93" s="90" t="str">
        <f t="shared" si="20"/>
        <v>-</v>
      </c>
      <c r="I93" s="97" t="str">
        <f t="shared" si="20"/>
        <v>-</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8.6999999999999994E-2</v>
      </c>
      <c r="R93" s="90">
        <v>0.13800000000000001</v>
      </c>
      <c r="S93" s="90">
        <v>0.105</v>
      </c>
      <c r="T93" s="90">
        <v>7.400000000000001E-2</v>
      </c>
      <c r="U93" s="90">
        <v>0.124</v>
      </c>
      <c r="V93" s="90">
        <v>0.22</v>
      </c>
      <c r="W93" s="90">
        <v>0.251</v>
      </c>
    </row>
    <row r="94" spans="1:26" x14ac:dyDescent="0.25">
      <c r="B94" s="6"/>
      <c r="C94" s="6"/>
    </row>
    <row r="95" spans="1:26" x14ac:dyDescent="0.25">
      <c r="B95" s="6"/>
      <c r="C95" s="763" t="s">
        <v>84</v>
      </c>
      <c r="D95" s="764"/>
      <c r="E95" s="764"/>
      <c r="F95" s="764"/>
      <c r="G95" s="764"/>
      <c r="H95" s="764"/>
      <c r="I95" s="764"/>
      <c r="J95" s="764"/>
      <c r="K95" s="764"/>
      <c r="L95" s="764"/>
      <c r="M95" s="764"/>
      <c r="N95" s="764"/>
      <c r="O95" s="764"/>
      <c r="P95" s="764"/>
      <c r="Q95" s="764"/>
      <c r="R95" s="764"/>
      <c r="S95" s="765" t="s">
        <v>85</v>
      </c>
      <c r="T95" s="749"/>
      <c r="U95" s="749"/>
      <c r="V95" s="749"/>
      <c r="W95" s="749"/>
      <c r="X95" s="749"/>
      <c r="Y95" s="749"/>
      <c r="Z95" s="749"/>
    </row>
    <row r="96" spans="1:26" x14ac:dyDescent="0.25">
      <c r="B96" s="649"/>
      <c r="C96" s="748" t="str">
        <f>$A$1</f>
        <v>East Lothian</v>
      </c>
      <c r="D96" s="749"/>
      <c r="E96" s="749"/>
      <c r="F96" s="749"/>
      <c r="G96" s="749"/>
      <c r="H96" s="749"/>
      <c r="I96" s="749"/>
      <c r="J96" s="757"/>
      <c r="K96" s="749" t="s">
        <v>86</v>
      </c>
      <c r="L96" s="749"/>
      <c r="M96" s="749"/>
      <c r="N96" s="749"/>
      <c r="O96" s="749"/>
      <c r="P96" s="749"/>
      <c r="Q96" s="749"/>
      <c r="R96" s="749"/>
      <c r="S96" s="765" t="str">
        <f>$A$1</f>
        <v>East Lothian</v>
      </c>
      <c r="T96" s="749"/>
      <c r="U96" s="749"/>
      <c r="V96" s="749"/>
      <c r="W96" s="749"/>
      <c r="X96" s="749"/>
      <c r="Y96" s="749"/>
      <c r="Z96" s="749"/>
    </row>
    <row r="97" spans="1:32" ht="27" thickBot="1" x14ac:dyDescent="0.3">
      <c r="B97" s="34" t="s">
        <v>119</v>
      </c>
      <c r="C97" s="139" t="s">
        <v>127</v>
      </c>
      <c r="D97" s="140" t="s">
        <v>128</v>
      </c>
      <c r="E97" s="140" t="s">
        <v>121</v>
      </c>
      <c r="F97" s="140" t="s">
        <v>122</v>
      </c>
      <c r="G97" s="140" t="s">
        <v>123</v>
      </c>
      <c r="H97" s="140" t="s">
        <v>124</v>
      </c>
      <c r="I97" s="140" t="s">
        <v>125</v>
      </c>
      <c r="J97" s="141" t="s">
        <v>126</v>
      </c>
      <c r="K97" s="140" t="s">
        <v>127</v>
      </c>
      <c r="L97" s="140" t="s">
        <v>128</v>
      </c>
      <c r="M97" s="140" t="s">
        <v>121</v>
      </c>
      <c r="N97" s="140" t="s">
        <v>122</v>
      </c>
      <c r="O97" s="140" t="s">
        <v>123</v>
      </c>
      <c r="P97" s="140" t="s">
        <v>124</v>
      </c>
      <c r="Q97" s="140" t="s">
        <v>125</v>
      </c>
      <c r="R97" s="140" t="s">
        <v>126</v>
      </c>
      <c r="S97" s="142" t="s">
        <v>127</v>
      </c>
      <c r="T97" s="140" t="s">
        <v>128</v>
      </c>
      <c r="U97" s="140" t="s">
        <v>121</v>
      </c>
      <c r="V97" s="140" t="s">
        <v>122</v>
      </c>
      <c r="W97" s="140" t="s">
        <v>123</v>
      </c>
      <c r="X97" s="140" t="s">
        <v>124</v>
      </c>
      <c r="Y97" s="140" t="s">
        <v>125</v>
      </c>
      <c r="Z97" s="140" t="s">
        <v>126</v>
      </c>
    </row>
    <row r="98" spans="1:32" x14ac:dyDescent="0.25">
      <c r="B98" s="33" t="s">
        <v>89</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52" t="s">
        <v>90</v>
      </c>
      <c r="C99" s="39">
        <v>79</v>
      </c>
      <c r="D99" s="40">
        <v>47</v>
      </c>
      <c r="E99" s="40">
        <v>73</v>
      </c>
      <c r="F99" s="40">
        <v>51</v>
      </c>
      <c r="G99" s="40">
        <v>20</v>
      </c>
      <c r="H99" s="40">
        <v>12</v>
      </c>
      <c r="I99" s="40">
        <v>5</v>
      </c>
      <c r="J99" s="41">
        <v>2</v>
      </c>
      <c r="K99" s="40">
        <v>13696</v>
      </c>
      <c r="L99" s="40">
        <v>12847</v>
      </c>
      <c r="M99" s="40">
        <v>10028</v>
      </c>
      <c r="N99" s="40">
        <v>6026</v>
      </c>
      <c r="O99" s="40">
        <v>2785</v>
      </c>
      <c r="P99" s="40">
        <v>1465</v>
      </c>
      <c r="Q99" s="40">
        <v>935</v>
      </c>
      <c r="R99" s="40">
        <v>504</v>
      </c>
      <c r="S99" s="109" t="s">
        <v>91</v>
      </c>
      <c r="T99" s="40" t="s">
        <v>91</v>
      </c>
      <c r="U99" s="40" t="s">
        <v>91</v>
      </c>
      <c r="V99" s="40" t="s">
        <v>91</v>
      </c>
      <c r="W99" s="40" t="s">
        <v>91</v>
      </c>
      <c r="X99" s="40" t="s">
        <v>91</v>
      </c>
      <c r="Y99" s="40" t="s">
        <v>91</v>
      </c>
      <c r="Z99" s="40" t="s">
        <v>91</v>
      </c>
    </row>
    <row r="100" spans="1:32" x14ac:dyDescent="0.25">
      <c r="B100" s="654" t="s">
        <v>92</v>
      </c>
      <c r="C100" s="36">
        <v>15</v>
      </c>
      <c r="D100" s="37">
        <v>43</v>
      </c>
      <c r="E100" s="37">
        <v>56</v>
      </c>
      <c r="F100" s="37">
        <v>47</v>
      </c>
      <c r="G100" s="37">
        <v>27</v>
      </c>
      <c r="H100" s="37">
        <v>9</v>
      </c>
      <c r="I100" s="37">
        <v>8</v>
      </c>
      <c r="J100" s="38">
        <v>3</v>
      </c>
      <c r="K100" s="37">
        <v>18255.91</v>
      </c>
      <c r="L100" s="37">
        <v>13953.888000000001</v>
      </c>
      <c r="M100" s="37">
        <v>11306.477000000001</v>
      </c>
      <c r="N100" s="37">
        <v>7647.1850000000004</v>
      </c>
      <c r="O100" s="37">
        <v>3579.2579999999998</v>
      </c>
      <c r="P100" s="37">
        <v>2323.9119999999998</v>
      </c>
      <c r="Q100" s="37">
        <v>1315.508</v>
      </c>
      <c r="R100" s="37">
        <v>640.26599999999996</v>
      </c>
      <c r="S100" s="110" t="s">
        <v>91</v>
      </c>
      <c r="T100" s="37" t="s">
        <v>91</v>
      </c>
      <c r="U100" s="37" t="s">
        <v>91</v>
      </c>
      <c r="V100" s="37" t="s">
        <v>91</v>
      </c>
      <c r="W100" s="37" t="s">
        <v>91</v>
      </c>
      <c r="X100" s="37" t="s">
        <v>91</v>
      </c>
      <c r="Y100" s="37" t="s">
        <v>91</v>
      </c>
      <c r="Z100" s="37" t="s">
        <v>91</v>
      </c>
    </row>
    <row r="101" spans="1:32" x14ac:dyDescent="0.25">
      <c r="B101" s="652" t="s">
        <v>93</v>
      </c>
      <c r="C101" s="39">
        <v>0</v>
      </c>
      <c r="D101" s="40">
        <v>0</v>
      </c>
      <c r="E101" s="40">
        <v>0</v>
      </c>
      <c r="F101" s="40">
        <v>0</v>
      </c>
      <c r="G101" s="40">
        <v>0</v>
      </c>
      <c r="H101" s="40">
        <v>0</v>
      </c>
      <c r="I101" s="40">
        <v>0</v>
      </c>
      <c r="J101" s="41">
        <v>0</v>
      </c>
      <c r="K101" s="40">
        <v>14624.2</v>
      </c>
      <c r="L101" s="40">
        <v>12586.2</v>
      </c>
      <c r="M101" s="40">
        <v>9529.76</v>
      </c>
      <c r="N101" s="40">
        <v>6222.64</v>
      </c>
      <c r="O101" s="40">
        <v>2996.68</v>
      </c>
      <c r="P101" s="40">
        <v>1275.8000000000002</v>
      </c>
      <c r="Q101" s="40">
        <v>721.12</v>
      </c>
      <c r="R101" s="40">
        <v>367.8</v>
      </c>
      <c r="S101" s="109" t="s">
        <v>91</v>
      </c>
      <c r="T101" s="40" t="s">
        <v>91</v>
      </c>
      <c r="U101" s="40" t="s">
        <v>91</v>
      </c>
      <c r="V101" s="40" t="s">
        <v>91</v>
      </c>
      <c r="W101" s="40" t="s">
        <v>91</v>
      </c>
      <c r="X101" s="40" t="s">
        <v>91</v>
      </c>
      <c r="Y101" s="40" t="s">
        <v>91</v>
      </c>
      <c r="Z101" s="40" t="s">
        <v>91</v>
      </c>
    </row>
    <row r="102" spans="1:32" x14ac:dyDescent="0.25">
      <c r="B102" s="83" t="s">
        <v>94</v>
      </c>
      <c r="C102" s="659"/>
      <c r="D102" s="660"/>
      <c r="E102" s="660"/>
      <c r="F102" s="660"/>
      <c r="G102" s="660"/>
      <c r="H102" s="660"/>
      <c r="I102" s="660"/>
      <c r="J102" s="661"/>
      <c r="K102" s="660"/>
      <c r="L102" s="660"/>
      <c r="M102" s="660"/>
      <c r="N102" s="660"/>
      <c r="O102" s="660"/>
      <c r="P102" s="660"/>
      <c r="Q102" s="660"/>
      <c r="R102" s="660"/>
      <c r="S102" s="131"/>
      <c r="T102" s="660"/>
      <c r="U102" s="660"/>
      <c r="V102" s="660"/>
      <c r="W102" s="660"/>
      <c r="X102" s="660"/>
      <c r="Y102" s="660"/>
      <c r="Z102" s="660"/>
    </row>
    <row r="103" spans="1:32" x14ac:dyDescent="0.25">
      <c r="B103" s="652" t="s">
        <v>90</v>
      </c>
      <c r="C103" s="92">
        <f>IFERROR(C99/SUM($C99:$J99),"-")</f>
        <v>0.27335640138408307</v>
      </c>
      <c r="D103" s="89">
        <f t="shared" ref="D103:J103" si="23">IFERROR(D99/SUM($C99:$J99),"-")</f>
        <v>0.16262975778546712</v>
      </c>
      <c r="E103" s="89">
        <f t="shared" si="23"/>
        <v>0.25259515570934254</v>
      </c>
      <c r="F103" s="89">
        <f t="shared" si="23"/>
        <v>0.17647058823529413</v>
      </c>
      <c r="G103" s="89">
        <f t="shared" si="23"/>
        <v>6.9204152249134954E-2</v>
      </c>
      <c r="H103" s="89">
        <f t="shared" si="23"/>
        <v>4.1522491349480967E-2</v>
      </c>
      <c r="I103" s="89">
        <f t="shared" si="23"/>
        <v>1.7301038062283738E-2</v>
      </c>
      <c r="J103" s="93">
        <f t="shared" si="23"/>
        <v>6.920415224913495E-3</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3.9E-2</v>
      </c>
      <c r="T103" s="89">
        <v>7.5999999999999998E-2</v>
      </c>
      <c r="U103" s="89">
        <v>0.126</v>
      </c>
      <c r="V103" s="89">
        <v>0.113</v>
      </c>
      <c r="W103" s="89">
        <v>0.126</v>
      </c>
      <c r="X103" s="89">
        <v>0.10300000000000001</v>
      </c>
      <c r="Y103" s="89">
        <v>0.157</v>
      </c>
      <c r="Z103" s="89">
        <v>0.26100000000000001</v>
      </c>
    </row>
    <row r="104" spans="1:32" x14ac:dyDescent="0.25">
      <c r="B104" s="654" t="s">
        <v>92</v>
      </c>
      <c r="C104" s="94">
        <f t="shared" ref="C104:J105" si="25">IFERROR(C100/SUM($C100:$J100),"-")</f>
        <v>7.2115384615384609E-2</v>
      </c>
      <c r="D104" s="78">
        <f t="shared" si="25"/>
        <v>0.20673076923076922</v>
      </c>
      <c r="E104" s="78">
        <f t="shared" si="25"/>
        <v>0.26923076923076922</v>
      </c>
      <c r="F104" s="78">
        <f t="shared" si="25"/>
        <v>0.22596153846153846</v>
      </c>
      <c r="G104" s="78">
        <f t="shared" si="25"/>
        <v>0.12980769230769232</v>
      </c>
      <c r="H104" s="78">
        <f t="shared" si="25"/>
        <v>4.3269230769230768E-2</v>
      </c>
      <c r="I104" s="78">
        <f t="shared" si="25"/>
        <v>3.8461538461538464E-2</v>
      </c>
      <c r="J104" s="95">
        <f t="shared" si="25"/>
        <v>1.4423076923076924E-2</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1.3999999999999999E-2</v>
      </c>
      <c r="T104" s="78">
        <v>7.2999999999999995E-2</v>
      </c>
      <c r="U104" s="78">
        <v>0.13800000000000001</v>
      </c>
      <c r="V104" s="78">
        <v>0.15</v>
      </c>
      <c r="W104" s="78">
        <v>0.13300000000000001</v>
      </c>
      <c r="X104" s="78">
        <v>0.06</v>
      </c>
      <c r="Y104" s="78">
        <v>0.16899999999999998</v>
      </c>
      <c r="Z104" s="78">
        <v>0.26300000000000001</v>
      </c>
    </row>
    <row r="105" spans="1:32" ht="15.75" thickBot="1" x14ac:dyDescent="0.3">
      <c r="B105" s="656" t="s">
        <v>93</v>
      </c>
      <c r="C105" s="96" t="str">
        <f t="shared" si="25"/>
        <v>-</v>
      </c>
      <c r="D105" s="90" t="str">
        <f t="shared" si="25"/>
        <v>-</v>
      </c>
      <c r="E105" s="90" t="str">
        <f t="shared" si="25"/>
        <v>-</v>
      </c>
      <c r="F105" s="90" t="str">
        <f t="shared" si="25"/>
        <v>-</v>
      </c>
      <c r="G105" s="90" t="str">
        <f t="shared" si="25"/>
        <v>-</v>
      </c>
      <c r="H105" s="90" t="str">
        <f t="shared" si="25"/>
        <v>-</v>
      </c>
      <c r="I105" s="90" t="str">
        <f t="shared" si="25"/>
        <v>-</v>
      </c>
      <c r="J105" s="97" t="str">
        <f t="shared" si="25"/>
        <v>-</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1.2E-2</v>
      </c>
      <c r="T105" s="90">
        <v>7.4999999999999997E-2</v>
      </c>
      <c r="U105" s="90">
        <v>0.13800000000000001</v>
      </c>
      <c r="V105" s="90">
        <v>0.105</v>
      </c>
      <c r="W105" s="90">
        <v>7.400000000000001E-2</v>
      </c>
      <c r="X105" s="90">
        <v>0.124</v>
      </c>
      <c r="Y105" s="90">
        <v>0.22</v>
      </c>
      <c r="Z105" s="90">
        <v>0.251</v>
      </c>
    </row>
    <row r="107" spans="1:32" ht="17.25" x14ac:dyDescent="0.25">
      <c r="A107" s="282" t="s">
        <v>423</v>
      </c>
    </row>
    <row r="108" spans="1:32" x14ac:dyDescent="0.25">
      <c r="A108" s="668"/>
    </row>
    <row r="109" spans="1:32" x14ac:dyDescent="0.25">
      <c r="A109" s="668"/>
      <c r="C109" s="748" t="s">
        <v>84</v>
      </c>
      <c r="D109" s="749"/>
      <c r="E109" s="749"/>
      <c r="F109" s="749"/>
      <c r="G109" s="749"/>
      <c r="H109" s="749"/>
      <c r="I109" s="749"/>
      <c r="J109" s="749"/>
      <c r="K109" s="749"/>
      <c r="L109" s="749"/>
      <c r="M109" s="749"/>
      <c r="N109" s="749"/>
      <c r="O109" s="749"/>
      <c r="P109" s="749"/>
      <c r="Q109" s="749"/>
      <c r="R109" s="749"/>
      <c r="S109" s="749"/>
      <c r="T109" s="749"/>
      <c r="U109" s="749"/>
      <c r="V109" s="749"/>
      <c r="W109" s="765" t="s">
        <v>85</v>
      </c>
      <c r="X109" s="749"/>
      <c r="Y109" s="749"/>
      <c r="Z109" s="749"/>
      <c r="AA109" s="749"/>
      <c r="AB109" s="749"/>
      <c r="AC109" s="749"/>
      <c r="AD109" s="749"/>
      <c r="AE109" s="749"/>
      <c r="AF109" s="749"/>
    </row>
    <row r="110" spans="1:32" x14ac:dyDescent="0.25">
      <c r="A110" s="668"/>
      <c r="B110" s="649"/>
      <c r="C110" s="759" t="str">
        <f>$A$1</f>
        <v>East Lothian</v>
      </c>
      <c r="D110" s="760"/>
      <c r="E110" s="760"/>
      <c r="F110" s="760"/>
      <c r="G110" s="760"/>
      <c r="H110" s="760"/>
      <c r="I110" s="760"/>
      <c r="J110" s="760"/>
      <c r="K110" s="760"/>
      <c r="L110" s="766"/>
      <c r="M110" s="760" t="s">
        <v>86</v>
      </c>
      <c r="N110" s="760"/>
      <c r="O110" s="760"/>
      <c r="P110" s="760"/>
      <c r="Q110" s="760"/>
      <c r="R110" s="760"/>
      <c r="S110" s="760"/>
      <c r="T110" s="760"/>
      <c r="U110" s="760"/>
      <c r="V110" s="760"/>
      <c r="W110" s="762" t="str">
        <f>$A$1</f>
        <v>East Lothian</v>
      </c>
      <c r="X110" s="760"/>
      <c r="Y110" s="760"/>
      <c r="Z110" s="760"/>
      <c r="AA110" s="760"/>
      <c r="AB110" s="760"/>
      <c r="AC110" s="760"/>
      <c r="AD110" s="760"/>
      <c r="AE110" s="760"/>
      <c r="AF110" s="760"/>
    </row>
    <row r="111" spans="1:32" ht="52.5" thickBot="1" x14ac:dyDescent="0.3">
      <c r="A111" s="668"/>
      <c r="B111" s="59" t="s">
        <v>77</v>
      </c>
      <c r="C111" s="136" t="s">
        <v>129</v>
      </c>
      <c r="D111" s="135" t="s">
        <v>130</v>
      </c>
      <c r="E111" s="135" t="s">
        <v>131</v>
      </c>
      <c r="F111" s="135" t="s">
        <v>132</v>
      </c>
      <c r="G111" s="135" t="s">
        <v>133</v>
      </c>
      <c r="H111" s="135" t="s">
        <v>134</v>
      </c>
      <c r="I111" s="135" t="s">
        <v>135</v>
      </c>
      <c r="J111" s="135" t="s">
        <v>136</v>
      </c>
      <c r="K111" s="135" t="s">
        <v>137</v>
      </c>
      <c r="L111" s="137" t="s">
        <v>138</v>
      </c>
      <c r="M111" s="135" t="s">
        <v>129</v>
      </c>
      <c r="N111" s="135" t="s">
        <v>130</v>
      </c>
      <c r="O111" s="135" t="s">
        <v>131</v>
      </c>
      <c r="P111" s="135" t="s">
        <v>132</v>
      </c>
      <c r="Q111" s="135" t="s">
        <v>133</v>
      </c>
      <c r="R111" s="135" t="s">
        <v>134</v>
      </c>
      <c r="S111" s="135" t="s">
        <v>135</v>
      </c>
      <c r="T111" s="135" t="s">
        <v>136</v>
      </c>
      <c r="U111" s="135" t="s">
        <v>137</v>
      </c>
      <c r="V111" s="135" t="s">
        <v>138</v>
      </c>
      <c r="W111" s="149" t="s">
        <v>129</v>
      </c>
      <c r="X111" s="135" t="s">
        <v>130</v>
      </c>
      <c r="Y111" s="135" t="s">
        <v>131</v>
      </c>
      <c r="Z111" s="135" t="s">
        <v>132</v>
      </c>
      <c r="AA111" s="135" t="s">
        <v>133</v>
      </c>
      <c r="AB111" s="135" t="s">
        <v>134</v>
      </c>
      <c r="AC111" s="135" t="s">
        <v>135</v>
      </c>
      <c r="AD111" s="135" t="s">
        <v>136</v>
      </c>
      <c r="AE111" s="135" t="s">
        <v>137</v>
      </c>
      <c r="AF111" s="135" t="s">
        <v>138</v>
      </c>
    </row>
    <row r="112" spans="1:32" x14ac:dyDescent="0.25">
      <c r="A112" s="668"/>
      <c r="B112" s="160" t="s">
        <v>89</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668"/>
      <c r="B113" s="652" t="s">
        <v>90</v>
      </c>
      <c r="C113" s="152">
        <v>47</v>
      </c>
      <c r="D113" s="153">
        <v>183</v>
      </c>
      <c r="E113" s="153">
        <v>169</v>
      </c>
      <c r="F113" s="153">
        <v>26</v>
      </c>
      <c r="G113" s="153">
        <v>244</v>
      </c>
      <c r="H113" s="153">
        <v>254</v>
      </c>
      <c r="I113" s="153">
        <v>18</v>
      </c>
      <c r="J113" s="154">
        <v>0</v>
      </c>
      <c r="K113" s="154">
        <v>385</v>
      </c>
      <c r="L113" s="155">
        <v>24</v>
      </c>
      <c r="M113" s="154">
        <v>1882</v>
      </c>
      <c r="N113" s="154">
        <v>10685</v>
      </c>
      <c r="O113" s="154">
        <v>8489</v>
      </c>
      <c r="P113" s="154">
        <v>4226</v>
      </c>
      <c r="Q113" s="154">
        <v>11906</v>
      </c>
      <c r="R113" s="154">
        <v>8768</v>
      </c>
      <c r="S113" s="154">
        <v>1748</v>
      </c>
      <c r="T113" s="154">
        <v>99</v>
      </c>
      <c r="U113" s="154">
        <v>31047</v>
      </c>
      <c r="V113" s="154">
        <v>3028</v>
      </c>
      <c r="W113" s="109" t="s">
        <v>91</v>
      </c>
      <c r="X113" s="40" t="s">
        <v>91</v>
      </c>
      <c r="Y113" s="40" t="s">
        <v>91</v>
      </c>
      <c r="Z113" s="40" t="s">
        <v>91</v>
      </c>
      <c r="AA113" s="40" t="s">
        <v>91</v>
      </c>
      <c r="AB113" s="40" t="s">
        <v>91</v>
      </c>
      <c r="AC113" s="40" t="s">
        <v>91</v>
      </c>
      <c r="AD113" s="40" t="s">
        <v>91</v>
      </c>
      <c r="AE113" s="40" t="s">
        <v>91</v>
      </c>
      <c r="AF113" s="40" t="s">
        <v>91</v>
      </c>
    </row>
    <row r="114" spans="1:38" x14ac:dyDescent="0.25">
      <c r="A114" s="668"/>
      <c r="B114" s="654" t="s">
        <v>92</v>
      </c>
      <c r="C114" s="156">
        <v>100</v>
      </c>
      <c r="D114" s="157">
        <v>332</v>
      </c>
      <c r="E114" s="157">
        <v>240</v>
      </c>
      <c r="F114" s="157">
        <v>38</v>
      </c>
      <c r="G114" s="157">
        <v>432</v>
      </c>
      <c r="H114" s="157">
        <v>306</v>
      </c>
      <c r="I114" s="158">
        <v>25</v>
      </c>
      <c r="J114" s="158">
        <v>0</v>
      </c>
      <c r="K114" s="158">
        <v>443</v>
      </c>
      <c r="L114" s="159">
        <v>35</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91</v>
      </c>
      <c r="X114" s="37" t="s">
        <v>91</v>
      </c>
      <c r="Y114" s="37" t="s">
        <v>91</v>
      </c>
      <c r="Z114" s="37" t="s">
        <v>91</v>
      </c>
      <c r="AA114" s="37" t="s">
        <v>91</v>
      </c>
      <c r="AB114" s="37" t="s">
        <v>91</v>
      </c>
      <c r="AC114" s="37" t="s">
        <v>91</v>
      </c>
      <c r="AD114" s="37" t="s">
        <v>91</v>
      </c>
      <c r="AE114" s="37" t="s">
        <v>91</v>
      </c>
      <c r="AF114" s="37" t="s">
        <v>91</v>
      </c>
    </row>
    <row r="115" spans="1:38" x14ac:dyDescent="0.25">
      <c r="A115" s="668"/>
      <c r="B115" s="65" t="s">
        <v>93</v>
      </c>
      <c r="C115" s="161">
        <v>57.760000000000005</v>
      </c>
      <c r="D115" s="162">
        <v>192.16000000000003</v>
      </c>
      <c r="E115" s="162">
        <v>155.6</v>
      </c>
      <c r="F115" s="162">
        <v>24.36</v>
      </c>
      <c r="G115" s="162">
        <v>316.60000000000002</v>
      </c>
      <c r="H115" s="162">
        <v>206.72</v>
      </c>
      <c r="I115" s="163">
        <v>10</v>
      </c>
      <c r="J115" s="163">
        <v>0.52</v>
      </c>
      <c r="K115" s="163">
        <v>330</v>
      </c>
      <c r="L115" s="164">
        <v>52</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91</v>
      </c>
      <c r="X115" s="66" t="s">
        <v>91</v>
      </c>
      <c r="Y115" s="66" t="s">
        <v>91</v>
      </c>
      <c r="Z115" s="66" t="s">
        <v>91</v>
      </c>
      <c r="AA115" s="66" t="s">
        <v>91</v>
      </c>
      <c r="AB115" s="66" t="s">
        <v>91</v>
      </c>
      <c r="AC115" s="66" t="s">
        <v>91</v>
      </c>
      <c r="AD115" s="66" t="s">
        <v>91</v>
      </c>
      <c r="AE115" s="66" t="s">
        <v>91</v>
      </c>
      <c r="AF115" s="66" t="s">
        <v>91</v>
      </c>
    </row>
    <row r="116" spans="1:38" x14ac:dyDescent="0.25">
      <c r="A116" s="668"/>
      <c r="B116" s="651" t="s">
        <v>94</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668"/>
      <c r="B117" s="652" t="s">
        <v>90</v>
      </c>
      <c r="C117" s="92">
        <f>IFERROR(C113/SUM($C113:$L113),"-")</f>
        <v>3.4814814814814812E-2</v>
      </c>
      <c r="D117" s="89">
        <f t="shared" ref="D117:L117" si="27">IFERROR(D113/SUM($C113:$L113),"-")</f>
        <v>0.13555555555555557</v>
      </c>
      <c r="E117" s="89">
        <f t="shared" si="27"/>
        <v>0.12518518518518518</v>
      </c>
      <c r="F117" s="89">
        <f t="shared" si="27"/>
        <v>1.9259259259259261E-2</v>
      </c>
      <c r="G117" s="89">
        <f t="shared" si="27"/>
        <v>0.18074074074074073</v>
      </c>
      <c r="H117" s="89">
        <f t="shared" si="27"/>
        <v>0.18814814814814815</v>
      </c>
      <c r="I117" s="89">
        <f t="shared" si="27"/>
        <v>1.3333333333333334E-2</v>
      </c>
      <c r="J117" s="89">
        <f t="shared" si="27"/>
        <v>0</v>
      </c>
      <c r="K117" s="89">
        <f t="shared" si="27"/>
        <v>0.28518518518518521</v>
      </c>
      <c r="L117" s="93">
        <f t="shared" si="27"/>
        <v>1.7777777777777778E-2</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0.1</v>
      </c>
      <c r="X117" s="89">
        <v>0.373</v>
      </c>
      <c r="Y117" s="89">
        <v>0.14400000000000002</v>
      </c>
      <c r="Z117" s="89">
        <v>3.1E-2</v>
      </c>
      <c r="AA117" s="89">
        <v>0.25800000000000001</v>
      </c>
      <c r="AB117" s="89">
        <v>2.2000000000000002E-2</v>
      </c>
      <c r="AC117" s="89">
        <f>SUM(AG129:AH129)</f>
        <v>3.3000000000000002E-2</v>
      </c>
      <c r="AD117" s="89" t="s">
        <v>91</v>
      </c>
      <c r="AE117" s="89">
        <f>SUM(AJ129:AK129)</f>
        <v>3.9E-2</v>
      </c>
      <c r="AF117" s="89" t="s">
        <v>91</v>
      </c>
    </row>
    <row r="118" spans="1:38" x14ac:dyDescent="0.25">
      <c r="A118" s="668"/>
      <c r="B118" s="654" t="s">
        <v>92</v>
      </c>
      <c r="C118" s="94">
        <f t="shared" ref="C118:L119" si="29">IFERROR(C114/SUM($C114:$L114),"-")</f>
        <v>5.1255766273705795E-2</v>
      </c>
      <c r="D118" s="78">
        <f t="shared" si="29"/>
        <v>0.17016914402870323</v>
      </c>
      <c r="E118" s="78">
        <f t="shared" si="29"/>
        <v>0.12301383905689391</v>
      </c>
      <c r="F118" s="78">
        <f t="shared" si="29"/>
        <v>1.9477191184008202E-2</v>
      </c>
      <c r="G118" s="78">
        <f t="shared" si="29"/>
        <v>0.22142491030240902</v>
      </c>
      <c r="H118" s="78">
        <f t="shared" si="29"/>
        <v>0.15684264479753973</v>
      </c>
      <c r="I118" s="78">
        <f t="shared" si="29"/>
        <v>1.2813941568426449E-2</v>
      </c>
      <c r="J118" s="78">
        <f t="shared" si="29"/>
        <v>0</v>
      </c>
      <c r="K118" s="78">
        <f t="shared" si="29"/>
        <v>0.22706304459251667</v>
      </c>
      <c r="L118" s="95">
        <f t="shared" si="29"/>
        <v>1.7939518195797026E-2</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6.6000000000000003E-2</v>
      </c>
      <c r="X118" s="78">
        <v>0.375</v>
      </c>
      <c r="Y118" s="78">
        <v>0.13100000000000001</v>
      </c>
      <c r="Z118" s="78">
        <v>3.7999999999999999E-2</v>
      </c>
      <c r="AA118" s="78">
        <v>0.252</v>
      </c>
      <c r="AB118" s="78">
        <v>4.4000000000000004E-2</v>
      </c>
      <c r="AC118" s="78">
        <f t="shared" ref="AC118:AC119" si="31">SUM(AG130:AH130)</f>
        <v>6.0999999999999999E-2</v>
      </c>
      <c r="AD118" s="78">
        <v>6.0000000000000001E-3</v>
      </c>
      <c r="AE118" s="78">
        <f t="shared" ref="AE118:AE119" si="32">SUM(AJ130:AK130)</f>
        <v>2.3E-2</v>
      </c>
      <c r="AF118" s="78">
        <v>4.0000000000000001E-3</v>
      </c>
    </row>
    <row r="119" spans="1:38" ht="15.75" thickBot="1" x14ac:dyDescent="0.3">
      <c r="A119" s="668"/>
      <c r="B119" s="656" t="s">
        <v>93</v>
      </c>
      <c r="C119" s="96">
        <f t="shared" si="29"/>
        <v>4.2921261480842972E-2</v>
      </c>
      <c r="D119" s="90">
        <f t="shared" si="29"/>
        <v>0.14279344886008979</v>
      </c>
      <c r="E119" s="90">
        <f t="shared" si="29"/>
        <v>0.11562583598371132</v>
      </c>
      <c r="F119" s="90">
        <f t="shared" si="29"/>
        <v>1.8101833962488482E-2</v>
      </c>
      <c r="G119" s="90">
        <f t="shared" si="29"/>
        <v>0.23526439378176739</v>
      </c>
      <c r="H119" s="90">
        <f t="shared" si="29"/>
        <v>0.15361293582617483</v>
      </c>
      <c r="I119" s="90">
        <f t="shared" si="29"/>
        <v>7.4309663228606243E-3</v>
      </c>
      <c r="J119" s="90">
        <f t="shared" si="29"/>
        <v>3.8641024878875252E-4</v>
      </c>
      <c r="K119" s="90">
        <f t="shared" si="29"/>
        <v>0.24522188865440062</v>
      </c>
      <c r="L119" s="97">
        <f t="shared" si="29"/>
        <v>3.8641024878875246E-2</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7.400000000000001E-2</v>
      </c>
      <c r="X119" s="90">
        <v>0.34600000000000003</v>
      </c>
      <c r="Y119" s="90">
        <v>0.14599999999999999</v>
      </c>
      <c r="Z119" s="90">
        <v>5.7000000000000002E-2</v>
      </c>
      <c r="AA119" s="90">
        <v>0.27500000000000002</v>
      </c>
      <c r="AB119" s="90">
        <v>2.4E-2</v>
      </c>
      <c r="AC119" s="90">
        <f t="shared" si="31"/>
        <v>4.8000000000000001E-2</v>
      </c>
      <c r="AD119" s="90" t="s">
        <v>91</v>
      </c>
      <c r="AE119" s="90">
        <f t="shared" si="32"/>
        <v>3.0000000000000002E-2</v>
      </c>
      <c r="AF119" s="90" t="s">
        <v>91</v>
      </c>
    </row>
    <row r="121" spans="1:38" x14ac:dyDescent="0.25">
      <c r="C121" s="748" t="s">
        <v>84</v>
      </c>
      <c r="D121" s="749"/>
      <c r="E121" s="749"/>
      <c r="F121" s="749"/>
      <c r="G121" s="749"/>
      <c r="H121" s="749"/>
      <c r="I121" s="749"/>
      <c r="J121" s="749"/>
      <c r="K121" s="749"/>
      <c r="L121" s="749"/>
      <c r="M121" s="749"/>
      <c r="N121" s="749"/>
      <c r="O121" s="749"/>
      <c r="P121" s="749"/>
      <c r="Q121" s="749"/>
      <c r="R121" s="749"/>
      <c r="S121" s="749"/>
      <c r="T121" s="749"/>
      <c r="U121" s="749"/>
      <c r="V121" s="749"/>
      <c r="W121" s="749"/>
      <c r="X121" s="749"/>
      <c r="Y121" s="749"/>
      <c r="Z121" s="758"/>
      <c r="AA121" s="765" t="s">
        <v>85</v>
      </c>
      <c r="AB121" s="749"/>
      <c r="AC121" s="749"/>
      <c r="AD121" s="749"/>
      <c r="AE121" s="749"/>
      <c r="AF121" s="749"/>
      <c r="AG121" s="749"/>
      <c r="AH121" s="749"/>
      <c r="AI121" s="749"/>
      <c r="AJ121" s="749"/>
      <c r="AK121" s="749"/>
      <c r="AL121" s="749"/>
    </row>
    <row r="122" spans="1:38" x14ac:dyDescent="0.25">
      <c r="B122" s="649"/>
      <c r="C122" s="748" t="str">
        <f>$A$1</f>
        <v>East Lothian</v>
      </c>
      <c r="D122" s="749"/>
      <c r="E122" s="749"/>
      <c r="F122" s="749"/>
      <c r="G122" s="749"/>
      <c r="H122" s="749"/>
      <c r="I122" s="749"/>
      <c r="J122" s="749"/>
      <c r="K122" s="749"/>
      <c r="L122" s="749"/>
      <c r="M122" s="749"/>
      <c r="N122" s="757"/>
      <c r="O122" s="759" t="s">
        <v>86</v>
      </c>
      <c r="P122" s="760"/>
      <c r="Q122" s="760"/>
      <c r="R122" s="760"/>
      <c r="S122" s="760"/>
      <c r="T122" s="760"/>
      <c r="U122" s="760"/>
      <c r="V122" s="760"/>
      <c r="W122" s="760"/>
      <c r="X122" s="760"/>
      <c r="Y122" s="760"/>
      <c r="Z122" s="761"/>
      <c r="AA122" s="762" t="str">
        <f>$A$1</f>
        <v>East Lothian</v>
      </c>
      <c r="AB122" s="760"/>
      <c r="AC122" s="760"/>
      <c r="AD122" s="760"/>
      <c r="AE122" s="760"/>
      <c r="AF122" s="760"/>
      <c r="AG122" s="760"/>
      <c r="AH122" s="760"/>
      <c r="AI122" s="760"/>
      <c r="AJ122" s="760"/>
      <c r="AK122" s="760"/>
      <c r="AL122" s="760"/>
    </row>
    <row r="123" spans="1:38" ht="78" thickBot="1" x14ac:dyDescent="0.3">
      <c r="B123" s="59" t="s">
        <v>77</v>
      </c>
      <c r="C123" s="136" t="s">
        <v>129</v>
      </c>
      <c r="D123" s="135" t="s">
        <v>130</v>
      </c>
      <c r="E123" s="135" t="s">
        <v>131</v>
      </c>
      <c r="F123" s="135" t="s">
        <v>132</v>
      </c>
      <c r="G123" s="135" t="s">
        <v>133</v>
      </c>
      <c r="H123" s="135" t="s">
        <v>134</v>
      </c>
      <c r="I123" s="135" t="s">
        <v>139</v>
      </c>
      <c r="J123" s="135" t="s">
        <v>140</v>
      </c>
      <c r="K123" s="135" t="s">
        <v>136</v>
      </c>
      <c r="L123" s="135" t="s">
        <v>141</v>
      </c>
      <c r="M123" s="135" t="s">
        <v>142</v>
      </c>
      <c r="N123" s="137" t="s">
        <v>138</v>
      </c>
      <c r="O123" s="135" t="s">
        <v>129</v>
      </c>
      <c r="P123" s="135" t="s">
        <v>130</v>
      </c>
      <c r="Q123" s="135" t="s">
        <v>131</v>
      </c>
      <c r="R123" s="135" t="s">
        <v>132</v>
      </c>
      <c r="S123" s="135" t="s">
        <v>133</v>
      </c>
      <c r="T123" s="135" t="s">
        <v>134</v>
      </c>
      <c r="U123" s="135" t="s">
        <v>139</v>
      </c>
      <c r="V123" s="135" t="s">
        <v>140</v>
      </c>
      <c r="W123" s="135" t="s">
        <v>136</v>
      </c>
      <c r="X123" s="135" t="s">
        <v>141</v>
      </c>
      <c r="Y123" s="135" t="s">
        <v>142</v>
      </c>
      <c r="Z123" s="135" t="s">
        <v>138</v>
      </c>
      <c r="AA123" s="149" t="s">
        <v>129</v>
      </c>
      <c r="AB123" s="135" t="s">
        <v>130</v>
      </c>
      <c r="AC123" s="135" t="s">
        <v>131</v>
      </c>
      <c r="AD123" s="135" t="s">
        <v>132</v>
      </c>
      <c r="AE123" s="135" t="s">
        <v>133</v>
      </c>
      <c r="AF123" s="135" t="s">
        <v>134</v>
      </c>
      <c r="AG123" s="135" t="s">
        <v>139</v>
      </c>
      <c r="AH123" s="135" t="s">
        <v>140</v>
      </c>
      <c r="AI123" s="135" t="s">
        <v>136</v>
      </c>
      <c r="AJ123" s="135" t="s">
        <v>141</v>
      </c>
      <c r="AK123" s="135" t="s">
        <v>142</v>
      </c>
      <c r="AL123" s="135" t="s">
        <v>138</v>
      </c>
    </row>
    <row r="124" spans="1:38" x14ac:dyDescent="0.25">
      <c r="B124" s="160" t="s">
        <v>89</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52" t="s">
        <v>90</v>
      </c>
      <c r="C125" s="152">
        <v>47</v>
      </c>
      <c r="D125" s="154">
        <v>183</v>
      </c>
      <c r="E125" s="154">
        <v>169</v>
      </c>
      <c r="F125" s="154">
        <v>26</v>
      </c>
      <c r="G125" s="154">
        <v>244</v>
      </c>
      <c r="H125" s="154">
        <v>254</v>
      </c>
      <c r="I125" s="154">
        <v>1</v>
      </c>
      <c r="J125" s="154">
        <v>17</v>
      </c>
      <c r="K125" s="154">
        <v>0</v>
      </c>
      <c r="L125" s="154">
        <v>287</v>
      </c>
      <c r="M125" s="154">
        <v>98</v>
      </c>
      <c r="N125" s="155">
        <v>24</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91</v>
      </c>
      <c r="AB125" s="40" t="s">
        <v>91</v>
      </c>
      <c r="AC125" s="40" t="s">
        <v>91</v>
      </c>
      <c r="AD125" s="40" t="s">
        <v>91</v>
      </c>
      <c r="AE125" s="40" t="s">
        <v>91</v>
      </c>
      <c r="AF125" s="40" t="s">
        <v>91</v>
      </c>
      <c r="AG125" s="40" t="s">
        <v>91</v>
      </c>
      <c r="AH125" s="40" t="s">
        <v>91</v>
      </c>
      <c r="AI125" s="40" t="s">
        <v>91</v>
      </c>
      <c r="AJ125" s="40" t="s">
        <v>91</v>
      </c>
      <c r="AK125" s="40" t="s">
        <v>91</v>
      </c>
      <c r="AL125" s="40" t="s">
        <v>91</v>
      </c>
    </row>
    <row r="126" spans="1:38" x14ac:dyDescent="0.25">
      <c r="B126" s="654" t="s">
        <v>92</v>
      </c>
      <c r="C126" s="165">
        <v>100</v>
      </c>
      <c r="D126" s="158">
        <v>332</v>
      </c>
      <c r="E126" s="158">
        <v>240</v>
      </c>
      <c r="F126" s="158">
        <v>38</v>
      </c>
      <c r="G126" s="158">
        <v>432</v>
      </c>
      <c r="H126" s="158">
        <v>306</v>
      </c>
      <c r="I126" s="158">
        <v>1</v>
      </c>
      <c r="J126" s="158">
        <v>24</v>
      </c>
      <c r="K126" s="158">
        <v>0</v>
      </c>
      <c r="L126" s="158">
        <v>359</v>
      </c>
      <c r="M126" s="158">
        <v>84</v>
      </c>
      <c r="N126" s="159">
        <v>35</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91</v>
      </c>
      <c r="AB126" s="37" t="s">
        <v>91</v>
      </c>
      <c r="AC126" s="37" t="s">
        <v>91</v>
      </c>
      <c r="AD126" s="37" t="s">
        <v>91</v>
      </c>
      <c r="AE126" s="37" t="s">
        <v>91</v>
      </c>
      <c r="AF126" s="37" t="s">
        <v>91</v>
      </c>
      <c r="AG126" s="37" t="s">
        <v>91</v>
      </c>
      <c r="AH126" s="37" t="s">
        <v>91</v>
      </c>
      <c r="AI126" s="37" t="s">
        <v>91</v>
      </c>
      <c r="AJ126" s="37" t="s">
        <v>91</v>
      </c>
      <c r="AK126" s="37" t="s">
        <v>91</v>
      </c>
      <c r="AL126" s="37" t="s">
        <v>91</v>
      </c>
    </row>
    <row r="127" spans="1:38" x14ac:dyDescent="0.25">
      <c r="B127" s="65" t="s">
        <v>93</v>
      </c>
      <c r="C127" s="166">
        <v>57.760000000000005</v>
      </c>
      <c r="D127" s="163">
        <v>192.16000000000003</v>
      </c>
      <c r="E127" s="163">
        <v>155.6</v>
      </c>
      <c r="F127" s="163">
        <v>24.36</v>
      </c>
      <c r="G127" s="163">
        <v>316.60000000000002</v>
      </c>
      <c r="H127" s="163">
        <v>206.72</v>
      </c>
      <c r="I127" s="163">
        <v>1</v>
      </c>
      <c r="J127" s="163">
        <v>0</v>
      </c>
      <c r="K127" s="163">
        <v>0.52</v>
      </c>
      <c r="L127" s="163">
        <v>0</v>
      </c>
      <c r="M127" s="163">
        <v>74</v>
      </c>
      <c r="N127" s="164">
        <v>52</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91</v>
      </c>
      <c r="AB127" s="66" t="s">
        <v>91</v>
      </c>
      <c r="AC127" s="66" t="s">
        <v>91</v>
      </c>
      <c r="AD127" s="66" t="s">
        <v>91</v>
      </c>
      <c r="AE127" s="66" t="s">
        <v>91</v>
      </c>
      <c r="AF127" s="66" t="s">
        <v>91</v>
      </c>
      <c r="AG127" s="66" t="s">
        <v>91</v>
      </c>
      <c r="AH127" s="66" t="s">
        <v>91</v>
      </c>
      <c r="AI127" s="66" t="s">
        <v>91</v>
      </c>
      <c r="AJ127" s="66" t="s">
        <v>91</v>
      </c>
      <c r="AK127" s="66" t="s">
        <v>91</v>
      </c>
      <c r="AL127" s="66" t="s">
        <v>91</v>
      </c>
    </row>
    <row r="128" spans="1:38" x14ac:dyDescent="0.25">
      <c r="B128" s="651" t="s">
        <v>94</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52" t="s">
        <v>90</v>
      </c>
      <c r="C129" s="92">
        <f>IFERROR(C125/SUM($C125:$N125),"-")</f>
        <v>3.4814814814814812E-2</v>
      </c>
      <c r="D129" s="89">
        <f t="shared" ref="D129:N129" si="33">IFERROR(D125/SUM($C125:$N125),"-")</f>
        <v>0.13555555555555557</v>
      </c>
      <c r="E129" s="89">
        <f t="shared" si="33"/>
        <v>0.12518518518518518</v>
      </c>
      <c r="F129" s="89">
        <f t="shared" si="33"/>
        <v>1.9259259259259261E-2</v>
      </c>
      <c r="G129" s="89">
        <f t="shared" si="33"/>
        <v>0.18074074074074073</v>
      </c>
      <c r="H129" s="89">
        <f t="shared" si="33"/>
        <v>0.18814814814814815</v>
      </c>
      <c r="I129" s="89">
        <f t="shared" si="33"/>
        <v>7.407407407407407E-4</v>
      </c>
      <c r="J129" s="89">
        <f t="shared" si="33"/>
        <v>1.2592592592592593E-2</v>
      </c>
      <c r="K129" s="89">
        <f t="shared" si="33"/>
        <v>0</v>
      </c>
      <c r="L129" s="89">
        <f t="shared" si="33"/>
        <v>0.21259259259259258</v>
      </c>
      <c r="M129" s="89">
        <f t="shared" si="33"/>
        <v>7.2592592592592597E-2</v>
      </c>
      <c r="N129" s="93">
        <f t="shared" si="33"/>
        <v>1.7777777777777778E-2</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0.1</v>
      </c>
      <c r="AB129" s="89">
        <v>0.373</v>
      </c>
      <c r="AC129" s="89">
        <v>0.14400000000000002</v>
      </c>
      <c r="AD129" s="89">
        <v>3.1E-2</v>
      </c>
      <c r="AE129" s="89">
        <v>0.25800000000000001</v>
      </c>
      <c r="AF129" s="89">
        <v>2.2000000000000002E-2</v>
      </c>
      <c r="AG129" s="89">
        <v>9.0000000000000011E-3</v>
      </c>
      <c r="AH129" s="89">
        <v>2.4E-2</v>
      </c>
      <c r="AI129" s="89" t="s">
        <v>91</v>
      </c>
      <c r="AJ129" s="89">
        <v>3.1E-2</v>
      </c>
      <c r="AK129" s="89">
        <v>8.0000000000000002E-3</v>
      </c>
      <c r="AL129" s="89" t="s">
        <v>91</v>
      </c>
    </row>
    <row r="130" spans="1:38" x14ac:dyDescent="0.25">
      <c r="B130" s="654" t="s">
        <v>92</v>
      </c>
      <c r="C130" s="94">
        <f t="shared" ref="C130:N131" si="35">IFERROR(C126/SUM($C126:$N126),"-")</f>
        <v>5.1255766273705795E-2</v>
      </c>
      <c r="D130" s="78">
        <f t="shared" si="35"/>
        <v>0.17016914402870323</v>
      </c>
      <c r="E130" s="78">
        <f t="shared" si="35"/>
        <v>0.12301383905689391</v>
      </c>
      <c r="F130" s="78">
        <f t="shared" si="35"/>
        <v>1.9477191184008202E-2</v>
      </c>
      <c r="G130" s="78">
        <f t="shared" si="35"/>
        <v>0.22142491030240902</v>
      </c>
      <c r="H130" s="78">
        <f t="shared" si="35"/>
        <v>0.15684264479753973</v>
      </c>
      <c r="I130" s="78">
        <f t="shared" si="35"/>
        <v>5.1255766273705791E-4</v>
      </c>
      <c r="J130" s="78">
        <f t="shared" si="35"/>
        <v>1.2301383905689391E-2</v>
      </c>
      <c r="K130" s="78">
        <f t="shared" si="35"/>
        <v>0</v>
      </c>
      <c r="L130" s="78">
        <f t="shared" si="35"/>
        <v>0.18400820092260378</v>
      </c>
      <c r="M130" s="78">
        <f t="shared" si="35"/>
        <v>4.3054843669912864E-2</v>
      </c>
      <c r="N130" s="95">
        <f t="shared" si="35"/>
        <v>1.7939518195797026E-2</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6.6000000000000003E-2</v>
      </c>
      <c r="AB130" s="78">
        <v>0.375</v>
      </c>
      <c r="AC130" s="78">
        <v>0.13100000000000001</v>
      </c>
      <c r="AD130" s="78">
        <v>3.7999999999999999E-2</v>
      </c>
      <c r="AE130" s="78">
        <v>0.252</v>
      </c>
      <c r="AF130" s="78">
        <v>4.4000000000000004E-2</v>
      </c>
      <c r="AG130" s="78">
        <v>0.03</v>
      </c>
      <c r="AH130" s="78">
        <v>3.1E-2</v>
      </c>
      <c r="AI130" s="78">
        <v>6.0000000000000001E-3</v>
      </c>
      <c r="AJ130" s="78">
        <v>2.3E-2</v>
      </c>
      <c r="AK130" s="78" t="s">
        <v>91</v>
      </c>
      <c r="AL130" s="78">
        <v>4.0000000000000001E-3</v>
      </c>
    </row>
    <row r="131" spans="1:38" ht="15.75" thickBot="1" x14ac:dyDescent="0.3">
      <c r="B131" s="656" t="s">
        <v>93</v>
      </c>
      <c r="C131" s="96">
        <f t="shared" si="35"/>
        <v>5.3445850914205346E-2</v>
      </c>
      <c r="D131" s="90">
        <f t="shared" si="35"/>
        <v>0.17780738766748097</v>
      </c>
      <c r="E131" s="90">
        <f t="shared" si="35"/>
        <v>0.14397808868161965</v>
      </c>
      <c r="F131" s="90">
        <f t="shared" si="35"/>
        <v>2.2540528536531202E-2</v>
      </c>
      <c r="G131" s="90">
        <f t="shared" si="35"/>
        <v>0.29295284625064771</v>
      </c>
      <c r="H131" s="90">
        <f t="shared" si="35"/>
        <v>0.19127988748241911</v>
      </c>
      <c r="I131" s="90">
        <f t="shared" si="35"/>
        <v>9.2530905322377676E-4</v>
      </c>
      <c r="J131" s="90">
        <f t="shared" si="35"/>
        <v>0</v>
      </c>
      <c r="K131" s="90">
        <f t="shared" si="35"/>
        <v>4.8116070767636391E-4</v>
      </c>
      <c r="L131" s="90">
        <f t="shared" si="35"/>
        <v>0</v>
      </c>
      <c r="M131" s="90">
        <f t="shared" si="35"/>
        <v>6.8472869938559472E-2</v>
      </c>
      <c r="N131" s="97">
        <f t="shared" si="35"/>
        <v>4.8116070767636389E-2</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7.400000000000001E-2</v>
      </c>
      <c r="AB131" s="90">
        <v>0.34600000000000003</v>
      </c>
      <c r="AC131" s="90">
        <v>0.14599999999999999</v>
      </c>
      <c r="AD131" s="90">
        <v>5.7000000000000002E-2</v>
      </c>
      <c r="AE131" s="90">
        <v>0.27500000000000002</v>
      </c>
      <c r="AF131" s="90">
        <v>2.4E-2</v>
      </c>
      <c r="AG131" s="90" t="s">
        <v>91</v>
      </c>
      <c r="AH131" s="90">
        <v>4.8000000000000001E-2</v>
      </c>
      <c r="AI131" s="90" t="s">
        <v>91</v>
      </c>
      <c r="AJ131" s="90">
        <v>1.2E-2</v>
      </c>
      <c r="AK131" s="90">
        <v>1.8000000000000002E-2</v>
      </c>
      <c r="AL131" s="90" t="s">
        <v>91</v>
      </c>
    </row>
    <row r="133" spans="1:38" ht="17.25" x14ac:dyDescent="0.25">
      <c r="A133" s="282" t="s">
        <v>424</v>
      </c>
    </row>
    <row r="134" spans="1:38" x14ac:dyDescent="0.25">
      <c r="A134" s="668"/>
    </row>
    <row r="135" spans="1:38" x14ac:dyDescent="0.25">
      <c r="C135" s="748" t="s">
        <v>84</v>
      </c>
      <c r="D135" s="749"/>
      <c r="E135" s="749"/>
      <c r="F135" s="749"/>
      <c r="G135" s="749"/>
      <c r="H135" s="749"/>
      <c r="I135" s="749"/>
      <c r="J135" s="758"/>
      <c r="K135" s="749" t="s">
        <v>85</v>
      </c>
      <c r="L135" s="749"/>
      <c r="M135" s="749"/>
      <c r="N135" s="749"/>
    </row>
    <row r="136" spans="1:38" x14ac:dyDescent="0.25">
      <c r="B136" s="649"/>
      <c r="C136" s="759" t="str">
        <f>$A$1</f>
        <v>East Lothian</v>
      </c>
      <c r="D136" s="760"/>
      <c r="E136" s="760"/>
      <c r="F136" s="760"/>
      <c r="G136" s="759" t="s">
        <v>86</v>
      </c>
      <c r="H136" s="760"/>
      <c r="I136" s="760"/>
      <c r="J136" s="761"/>
      <c r="K136" s="760" t="str">
        <f>$A$1</f>
        <v>East Lothian</v>
      </c>
      <c r="L136" s="760"/>
      <c r="M136" s="760"/>
      <c r="N136" s="760"/>
    </row>
    <row r="137" spans="1:38" ht="27" thickBot="1" x14ac:dyDescent="0.3">
      <c r="B137" s="59" t="s">
        <v>79</v>
      </c>
      <c r="C137" s="136" t="s">
        <v>143</v>
      </c>
      <c r="D137" s="135" t="s">
        <v>144</v>
      </c>
      <c r="E137" s="135" t="s">
        <v>145</v>
      </c>
      <c r="F137" s="135" t="s">
        <v>138</v>
      </c>
      <c r="G137" s="136" t="s">
        <v>143</v>
      </c>
      <c r="H137" s="135" t="s">
        <v>144</v>
      </c>
      <c r="I137" s="135" t="s">
        <v>145</v>
      </c>
      <c r="J137" s="243" t="s">
        <v>138</v>
      </c>
      <c r="K137" s="135" t="s">
        <v>143</v>
      </c>
      <c r="L137" s="135" t="s">
        <v>144</v>
      </c>
      <c r="M137" s="135" t="s">
        <v>145</v>
      </c>
      <c r="N137" s="135" t="s">
        <v>138</v>
      </c>
    </row>
    <row r="138" spans="1:38" x14ac:dyDescent="0.25">
      <c r="B138" s="182" t="s">
        <v>89</v>
      </c>
      <c r="C138" s="84"/>
      <c r="D138" s="81"/>
      <c r="E138" s="81"/>
      <c r="F138" s="81"/>
      <c r="G138" s="35"/>
      <c r="H138" s="169"/>
      <c r="I138" s="169"/>
      <c r="J138" s="175"/>
      <c r="K138" s="169"/>
      <c r="L138" s="169"/>
      <c r="M138" s="169"/>
      <c r="N138" s="169"/>
    </row>
    <row r="139" spans="1:38" x14ac:dyDescent="0.25">
      <c r="B139" s="653" t="s">
        <v>90</v>
      </c>
      <c r="C139" s="152">
        <v>222</v>
      </c>
      <c r="D139" s="153">
        <v>589</v>
      </c>
      <c r="E139" s="153">
        <v>205</v>
      </c>
      <c r="F139" s="153">
        <v>147</v>
      </c>
      <c r="G139" s="152">
        <v>13867</v>
      </c>
      <c r="H139" s="153">
        <v>33440</v>
      </c>
      <c r="I139" s="153">
        <v>9127</v>
      </c>
      <c r="J139" s="176">
        <v>8067</v>
      </c>
      <c r="K139" s="170" t="s">
        <v>91</v>
      </c>
      <c r="L139" s="171" t="s">
        <v>91</v>
      </c>
      <c r="M139" s="171" t="s">
        <v>91</v>
      </c>
      <c r="N139" s="171" t="s">
        <v>91</v>
      </c>
    </row>
    <row r="140" spans="1:38" x14ac:dyDescent="0.25">
      <c r="B140" s="655" t="s">
        <v>92</v>
      </c>
      <c r="C140" s="156">
        <v>612</v>
      </c>
      <c r="D140" s="157">
        <v>1231</v>
      </c>
      <c r="E140" s="157">
        <v>303</v>
      </c>
      <c r="F140" s="157">
        <f>SUM(F150:G150)</f>
        <v>229</v>
      </c>
      <c r="G140" s="156">
        <v>23012</v>
      </c>
      <c r="H140" s="157">
        <v>54932</v>
      </c>
      <c r="I140" s="157">
        <v>13782</v>
      </c>
      <c r="J140" s="177">
        <f>SUM(K150:L150)</f>
        <v>13996</v>
      </c>
      <c r="K140" s="172" t="s">
        <v>91</v>
      </c>
      <c r="L140" s="649" t="s">
        <v>91</v>
      </c>
      <c r="M140" s="649" t="s">
        <v>91</v>
      </c>
      <c r="N140" s="649" t="s">
        <v>91</v>
      </c>
    </row>
    <row r="141" spans="1:38" x14ac:dyDescent="0.25">
      <c r="B141" s="183" t="s">
        <v>93</v>
      </c>
      <c r="C141" s="161">
        <v>593.68000000000006</v>
      </c>
      <c r="D141" s="162">
        <v>1092.56</v>
      </c>
      <c r="E141" s="162">
        <v>281.92</v>
      </c>
      <c r="F141" s="162">
        <f>SUM(F151:G151)</f>
        <v>201.2</v>
      </c>
      <c r="G141" s="161">
        <v>28876.974999999999</v>
      </c>
      <c r="H141" s="162">
        <v>61388.249999999993</v>
      </c>
      <c r="I141" s="162">
        <v>15273.17</v>
      </c>
      <c r="J141" s="178">
        <f>SUM(K151:L151)</f>
        <v>17278.355</v>
      </c>
      <c r="K141" s="173" t="s">
        <v>91</v>
      </c>
      <c r="L141" s="174" t="s">
        <v>91</v>
      </c>
      <c r="M141" s="174" t="s">
        <v>91</v>
      </c>
      <c r="N141" s="174" t="s">
        <v>91</v>
      </c>
    </row>
    <row r="142" spans="1:38" x14ac:dyDescent="0.25">
      <c r="B142" s="487" t="s">
        <v>94</v>
      </c>
      <c r="C142" s="662"/>
      <c r="D142" s="739"/>
      <c r="E142" s="739"/>
      <c r="F142" s="739"/>
      <c r="G142" s="181"/>
      <c r="H142" s="649"/>
      <c r="I142" s="649"/>
      <c r="J142" s="168"/>
    </row>
    <row r="143" spans="1:38" x14ac:dyDescent="0.25">
      <c r="B143" s="653" t="s">
        <v>90</v>
      </c>
      <c r="C143" s="92">
        <f>IFERROR(C139/SUM($C139:$F139),"-")</f>
        <v>0.19088564058469476</v>
      </c>
      <c r="D143" s="89">
        <f t="shared" ref="D143:F143" si="37">IFERROR(D139/SUM($C139:$F139),"-")</f>
        <v>0.50644883920894235</v>
      </c>
      <c r="E143" s="89">
        <f t="shared" si="37"/>
        <v>0.17626827171109199</v>
      </c>
      <c r="F143" s="89">
        <f t="shared" si="37"/>
        <v>0.12639724849527084</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0.65300000000000002</v>
      </c>
      <c r="L143" s="89">
        <v>0.214</v>
      </c>
      <c r="M143" s="89">
        <v>0.13</v>
      </c>
      <c r="N143" s="89" t="s">
        <v>91</v>
      </c>
    </row>
    <row r="144" spans="1:38" x14ac:dyDescent="0.25">
      <c r="B144" s="655" t="s">
        <v>92</v>
      </c>
      <c r="C144" s="94">
        <f t="shared" ref="C144:F145" si="38">IFERROR(C140/SUM($C140:$F140),"-")</f>
        <v>0.25768421052631579</v>
      </c>
      <c r="D144" s="78">
        <f t="shared" si="38"/>
        <v>0.51831578947368417</v>
      </c>
      <c r="E144" s="78">
        <f t="shared" si="38"/>
        <v>0.12757894736842104</v>
      </c>
      <c r="F144" s="78">
        <f t="shared" si="38"/>
        <v>9.6421052631578949E-2</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0.68</v>
      </c>
      <c r="L144" s="78">
        <v>0.215</v>
      </c>
      <c r="M144" s="78">
        <v>9.5000000000000001E-2</v>
      </c>
      <c r="N144" s="78">
        <v>4.0000000000000001E-3</v>
      </c>
    </row>
    <row r="145" spans="1:32" ht="15.75" thickBot="1" x14ac:dyDescent="0.3">
      <c r="B145" s="658" t="s">
        <v>93</v>
      </c>
      <c r="C145" s="96">
        <f t="shared" si="38"/>
        <v>0.27366596599918869</v>
      </c>
      <c r="D145" s="90">
        <f t="shared" si="38"/>
        <v>0.50363240771471762</v>
      </c>
      <c r="E145" s="90">
        <f t="shared" si="38"/>
        <v>0.12995537854482428</v>
      </c>
      <c r="F145" s="90">
        <f t="shared" si="38"/>
        <v>9.27462477412693E-2</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0.65500000000000003</v>
      </c>
      <c r="L145" s="90">
        <v>0.23399999999999999</v>
      </c>
      <c r="M145" s="90">
        <v>9.8000000000000004E-2</v>
      </c>
      <c r="N145" s="90" t="s">
        <v>91</v>
      </c>
    </row>
    <row r="147" spans="1:32" x14ac:dyDescent="0.25">
      <c r="B147" s="649"/>
      <c r="C147" s="748" t="str">
        <f>$A$1</f>
        <v>East Lothian</v>
      </c>
      <c r="D147" s="749"/>
      <c r="E147" s="749"/>
      <c r="F147" s="749"/>
      <c r="G147" s="757"/>
      <c r="H147" s="749" t="s">
        <v>86</v>
      </c>
      <c r="I147" s="749"/>
      <c r="J147" s="749"/>
      <c r="K147" s="749"/>
      <c r="L147" s="749"/>
      <c r="M147" s="5"/>
      <c r="N147" s="5"/>
      <c r="Q147" s="747"/>
      <c r="R147" s="747"/>
      <c r="S147" s="747"/>
      <c r="T147" s="747"/>
      <c r="U147" s="747"/>
      <c r="V147" s="747"/>
      <c r="W147" s="747"/>
    </row>
    <row r="148" spans="1:32" ht="39.75" thickBot="1" x14ac:dyDescent="0.3">
      <c r="B148" s="34" t="s">
        <v>79</v>
      </c>
      <c r="C148" s="139" t="s">
        <v>143</v>
      </c>
      <c r="D148" s="140" t="s">
        <v>144</v>
      </c>
      <c r="E148" s="140" t="s">
        <v>145</v>
      </c>
      <c r="F148" s="140" t="s">
        <v>146</v>
      </c>
      <c r="G148" s="141" t="s">
        <v>138</v>
      </c>
      <c r="H148" s="140" t="s">
        <v>143</v>
      </c>
      <c r="I148" s="140" t="s">
        <v>144</v>
      </c>
      <c r="J148" s="140" t="s">
        <v>145</v>
      </c>
      <c r="K148" s="140" t="s">
        <v>146</v>
      </c>
      <c r="L148" s="140" t="s">
        <v>138</v>
      </c>
    </row>
    <row r="149" spans="1:32" x14ac:dyDescent="0.25">
      <c r="B149" s="160" t="s">
        <v>108</v>
      </c>
      <c r="C149" s="84"/>
      <c r="D149" s="81"/>
      <c r="E149" s="81"/>
      <c r="F149" s="81"/>
      <c r="G149" s="190"/>
      <c r="H149" s="169"/>
      <c r="I149" s="169"/>
      <c r="J149" s="169"/>
      <c r="K149" s="169"/>
      <c r="L149" s="169"/>
    </row>
    <row r="150" spans="1:32" x14ac:dyDescent="0.25">
      <c r="B150" s="652" t="s">
        <v>92</v>
      </c>
      <c r="C150" s="152">
        <v>612</v>
      </c>
      <c r="D150" s="153">
        <v>1231</v>
      </c>
      <c r="E150" s="153">
        <v>303</v>
      </c>
      <c r="F150" s="153">
        <v>64</v>
      </c>
      <c r="G150" s="191">
        <v>165</v>
      </c>
      <c r="H150" s="153">
        <v>23012</v>
      </c>
      <c r="I150" s="153">
        <v>54932</v>
      </c>
      <c r="J150" s="153">
        <v>13782</v>
      </c>
      <c r="K150" s="153">
        <v>4236</v>
      </c>
      <c r="L150" s="153">
        <v>9760</v>
      </c>
      <c r="Q150" s="167"/>
    </row>
    <row r="151" spans="1:32" x14ac:dyDescent="0.25">
      <c r="B151" s="188" t="s">
        <v>93</v>
      </c>
      <c r="C151" s="192">
        <v>593.68000000000006</v>
      </c>
      <c r="D151" s="189">
        <v>1092.56</v>
      </c>
      <c r="E151" s="189">
        <v>281.92</v>
      </c>
      <c r="F151" s="189">
        <v>52.040000000000006</v>
      </c>
      <c r="G151" s="193">
        <v>149.16</v>
      </c>
      <c r="H151" s="189">
        <v>28876.974999999999</v>
      </c>
      <c r="I151" s="189">
        <v>61388.249999999993</v>
      </c>
      <c r="J151" s="189">
        <v>15273.17</v>
      </c>
      <c r="K151" s="189">
        <v>4421.5249999999996</v>
      </c>
      <c r="L151" s="189">
        <v>12856.83</v>
      </c>
      <c r="Q151" s="167"/>
    </row>
    <row r="152" spans="1:32" x14ac:dyDescent="0.25">
      <c r="B152" s="651" t="s">
        <v>109</v>
      </c>
      <c r="C152" s="662"/>
      <c r="D152" s="739"/>
      <c r="E152" s="739"/>
      <c r="F152" s="739"/>
      <c r="G152" s="91"/>
      <c r="H152" s="739"/>
      <c r="I152" s="649"/>
      <c r="J152" s="649"/>
      <c r="K152" s="649"/>
      <c r="L152" s="649"/>
      <c r="M152" s="649"/>
      <c r="N152" s="649"/>
      <c r="O152" s="649"/>
      <c r="P152" s="649"/>
    </row>
    <row r="153" spans="1:32" x14ac:dyDescent="0.25">
      <c r="B153" s="652" t="s">
        <v>92</v>
      </c>
      <c r="C153" s="92">
        <f>IFERROR(C150/SUM($C150:$G150),"-")</f>
        <v>0.25768421052631579</v>
      </c>
      <c r="D153" s="89">
        <f t="shared" ref="D153:G154" si="39">IFERROR(D150/SUM($C150:$G150),"-")</f>
        <v>0.51831578947368417</v>
      </c>
      <c r="E153" s="89">
        <f t="shared" si="39"/>
        <v>0.12757894736842104</v>
      </c>
      <c r="F153" s="89">
        <f t="shared" si="39"/>
        <v>2.6947368421052633E-2</v>
      </c>
      <c r="G153" s="93">
        <f t="shared" si="39"/>
        <v>6.9473684210526312E-2</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49"/>
      <c r="O153" s="649"/>
      <c r="P153" s="649"/>
    </row>
    <row r="154" spans="1:32" ht="15.75" thickBot="1" x14ac:dyDescent="0.3">
      <c r="B154" s="186" t="s">
        <v>93</v>
      </c>
      <c r="C154" s="194">
        <f>IFERROR(C151/SUM($C151:$G151),"-")</f>
        <v>0.27366596599918869</v>
      </c>
      <c r="D154" s="187">
        <f t="shared" si="39"/>
        <v>0.50363240771471762</v>
      </c>
      <c r="E154" s="187">
        <f t="shared" si="39"/>
        <v>0.12995537854482428</v>
      </c>
      <c r="F154" s="187">
        <f t="shared" si="39"/>
        <v>2.3988641811409819E-2</v>
      </c>
      <c r="G154" s="195">
        <f t="shared" si="39"/>
        <v>6.8757605929859494E-2</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49"/>
      <c r="O154" s="649"/>
      <c r="P154" s="649"/>
    </row>
    <row r="156" spans="1:32" ht="17.25" x14ac:dyDescent="0.25">
      <c r="A156" s="282" t="s">
        <v>425</v>
      </c>
    </row>
    <row r="157" spans="1:32" x14ac:dyDescent="0.25">
      <c r="A157" s="668"/>
    </row>
    <row r="158" spans="1:32" x14ac:dyDescent="0.25">
      <c r="C158" s="748" t="str">
        <f>$A$1</f>
        <v>East Lothian</v>
      </c>
      <c r="D158" s="749"/>
      <c r="E158" s="749"/>
      <c r="F158" s="749"/>
      <c r="G158" s="749"/>
      <c r="H158" s="749"/>
      <c r="I158" s="749"/>
      <c r="J158" s="749"/>
      <c r="K158" s="749"/>
      <c r="L158" s="749"/>
      <c r="M158" s="749"/>
      <c r="N158" s="749"/>
      <c r="O158" s="749"/>
      <c r="P158" s="749"/>
      <c r="Q158" s="750"/>
      <c r="R158" s="751" t="s">
        <v>86</v>
      </c>
      <c r="S158" s="749"/>
      <c r="T158" s="749"/>
      <c r="U158" s="749"/>
      <c r="V158" s="749"/>
      <c r="W158" s="749"/>
      <c r="X158" s="749"/>
      <c r="Y158" s="749"/>
      <c r="Z158" s="749"/>
      <c r="AA158" s="749"/>
      <c r="AB158" s="749"/>
      <c r="AC158" s="749"/>
      <c r="AD158" s="749"/>
      <c r="AE158" s="749"/>
      <c r="AF158" s="749"/>
    </row>
    <row r="159" spans="1:32" x14ac:dyDescent="0.25">
      <c r="B159" s="8"/>
      <c r="C159" s="752" t="s">
        <v>147</v>
      </c>
      <c r="D159" s="753"/>
      <c r="E159" s="753"/>
      <c r="F159" s="753"/>
      <c r="G159" s="753"/>
      <c r="H159" s="753"/>
      <c r="I159" s="753"/>
      <c r="J159" s="754"/>
      <c r="K159" s="753" t="s">
        <v>148</v>
      </c>
      <c r="L159" s="753"/>
      <c r="M159" s="753"/>
      <c r="N159" s="753"/>
      <c r="O159" s="753"/>
      <c r="P159" s="753"/>
      <c r="Q159" s="755"/>
      <c r="R159" s="756" t="s">
        <v>147</v>
      </c>
      <c r="S159" s="753"/>
      <c r="T159" s="753"/>
      <c r="U159" s="753"/>
      <c r="V159" s="753"/>
      <c r="W159" s="753"/>
      <c r="X159" s="753"/>
      <c r="Y159" s="754"/>
      <c r="Z159" s="753" t="s">
        <v>148</v>
      </c>
      <c r="AA159" s="753"/>
      <c r="AB159" s="753"/>
      <c r="AC159" s="753"/>
      <c r="AD159" s="753"/>
      <c r="AE159" s="753"/>
      <c r="AF159" s="753"/>
    </row>
    <row r="160" spans="1:32" x14ac:dyDescent="0.25">
      <c r="B160" s="8"/>
      <c r="C160" s="744" t="s">
        <v>149</v>
      </c>
      <c r="D160" s="745"/>
      <c r="E160" s="745"/>
      <c r="F160" s="745"/>
      <c r="G160" s="745" t="s">
        <v>150</v>
      </c>
      <c r="H160" s="745"/>
      <c r="I160" s="745"/>
      <c r="J160" s="10"/>
      <c r="K160" s="743" t="s">
        <v>151</v>
      </c>
      <c r="L160" s="743"/>
      <c r="M160" s="743"/>
      <c r="N160" s="743" t="s">
        <v>152</v>
      </c>
      <c r="O160" s="743"/>
      <c r="P160" s="743"/>
      <c r="Q160" s="223"/>
      <c r="R160" s="746" t="s">
        <v>149</v>
      </c>
      <c r="S160" s="745"/>
      <c r="T160" s="745"/>
      <c r="U160" s="745"/>
      <c r="V160" s="745" t="s">
        <v>150</v>
      </c>
      <c r="W160" s="745"/>
      <c r="X160" s="745"/>
      <c r="Y160" s="10"/>
      <c r="Z160" s="743" t="s">
        <v>151</v>
      </c>
      <c r="AA160" s="743"/>
      <c r="AB160" s="743"/>
      <c r="AC160" s="743" t="s">
        <v>152</v>
      </c>
      <c r="AD160" s="743"/>
      <c r="AE160" s="743"/>
      <c r="AF160" s="8"/>
    </row>
    <row r="161" spans="1:32" ht="52.5" thickBot="1" x14ac:dyDescent="0.3">
      <c r="B161" s="9" t="s">
        <v>81</v>
      </c>
      <c r="C161" s="235" t="s">
        <v>153</v>
      </c>
      <c r="D161" s="236" t="s">
        <v>154</v>
      </c>
      <c r="E161" s="236" t="s">
        <v>155</v>
      </c>
      <c r="F161" s="237" t="s">
        <v>156</v>
      </c>
      <c r="G161" s="238" t="s">
        <v>157</v>
      </c>
      <c r="H161" s="236" t="s">
        <v>158</v>
      </c>
      <c r="I161" s="239" t="s">
        <v>159</v>
      </c>
      <c r="J161" s="240" t="s">
        <v>160</v>
      </c>
      <c r="K161" s="236" t="s">
        <v>161</v>
      </c>
      <c r="L161" s="236" t="s">
        <v>162</v>
      </c>
      <c r="M161" s="237" t="s">
        <v>163</v>
      </c>
      <c r="N161" s="238" t="s">
        <v>164</v>
      </c>
      <c r="O161" s="236" t="s">
        <v>165</v>
      </c>
      <c r="P161" s="239" t="s">
        <v>166</v>
      </c>
      <c r="Q161" s="241" t="s">
        <v>167</v>
      </c>
      <c r="R161" s="235" t="s">
        <v>153</v>
      </c>
      <c r="S161" s="236" t="s">
        <v>154</v>
      </c>
      <c r="T161" s="236" t="s">
        <v>155</v>
      </c>
      <c r="U161" s="237" t="s">
        <v>156</v>
      </c>
      <c r="V161" s="238" t="s">
        <v>157</v>
      </c>
      <c r="W161" s="236" t="s">
        <v>158</v>
      </c>
      <c r="X161" s="239" t="s">
        <v>159</v>
      </c>
      <c r="Y161" s="240" t="s">
        <v>160</v>
      </c>
      <c r="Z161" s="236" t="s">
        <v>161</v>
      </c>
      <c r="AA161" s="236" t="s">
        <v>162</v>
      </c>
      <c r="AB161" s="237" t="s">
        <v>163</v>
      </c>
      <c r="AC161" s="238" t="s">
        <v>164</v>
      </c>
      <c r="AD161" s="236" t="s">
        <v>165</v>
      </c>
      <c r="AE161" s="239" t="s">
        <v>166</v>
      </c>
      <c r="AF161" s="242" t="s">
        <v>167</v>
      </c>
    </row>
    <row r="162" spans="1:32" x14ac:dyDescent="0.25">
      <c r="B162" s="160" t="s">
        <v>108</v>
      </c>
      <c r="C162" s="196"/>
      <c r="D162" s="197"/>
      <c r="E162" s="197"/>
      <c r="F162" s="201"/>
      <c r="G162" s="204"/>
      <c r="H162" s="197"/>
      <c r="I162" s="205"/>
      <c r="J162" s="91"/>
      <c r="K162" s="197"/>
      <c r="L162" s="197"/>
      <c r="M162" s="201"/>
      <c r="N162" s="204"/>
      <c r="O162" s="197"/>
      <c r="P162" s="205"/>
      <c r="Q162" s="224"/>
      <c r="R162" s="229"/>
      <c r="S162" s="197"/>
      <c r="T162" s="197"/>
      <c r="U162" s="201"/>
      <c r="V162" s="204"/>
      <c r="W162" s="197"/>
      <c r="X162" s="205"/>
      <c r="Y162" s="91"/>
      <c r="Z162" s="197"/>
      <c r="AA162" s="197"/>
      <c r="AB162" s="201"/>
      <c r="AC162" s="204"/>
      <c r="AD162" s="197"/>
      <c r="AE162" s="205"/>
      <c r="AF162" s="739"/>
    </row>
    <row r="163" spans="1:32" x14ac:dyDescent="0.25">
      <c r="B163" s="652" t="s">
        <v>92</v>
      </c>
      <c r="C163" s="152">
        <v>229</v>
      </c>
      <c r="D163" s="153">
        <v>0</v>
      </c>
      <c r="E163" s="153">
        <v>6</v>
      </c>
      <c r="F163" s="211">
        <v>235</v>
      </c>
      <c r="G163" s="206">
        <v>356</v>
      </c>
      <c r="H163" s="153">
        <v>11</v>
      </c>
      <c r="I163" s="215">
        <v>367</v>
      </c>
      <c r="J163" s="199">
        <f>SUM(F163,I163)</f>
        <v>602</v>
      </c>
      <c r="K163" s="153">
        <v>361</v>
      </c>
      <c r="L163" s="153">
        <v>123</v>
      </c>
      <c r="M163" s="221">
        <f>SUM(K163:L163)</f>
        <v>484</v>
      </c>
      <c r="N163" s="206">
        <v>294</v>
      </c>
      <c r="O163" s="153">
        <v>177</v>
      </c>
      <c r="P163" s="219">
        <f>SUM(N163:O163)</f>
        <v>471</v>
      </c>
      <c r="Q163" s="225">
        <f>SUM(M163,P163)</f>
        <v>955</v>
      </c>
      <c r="R163" s="230">
        <v>8123.1750000000002</v>
      </c>
      <c r="S163" s="153">
        <v>747</v>
      </c>
      <c r="T163" s="153">
        <v>555.81500000000005</v>
      </c>
      <c r="U163" s="211">
        <v>13030.99</v>
      </c>
      <c r="V163" s="206">
        <v>7376.0569999999998</v>
      </c>
      <c r="W163" s="153">
        <v>1035.5999999999999</v>
      </c>
      <c r="X163" s="215">
        <v>12002.656999999999</v>
      </c>
      <c r="Y163" s="199">
        <f>SUM(U163,X163)</f>
        <v>25033.646999999997</v>
      </c>
      <c r="Z163" s="153">
        <v>34748.426999999996</v>
      </c>
      <c r="AA163" s="153">
        <v>4475.6959999999999</v>
      </c>
      <c r="AB163" s="221">
        <f>SUM(Z163:AA163)</f>
        <v>39224.122999999992</v>
      </c>
      <c r="AC163" s="206">
        <v>16484.688999999998</v>
      </c>
      <c r="AD163" s="153">
        <v>6038.2250000000004</v>
      </c>
      <c r="AE163" s="219">
        <f>SUM(AC163:AD163)</f>
        <v>22522.913999999997</v>
      </c>
      <c r="AF163" s="198">
        <f>SUM(AB163,AE163)</f>
        <v>61747.036999999989</v>
      </c>
    </row>
    <row r="164" spans="1:32" x14ac:dyDescent="0.25">
      <c r="B164" s="188" t="s">
        <v>93</v>
      </c>
      <c r="C164" s="192">
        <v>0</v>
      </c>
      <c r="D164" s="189">
        <v>0</v>
      </c>
      <c r="E164" s="189">
        <v>0</v>
      </c>
      <c r="F164" s="212">
        <v>154.56</v>
      </c>
      <c r="G164" s="207">
        <v>0</v>
      </c>
      <c r="H164" s="189">
        <v>0</v>
      </c>
      <c r="I164" s="216">
        <v>201.07999999999998</v>
      </c>
      <c r="J164" s="200">
        <f>SUM(F164,I164)</f>
        <v>355.64</v>
      </c>
      <c r="K164" s="189">
        <v>292.92</v>
      </c>
      <c r="L164" s="189">
        <v>61.56</v>
      </c>
      <c r="M164" s="222">
        <f>SUM(K164:L164)</f>
        <v>354.48</v>
      </c>
      <c r="N164" s="207">
        <v>185</v>
      </c>
      <c r="O164" s="189">
        <v>90.56</v>
      </c>
      <c r="P164" s="220">
        <f>SUM(N164:O164)</f>
        <v>275.56</v>
      </c>
      <c r="Q164" s="226">
        <f>SUM(M164,P164)</f>
        <v>630.04</v>
      </c>
      <c r="R164" s="231">
        <v>2379</v>
      </c>
      <c r="S164" s="189">
        <v>220</v>
      </c>
      <c r="T164" s="189">
        <v>347</v>
      </c>
      <c r="U164" s="212">
        <v>14265.740000000002</v>
      </c>
      <c r="V164" s="207">
        <v>2646</v>
      </c>
      <c r="W164" s="189">
        <v>573</v>
      </c>
      <c r="X164" s="216">
        <v>15043.915000000001</v>
      </c>
      <c r="Y164" s="200">
        <f>SUM(U164,X164)</f>
        <v>29309.655000000002</v>
      </c>
      <c r="Z164" s="189">
        <v>42961.415000000001</v>
      </c>
      <c r="AA164" s="189">
        <v>6355.1549999999997</v>
      </c>
      <c r="AB164" s="222">
        <f>SUM(Z164:AA164)</f>
        <v>49316.57</v>
      </c>
      <c r="AC164" s="207">
        <v>19132.064999999999</v>
      </c>
      <c r="AD164" s="189">
        <v>8705.7250000000004</v>
      </c>
      <c r="AE164" s="220">
        <f>SUM(AC164:AD164)</f>
        <v>27837.79</v>
      </c>
      <c r="AF164" s="232">
        <f>SUM(AB164,AE164)</f>
        <v>77154.36</v>
      </c>
    </row>
    <row r="165" spans="1:32" x14ac:dyDescent="0.25">
      <c r="B165" s="651" t="s">
        <v>109</v>
      </c>
      <c r="C165" s="196"/>
      <c r="D165" s="197"/>
      <c r="E165" s="197"/>
      <c r="F165" s="201"/>
      <c r="G165" s="204"/>
      <c r="H165" s="197"/>
      <c r="I165" s="205"/>
      <c r="J165" s="91"/>
      <c r="K165" s="197"/>
      <c r="L165" s="197"/>
      <c r="M165" s="201"/>
      <c r="N165" s="204"/>
      <c r="O165" s="197"/>
      <c r="P165" s="205"/>
      <c r="Q165" s="224"/>
      <c r="R165" s="229"/>
      <c r="S165" s="197"/>
      <c r="T165" s="197"/>
      <c r="U165" s="201"/>
      <c r="V165" s="204"/>
      <c r="W165" s="197"/>
      <c r="X165" s="205"/>
      <c r="Y165" s="91"/>
      <c r="Z165" s="197"/>
      <c r="AA165" s="197"/>
      <c r="AB165" s="201"/>
      <c r="AC165" s="204"/>
      <c r="AD165" s="197"/>
      <c r="AE165" s="205"/>
      <c r="AF165" s="739"/>
    </row>
    <row r="166" spans="1:32" x14ac:dyDescent="0.25">
      <c r="B166" s="652" t="s">
        <v>92</v>
      </c>
      <c r="C166" s="92">
        <f>IFERROR(C163/SUM($J163,$Q163),"-")</f>
        <v>0.14707771355170199</v>
      </c>
      <c r="D166" s="89">
        <f t="shared" ref="D166:Q167" si="41">IFERROR(D163/SUM($J163,$Q163),"-")</f>
        <v>0</v>
      </c>
      <c r="E166" s="89">
        <f t="shared" si="41"/>
        <v>3.8535645472061657E-3</v>
      </c>
      <c r="F166" s="213">
        <f t="shared" si="41"/>
        <v>0.15093127809890816</v>
      </c>
      <c r="G166" s="208">
        <f t="shared" si="41"/>
        <v>0.22864482980089917</v>
      </c>
      <c r="H166" s="89">
        <f t="shared" si="41"/>
        <v>7.064868336544637E-3</v>
      </c>
      <c r="I166" s="217">
        <f t="shared" si="41"/>
        <v>0.2357096981374438</v>
      </c>
      <c r="J166" s="93">
        <f t="shared" si="41"/>
        <v>0.38664097623635196</v>
      </c>
      <c r="K166" s="89">
        <f t="shared" si="41"/>
        <v>0.23185613359023763</v>
      </c>
      <c r="L166" s="89">
        <f t="shared" si="41"/>
        <v>7.8998073217726394E-2</v>
      </c>
      <c r="M166" s="202">
        <f t="shared" si="41"/>
        <v>0.31085420680796405</v>
      </c>
      <c r="N166" s="208">
        <f t="shared" si="41"/>
        <v>0.18882466281310212</v>
      </c>
      <c r="O166" s="89">
        <f t="shared" si="41"/>
        <v>0.11368015414258188</v>
      </c>
      <c r="P166" s="184">
        <f t="shared" si="41"/>
        <v>0.30250481695568399</v>
      </c>
      <c r="Q166" s="227">
        <f t="shared" si="41"/>
        <v>0.61335902376364804</v>
      </c>
      <c r="R166" s="233">
        <f>IFERROR(R163/SUM($Y163,$AF163),"-")</f>
        <v>9.3605795962613092E-2</v>
      </c>
      <c r="S166" s="89">
        <f t="shared" ref="S166:AF167" si="42">IFERROR(S163/SUM($Y163,$AF163),"-")</f>
        <v>8.6079063400790919E-3</v>
      </c>
      <c r="T166" s="89">
        <f t="shared" si="42"/>
        <v>6.4048239121968688E-3</v>
      </c>
      <c r="U166" s="213">
        <f t="shared" si="42"/>
        <v>0.15016002869947423</v>
      </c>
      <c r="V166" s="208">
        <f t="shared" si="42"/>
        <v>8.4996529872938098E-2</v>
      </c>
      <c r="W166" s="89">
        <f t="shared" si="42"/>
        <v>1.193353119917792E-2</v>
      </c>
      <c r="X166" s="217">
        <f t="shared" si="42"/>
        <v>0.1383102373334601</v>
      </c>
      <c r="Y166" s="93">
        <f t="shared" si="42"/>
        <v>0.2884702660329343</v>
      </c>
      <c r="Z166" s="89">
        <f t="shared" si="42"/>
        <v>0.40041660653423755</v>
      </c>
      <c r="AA166" s="89">
        <f t="shared" si="42"/>
        <v>5.1574795146809412E-2</v>
      </c>
      <c r="AB166" s="202">
        <f t="shared" si="42"/>
        <v>0.4519914016810469</v>
      </c>
      <c r="AC166" s="208">
        <f t="shared" si="42"/>
        <v>0.18995804411958775</v>
      </c>
      <c r="AD166" s="89">
        <f t="shared" si="42"/>
        <v>6.9580288166431165E-2</v>
      </c>
      <c r="AE166" s="184">
        <f t="shared" si="42"/>
        <v>0.25953833228601886</v>
      </c>
      <c r="AF166" s="89">
        <f t="shared" si="42"/>
        <v>0.71152973396706576</v>
      </c>
    </row>
    <row r="167" spans="1:32" ht="15.75" thickBot="1" x14ac:dyDescent="0.3">
      <c r="B167" s="186" t="s">
        <v>93</v>
      </c>
      <c r="C167" s="194">
        <f>IFERROR(C164/SUM($J164,$Q164),"-")</f>
        <v>0</v>
      </c>
      <c r="D167" s="187">
        <f t="shared" si="41"/>
        <v>0</v>
      </c>
      <c r="E167" s="187">
        <f t="shared" si="41"/>
        <v>0</v>
      </c>
      <c r="F167" s="214">
        <f t="shared" si="41"/>
        <v>0.1568054541027514</v>
      </c>
      <c r="G167" s="209">
        <f t="shared" si="41"/>
        <v>0</v>
      </c>
      <c r="H167" s="187">
        <f t="shared" si="41"/>
        <v>0</v>
      </c>
      <c r="I167" s="218">
        <f t="shared" si="41"/>
        <v>0.20400129859589319</v>
      </c>
      <c r="J167" s="195">
        <f t="shared" si="41"/>
        <v>0.36080675269864459</v>
      </c>
      <c r="K167" s="187">
        <f t="shared" si="41"/>
        <v>0.29717555393231071</v>
      </c>
      <c r="L167" s="187">
        <f t="shared" si="41"/>
        <v>6.245434623813003E-2</v>
      </c>
      <c r="M167" s="203">
        <f t="shared" si="41"/>
        <v>0.35962990017044077</v>
      </c>
      <c r="N167" s="209">
        <f t="shared" si="41"/>
        <v>0.1876876876876877</v>
      </c>
      <c r="O167" s="187">
        <f t="shared" si="41"/>
        <v>9.1875659443227023E-2</v>
      </c>
      <c r="P167" s="210">
        <f t="shared" si="41"/>
        <v>0.27956334713091474</v>
      </c>
      <c r="Q167" s="228">
        <f t="shared" si="41"/>
        <v>0.63919324730135541</v>
      </c>
      <c r="R167" s="234">
        <f>IFERROR(R164/SUM($Y164,$AF164),"-")</f>
        <v>2.2345578456720798E-2</v>
      </c>
      <c r="S167" s="187">
        <f t="shared" si="42"/>
        <v>2.0664259186542982E-3</v>
      </c>
      <c r="T167" s="187">
        <f t="shared" si="42"/>
        <v>3.2593172444229162E-3</v>
      </c>
      <c r="U167" s="214">
        <f t="shared" si="42"/>
        <v>0.13399588583992442</v>
      </c>
      <c r="V167" s="209">
        <f t="shared" si="42"/>
        <v>2.4853468094360336E-2</v>
      </c>
      <c r="W167" s="187">
        <f t="shared" si="42"/>
        <v>5.3821002335859682E-3</v>
      </c>
      <c r="X167" s="218">
        <f t="shared" si="42"/>
        <v>0.14130516306378263</v>
      </c>
      <c r="Y167" s="195">
        <f t="shared" si="42"/>
        <v>0.27530104890370705</v>
      </c>
      <c r="Z167" s="187">
        <f t="shared" si="42"/>
        <v>0.40352991571847069</v>
      </c>
      <c r="AA167" s="187">
        <f t="shared" si="42"/>
        <v>5.9692986404842989E-2</v>
      </c>
      <c r="AB167" s="203">
        <f t="shared" si="42"/>
        <v>0.46322290212331368</v>
      </c>
      <c r="AC167" s="209">
        <f t="shared" si="42"/>
        <v>0.17970452269717613</v>
      </c>
      <c r="AD167" s="187">
        <f t="shared" si="42"/>
        <v>8.1771526275803141E-2</v>
      </c>
      <c r="AE167" s="210">
        <f t="shared" si="42"/>
        <v>0.26147604897297927</v>
      </c>
      <c r="AF167" s="187">
        <f t="shared" si="42"/>
        <v>0.72469895109629301</v>
      </c>
    </row>
    <row r="168" spans="1:32" x14ac:dyDescent="0.25">
      <c r="F168" s="19"/>
      <c r="U168" s="19"/>
    </row>
    <row r="169" spans="1:32" x14ac:dyDescent="0.25">
      <c r="A169" s="11" t="s">
        <v>168</v>
      </c>
    </row>
    <row r="170" spans="1:32" x14ac:dyDescent="0.25">
      <c r="A170" s="11" t="s">
        <v>169</v>
      </c>
    </row>
    <row r="171" spans="1:32" x14ac:dyDescent="0.25">
      <c r="A171" s="11" t="s">
        <v>170</v>
      </c>
    </row>
    <row r="172" spans="1:32" x14ac:dyDescent="0.25">
      <c r="A172" s="11" t="s">
        <v>171</v>
      </c>
    </row>
    <row r="173" spans="1:32" x14ac:dyDescent="0.25">
      <c r="A173" s="11" t="s">
        <v>172</v>
      </c>
    </row>
    <row r="174" spans="1:32" x14ac:dyDescent="0.25">
      <c r="A174" s="11" t="s">
        <v>173</v>
      </c>
    </row>
    <row r="175" spans="1:32" x14ac:dyDescent="0.25">
      <c r="A175" s="11" t="s">
        <v>174</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67" location="'Notes &amp; Caveats'!A17" display="Table C2.4 Money and Welfare Rights Advice Clients Reporting a Disability or Long-Term Condition in 2017/18, 2018/19 and 2019/20" xr:uid="{051813CC-64DD-4688-B29A-8FE6EB53DBD6}"/>
    <hyperlink ref="A81" location="'Notes &amp; Caveats'!A18" display="Table C2.5 Money and Welfare Rights Advice Clients by Household Income in 2017/18, 2018/19 and 2019/20 2" xr:uid="{F3AC71E1-5756-4324-B0D3-8CD17B47D994}"/>
    <hyperlink ref="A107" location="'Notes &amp; Caveats'!A19" display="Table C2.6 Money and Welfare Rights Advice Clients by Economic Status in 2017/18, 2018/19 and 2019/203" xr:uid="{B4DC99AE-A6AE-48DE-B942-FC848DD761E4}"/>
    <hyperlink ref="A133" location="'Notes &amp; Caveats'!A20" display="Table C2.7 Money and Welfare Rights Advice Clients by Housing Tenure in 2017/18, 2018/19 and 2019/201" xr:uid="{182544C0-9884-4E7A-8612-40820C72ABE9}"/>
    <hyperlink ref="A156" location="'Notes &amp; Caveats'!A21" display="Table C2.8 Proportion of Money and Welfare Rights Advice Clients by Household Composition in 2017/18 and 2018/191" xr:uid="{67B46860-46CB-4E1F-9F9A-82AAEB4F5F6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EFA3B-3DBD-445F-BD96-86829DCBCC6E}">
  <dimension ref="A1:A2"/>
  <sheetViews>
    <sheetView workbookViewId="0"/>
  </sheetViews>
  <sheetFormatPr defaultRowHeight="15" x14ac:dyDescent="0.25"/>
  <cols>
    <col min="1" max="16384" width="9.140625" style="667"/>
  </cols>
  <sheetData>
    <row r="1" spans="1:1" x14ac:dyDescent="0.25">
      <c r="A1" s="282" t="s">
        <v>21</v>
      </c>
    </row>
    <row r="2" spans="1:1" x14ac:dyDescent="0.25">
      <c r="A2" s="668" t="s">
        <v>175</v>
      </c>
    </row>
  </sheetData>
  <hyperlinks>
    <hyperlink ref="A1" location="Contents!A1" display="Return to Contents" xr:uid="{2FFE9152-811A-4B81-87F8-87DB7D40F5AA}"/>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2"/>
    <col min="2" max="2" width="34.42578125" style="2" customWidth="1"/>
    <col min="3" max="5" width="14.28515625" style="2" customWidth="1"/>
    <col min="6" max="6" width="10.42578125" style="244" customWidth="1"/>
    <col min="7" max="8" width="10.42578125" style="2" customWidth="1"/>
    <col min="9" max="11" width="13.7109375" style="2" customWidth="1"/>
    <col min="12" max="14" width="12" style="2" customWidth="1"/>
    <col min="15" max="16384" width="9.140625" style="2"/>
  </cols>
  <sheetData>
    <row r="1" spans="1:15" ht="18.75" x14ac:dyDescent="0.3">
      <c r="A1" s="742" t="s">
        <v>1</v>
      </c>
      <c r="B1" s="742"/>
      <c r="C1" s="742"/>
      <c r="D1" s="667"/>
      <c r="E1" s="667"/>
      <c r="F1" s="667"/>
      <c r="G1" s="667"/>
      <c r="H1" s="667"/>
      <c r="I1" s="667"/>
      <c r="J1" s="667"/>
      <c r="K1" s="667"/>
      <c r="L1" s="667"/>
      <c r="M1" s="667"/>
      <c r="N1" s="667"/>
      <c r="O1" s="282"/>
    </row>
    <row r="2" spans="1:15" x14ac:dyDescent="0.25">
      <c r="A2" s="668" t="s">
        <v>176</v>
      </c>
      <c r="B2" s="667"/>
      <c r="C2" s="667"/>
      <c r="D2" s="667"/>
      <c r="E2" s="667"/>
      <c r="F2" s="667"/>
      <c r="G2" s="667"/>
      <c r="H2" s="667"/>
      <c r="I2" s="667"/>
      <c r="J2" s="667"/>
      <c r="K2" s="667"/>
      <c r="L2" s="667"/>
      <c r="M2" s="667"/>
      <c r="N2" s="667"/>
      <c r="O2" s="667"/>
    </row>
    <row r="3" spans="1:15" s="667" customFormat="1" x14ac:dyDescent="0.25">
      <c r="A3" s="282" t="s">
        <v>21</v>
      </c>
    </row>
    <row r="4" spans="1:15" s="244" customFormat="1" x14ac:dyDescent="0.25">
      <c r="A4" s="668"/>
      <c r="B4" s="667"/>
      <c r="C4" s="667"/>
      <c r="D4" s="667"/>
      <c r="E4" s="667"/>
      <c r="F4" s="667"/>
      <c r="G4" s="667"/>
      <c r="H4" s="667"/>
      <c r="I4" s="667"/>
      <c r="J4" s="667"/>
      <c r="K4" s="667"/>
      <c r="L4" s="667"/>
      <c r="M4" s="667"/>
      <c r="N4" s="667"/>
      <c r="O4" s="667"/>
    </row>
    <row r="5" spans="1:15" s="244" customFormat="1" x14ac:dyDescent="0.25">
      <c r="A5" s="278" t="s">
        <v>108</v>
      </c>
      <c r="B5" s="667"/>
      <c r="C5" s="279" t="s">
        <v>177</v>
      </c>
      <c r="D5" s="667"/>
      <c r="E5" s="667"/>
      <c r="F5" s="667"/>
      <c r="G5" s="667"/>
      <c r="H5" s="667"/>
      <c r="I5" s="667"/>
      <c r="J5" s="667"/>
      <c r="K5" s="667"/>
      <c r="L5" s="667"/>
      <c r="M5" s="667"/>
      <c r="N5" s="667"/>
      <c r="O5" s="667"/>
    </row>
    <row r="6" spans="1:15" s="244" customFormat="1" x14ac:dyDescent="0.25">
      <c r="A6" s="278" t="s">
        <v>178</v>
      </c>
      <c r="B6" s="667"/>
      <c r="C6" s="279" t="s">
        <v>179</v>
      </c>
      <c r="D6" s="667"/>
      <c r="E6" s="667"/>
      <c r="F6" s="667"/>
      <c r="G6" s="667"/>
      <c r="H6" s="667"/>
      <c r="I6" s="667"/>
      <c r="J6" s="667"/>
      <c r="K6" s="667"/>
      <c r="L6" s="667"/>
      <c r="M6" s="667"/>
      <c r="N6" s="667"/>
      <c r="O6" s="667"/>
    </row>
    <row r="7" spans="1:15" x14ac:dyDescent="0.25">
      <c r="A7" s="667"/>
      <c r="B7" s="667"/>
      <c r="C7" s="667"/>
      <c r="D7" s="667"/>
      <c r="E7" s="667"/>
      <c r="F7" s="667"/>
      <c r="G7" s="667"/>
      <c r="H7" s="667"/>
      <c r="I7" s="667"/>
      <c r="J7" s="667"/>
      <c r="K7" s="667"/>
      <c r="L7" s="667"/>
      <c r="M7" s="667"/>
      <c r="N7" s="667"/>
      <c r="O7" s="667"/>
    </row>
    <row r="8" spans="1:15" ht="17.25" x14ac:dyDescent="0.25">
      <c r="A8" s="668" t="s">
        <v>180</v>
      </c>
      <c r="B8" s="667"/>
      <c r="C8" s="667"/>
      <c r="D8" s="667"/>
      <c r="E8" s="667"/>
      <c r="F8" s="667"/>
      <c r="G8" s="667"/>
      <c r="H8" s="667"/>
      <c r="I8" s="667"/>
      <c r="J8" s="667"/>
      <c r="K8" s="667"/>
      <c r="L8" s="667"/>
      <c r="M8" s="667"/>
      <c r="N8" s="667"/>
      <c r="O8" s="667"/>
    </row>
    <row r="9" spans="1:15" s="244" customFormat="1" x14ac:dyDescent="0.25">
      <c r="A9" s="668"/>
      <c r="B9" s="667"/>
      <c r="C9" s="667"/>
      <c r="D9" s="667"/>
      <c r="E9" s="667"/>
      <c r="F9" s="667"/>
      <c r="G9" s="667"/>
      <c r="H9" s="667"/>
      <c r="I9" s="667"/>
      <c r="J9" s="667"/>
      <c r="K9" s="667"/>
      <c r="L9" s="667"/>
      <c r="M9" s="667"/>
      <c r="N9" s="667"/>
      <c r="O9" s="667"/>
    </row>
    <row r="10" spans="1:15" s="244" customFormat="1" x14ac:dyDescent="0.25">
      <c r="A10" s="668"/>
      <c r="B10" s="768" t="s">
        <v>108</v>
      </c>
      <c r="C10" s="748" t="str">
        <f>$A$1</f>
        <v>East Lothian</v>
      </c>
      <c r="D10" s="749"/>
      <c r="E10" s="749"/>
      <c r="F10" s="749"/>
      <c r="G10" s="749"/>
      <c r="H10" s="757"/>
      <c r="I10" s="749" t="s">
        <v>86</v>
      </c>
      <c r="J10" s="749"/>
      <c r="K10" s="749"/>
      <c r="L10" s="749"/>
      <c r="M10" s="749"/>
      <c r="N10" s="749"/>
      <c r="O10" s="667"/>
    </row>
    <row r="11" spans="1:15" x14ac:dyDescent="0.25">
      <c r="A11" s="667"/>
      <c r="B11" s="768"/>
      <c r="C11" s="769" t="s">
        <v>89</v>
      </c>
      <c r="D11" s="770"/>
      <c r="E11" s="771"/>
      <c r="F11" s="770" t="s">
        <v>94</v>
      </c>
      <c r="G11" s="770"/>
      <c r="H11" s="772"/>
      <c r="I11" s="769" t="s">
        <v>89</v>
      </c>
      <c r="J11" s="770"/>
      <c r="K11" s="771"/>
      <c r="L11" s="773" t="s">
        <v>94</v>
      </c>
      <c r="M11" s="773"/>
      <c r="N11" s="773"/>
      <c r="O11" s="667"/>
    </row>
    <row r="12" spans="1:15" ht="18" thickBot="1" x14ac:dyDescent="0.3">
      <c r="A12" s="667"/>
      <c r="B12" s="485" t="s">
        <v>181</v>
      </c>
      <c r="C12" s="247" t="s">
        <v>90</v>
      </c>
      <c r="D12" s="245" t="s">
        <v>92</v>
      </c>
      <c r="E12" s="249" t="s">
        <v>93</v>
      </c>
      <c r="F12" s="245" t="s">
        <v>90</v>
      </c>
      <c r="G12" s="245" t="s">
        <v>92</v>
      </c>
      <c r="H12" s="246" t="s">
        <v>93</v>
      </c>
      <c r="I12" s="247" t="s">
        <v>90</v>
      </c>
      <c r="J12" s="245" t="s">
        <v>92</v>
      </c>
      <c r="K12" s="249" t="s">
        <v>93</v>
      </c>
      <c r="L12" s="245" t="s">
        <v>90</v>
      </c>
      <c r="M12" s="245" t="s">
        <v>92</v>
      </c>
      <c r="N12" s="245" t="s">
        <v>93</v>
      </c>
      <c r="O12" s="667"/>
    </row>
    <row r="13" spans="1:15" x14ac:dyDescent="0.25">
      <c r="A13" s="667"/>
      <c r="B13" s="171" t="s">
        <v>182</v>
      </c>
      <c r="C13" s="253">
        <v>19</v>
      </c>
      <c r="D13" s="254">
        <v>78</v>
      </c>
      <c r="E13" s="255">
        <v>38.44</v>
      </c>
      <c r="F13" s="256">
        <f>IFERROR(C13/SUM(C$13:C$24),"-")</f>
        <v>5.4285714285714284E-2</v>
      </c>
      <c r="G13" s="256">
        <f t="shared" ref="G13:H13" si="0">IFERROR(D13/SUM(D$13:D$24),"-")</f>
        <v>4.8811013767209012E-2</v>
      </c>
      <c r="H13" s="257">
        <f t="shared" si="0"/>
        <v>5.9593203522262182E-2</v>
      </c>
      <c r="I13" s="253">
        <v>3124</v>
      </c>
      <c r="J13" s="254">
        <v>2689</v>
      </c>
      <c r="K13" s="255">
        <v>1853.3899999999999</v>
      </c>
      <c r="L13" s="258">
        <f>IFERROR(I13/SUM(I$13:I$24),"-")</f>
        <v>5.5730978503255729E-2</v>
      </c>
      <c r="M13" s="258">
        <f t="shared" ref="M13:N13" si="1">IFERROR(J13/SUM(J$13:J$24),"-")</f>
        <v>6.1684215355676371E-2</v>
      </c>
      <c r="N13" s="258">
        <f t="shared" si="1"/>
        <v>5.8584562280808501E-2</v>
      </c>
      <c r="O13" s="667"/>
    </row>
    <row r="14" spans="1:15" x14ac:dyDescent="0.25">
      <c r="A14" s="667"/>
      <c r="B14" s="649" t="s">
        <v>183</v>
      </c>
      <c r="C14" s="259">
        <v>21</v>
      </c>
      <c r="D14" s="260">
        <v>63</v>
      </c>
      <c r="E14" s="261">
        <v>19.16</v>
      </c>
      <c r="F14" s="26">
        <f t="shared" ref="F14:F24" si="2">IFERROR(C14/SUM(C$13:C$24),"-")</f>
        <v>0.06</v>
      </c>
      <c r="G14" s="26">
        <f t="shared" ref="G14:G24" si="3">IFERROR(D14/SUM(D$13:D$24),"-")</f>
        <v>3.9424280350438046E-2</v>
      </c>
      <c r="H14" s="262">
        <f t="shared" ref="H14:H24" si="4">IFERROR(E14/SUM(E$13:E$24),"-")</f>
        <v>2.9703584273843484E-2</v>
      </c>
      <c r="I14" s="259">
        <v>3689</v>
      </c>
      <c r="J14" s="260">
        <v>1845</v>
      </c>
      <c r="K14" s="261">
        <v>1573.175</v>
      </c>
      <c r="L14" s="263">
        <f t="shared" ref="L14:L24" si="5">IFERROR(I14/SUM(I$13:I$24),"-")</f>
        <v>6.581036482026581E-2</v>
      </c>
      <c r="M14" s="263">
        <f t="shared" ref="M14:M24" si="6">IFERROR(J14/SUM(J$13:J$24),"-")</f>
        <v>4.232330878810818E-2</v>
      </c>
      <c r="N14" s="263">
        <f t="shared" ref="N14:N24" si="7">IFERROR(K14/SUM(K$13:K$24),"-")</f>
        <v>4.9727131778045046E-2</v>
      </c>
      <c r="O14" s="667"/>
    </row>
    <row r="15" spans="1:15" x14ac:dyDescent="0.25">
      <c r="A15" s="667"/>
      <c r="B15" s="171" t="s">
        <v>184</v>
      </c>
      <c r="C15" s="253">
        <v>38</v>
      </c>
      <c r="D15" s="254">
        <v>77</v>
      </c>
      <c r="E15" s="255">
        <v>37.6</v>
      </c>
      <c r="F15" s="256">
        <f t="shared" si="2"/>
        <v>0.10857142857142857</v>
      </c>
      <c r="G15" s="256">
        <f t="shared" si="3"/>
        <v>4.8185231539424278E-2</v>
      </c>
      <c r="H15" s="257">
        <f t="shared" si="4"/>
        <v>5.8290958700235651E-2</v>
      </c>
      <c r="I15" s="253">
        <v>3310</v>
      </c>
      <c r="J15" s="254">
        <v>2183</v>
      </c>
      <c r="K15" s="255">
        <v>1813.4699999999998</v>
      </c>
      <c r="L15" s="258">
        <f t="shared" si="5"/>
        <v>5.9049148158059048E-2</v>
      </c>
      <c r="M15" s="258">
        <f t="shared" si="6"/>
        <v>5.007684720023857E-2</v>
      </c>
      <c r="N15" s="258">
        <f t="shared" si="7"/>
        <v>5.7322714679251416E-2</v>
      </c>
      <c r="O15" s="667"/>
    </row>
    <row r="16" spans="1:15" x14ac:dyDescent="0.25">
      <c r="A16" s="667"/>
      <c r="B16" s="649" t="s">
        <v>185</v>
      </c>
      <c r="C16" s="259">
        <v>39</v>
      </c>
      <c r="D16" s="260">
        <v>129</v>
      </c>
      <c r="E16" s="261">
        <v>83.04</v>
      </c>
      <c r="F16" s="26">
        <f t="shared" si="2"/>
        <v>0.11142857142857143</v>
      </c>
      <c r="G16" s="26">
        <f t="shared" si="3"/>
        <v>8.0725907384230286E-2</v>
      </c>
      <c r="H16" s="262">
        <f t="shared" si="4"/>
        <v>0.12873620240605235</v>
      </c>
      <c r="I16" s="259">
        <v>7413</v>
      </c>
      <c r="J16" s="260">
        <v>5174</v>
      </c>
      <c r="K16" s="261">
        <v>4591.2250000000004</v>
      </c>
      <c r="L16" s="263">
        <f t="shared" si="5"/>
        <v>0.13224511640353223</v>
      </c>
      <c r="M16" s="263">
        <f t="shared" si="6"/>
        <v>0.11868878030876517</v>
      </c>
      <c r="N16" s="263">
        <f t="shared" si="7"/>
        <v>0.14512590817782822</v>
      </c>
      <c r="O16" s="667"/>
    </row>
    <row r="17" spans="1:15" x14ac:dyDescent="0.25">
      <c r="A17" s="667"/>
      <c r="B17" s="171" t="s">
        <v>186</v>
      </c>
      <c r="C17" s="253">
        <v>52</v>
      </c>
      <c r="D17" s="254">
        <v>196</v>
      </c>
      <c r="E17" s="255">
        <v>82.800000000000011</v>
      </c>
      <c r="F17" s="256">
        <f t="shared" si="2"/>
        <v>0.14857142857142858</v>
      </c>
      <c r="G17" s="256">
        <f t="shared" si="3"/>
        <v>0.12265331664580725</v>
      </c>
      <c r="H17" s="257">
        <f t="shared" si="4"/>
        <v>0.12836413245690192</v>
      </c>
      <c r="I17" s="253">
        <v>8246</v>
      </c>
      <c r="J17" s="254">
        <v>5452</v>
      </c>
      <c r="K17" s="255">
        <v>4615.3150000000005</v>
      </c>
      <c r="L17" s="258">
        <f t="shared" si="5"/>
        <v>0.14710552136294711</v>
      </c>
      <c r="M17" s="258">
        <f t="shared" si="6"/>
        <v>0.12506595095542863</v>
      </c>
      <c r="N17" s="258">
        <f t="shared" si="7"/>
        <v>0.14588737883718469</v>
      </c>
      <c r="O17" s="667"/>
    </row>
    <row r="18" spans="1:15" x14ac:dyDescent="0.25">
      <c r="A18" s="667"/>
      <c r="B18" s="649" t="s">
        <v>187</v>
      </c>
      <c r="C18" s="259">
        <v>7</v>
      </c>
      <c r="D18" s="260">
        <v>23</v>
      </c>
      <c r="E18" s="261">
        <v>6.4</v>
      </c>
      <c r="F18" s="26">
        <f t="shared" si="2"/>
        <v>0.02</v>
      </c>
      <c r="G18" s="26">
        <f t="shared" si="3"/>
        <v>1.4392991239048811E-2</v>
      </c>
      <c r="H18" s="262">
        <f t="shared" si="4"/>
        <v>9.9218653106784085E-3</v>
      </c>
      <c r="I18" s="259">
        <v>1394</v>
      </c>
      <c r="J18" s="260">
        <v>674</v>
      </c>
      <c r="K18" s="261">
        <v>352.19</v>
      </c>
      <c r="L18" s="263">
        <f t="shared" si="5"/>
        <v>2.4868432789224869E-2</v>
      </c>
      <c r="M18" s="263">
        <f t="shared" si="6"/>
        <v>1.5461197898745211E-2</v>
      </c>
      <c r="N18" s="263">
        <f t="shared" si="7"/>
        <v>1.1132517705220136E-2</v>
      </c>
      <c r="O18" s="667"/>
    </row>
    <row r="19" spans="1:15" x14ac:dyDescent="0.25">
      <c r="A19" s="667"/>
      <c r="B19" s="171" t="s">
        <v>188</v>
      </c>
      <c r="C19" s="253">
        <v>5</v>
      </c>
      <c r="D19" s="254">
        <v>71</v>
      </c>
      <c r="E19" s="255">
        <v>26.08</v>
      </c>
      <c r="F19" s="256">
        <f t="shared" si="2"/>
        <v>1.4285714285714285E-2</v>
      </c>
      <c r="G19" s="256">
        <f t="shared" si="3"/>
        <v>4.4430538172715896E-2</v>
      </c>
      <c r="H19" s="257">
        <f t="shared" si="4"/>
        <v>4.043160114101451E-2</v>
      </c>
      <c r="I19" s="253">
        <v>2980</v>
      </c>
      <c r="J19" s="254">
        <v>1694</v>
      </c>
      <c r="K19" s="255">
        <v>1398.48</v>
      </c>
      <c r="L19" s="258">
        <f t="shared" si="5"/>
        <v>5.3162072964053161E-2</v>
      </c>
      <c r="M19" s="258">
        <f t="shared" si="6"/>
        <v>3.8859449911683067E-2</v>
      </c>
      <c r="N19" s="258">
        <f t="shared" si="7"/>
        <v>4.420512609783428E-2</v>
      </c>
      <c r="O19" s="667"/>
    </row>
    <row r="20" spans="1:15" x14ac:dyDescent="0.25">
      <c r="A20" s="667"/>
      <c r="B20" s="649" t="s">
        <v>189</v>
      </c>
      <c r="C20" s="259">
        <v>30</v>
      </c>
      <c r="D20" s="260">
        <v>127</v>
      </c>
      <c r="E20" s="261">
        <v>60.32</v>
      </c>
      <c r="F20" s="26">
        <f t="shared" si="2"/>
        <v>8.5714285714285715E-2</v>
      </c>
      <c r="G20" s="26">
        <f t="shared" si="3"/>
        <v>7.9474342928660832E-2</v>
      </c>
      <c r="H20" s="262">
        <f t="shared" si="4"/>
        <v>9.3513580553144002E-2</v>
      </c>
      <c r="I20" s="259">
        <v>5136</v>
      </c>
      <c r="J20" s="260">
        <v>5667</v>
      </c>
      <c r="K20" s="261">
        <v>3175.835</v>
      </c>
      <c r="L20" s="263">
        <f t="shared" si="5"/>
        <v>9.1624297564891627E-2</v>
      </c>
      <c r="M20" s="263">
        <f t="shared" si="6"/>
        <v>0.12999793544835181</v>
      </c>
      <c r="N20" s="263">
        <f t="shared" si="7"/>
        <v>0.10038626697622814</v>
      </c>
      <c r="O20" s="667"/>
    </row>
    <row r="21" spans="1:15" x14ac:dyDescent="0.25">
      <c r="A21" s="667"/>
      <c r="B21" s="171" t="s">
        <v>190</v>
      </c>
      <c r="C21" s="253" t="s">
        <v>91</v>
      </c>
      <c r="D21" s="254">
        <v>7</v>
      </c>
      <c r="E21" s="255">
        <v>0.64</v>
      </c>
      <c r="F21" s="256" t="str">
        <f t="shared" si="2"/>
        <v>-</v>
      </c>
      <c r="G21" s="256">
        <f t="shared" si="3"/>
        <v>4.3804755944931162E-3</v>
      </c>
      <c r="H21" s="257">
        <f t="shared" si="4"/>
        <v>9.921865310678409E-4</v>
      </c>
      <c r="I21" s="253">
        <v>669</v>
      </c>
      <c r="J21" s="254">
        <v>455</v>
      </c>
      <c r="K21" s="255">
        <v>330.9</v>
      </c>
      <c r="L21" s="258">
        <f t="shared" si="5"/>
        <v>1.1934706984211934E-2</v>
      </c>
      <c r="M21" s="258">
        <f t="shared" si="6"/>
        <v>1.0437455554790908E-2</v>
      </c>
      <c r="N21" s="258">
        <f t="shared" si="7"/>
        <v>1.0459553390662263E-2</v>
      </c>
      <c r="O21" s="667"/>
    </row>
    <row r="22" spans="1:15" x14ac:dyDescent="0.25">
      <c r="A22" s="667"/>
      <c r="B22" s="649" t="s">
        <v>191</v>
      </c>
      <c r="C22" s="259">
        <v>53</v>
      </c>
      <c r="D22" s="260">
        <v>151</v>
      </c>
      <c r="E22" s="261">
        <v>50.72</v>
      </c>
      <c r="F22" s="26">
        <f t="shared" si="2"/>
        <v>0.15142857142857144</v>
      </c>
      <c r="G22" s="26">
        <f t="shared" si="3"/>
        <v>9.4493116395494361E-2</v>
      </c>
      <c r="H22" s="262">
        <f t="shared" si="4"/>
        <v>7.8630782587126385E-2</v>
      </c>
      <c r="I22" s="259">
        <v>5349</v>
      </c>
      <c r="J22" s="260">
        <v>3528</v>
      </c>
      <c r="K22" s="261">
        <v>2959.03</v>
      </c>
      <c r="L22" s="263">
        <f t="shared" si="5"/>
        <v>9.5424137008295426E-2</v>
      </c>
      <c r="M22" s="263">
        <f t="shared" si="6"/>
        <v>8.0930424609455653E-2</v>
      </c>
      <c r="N22" s="263">
        <f t="shared" si="7"/>
        <v>9.3533189089064259E-2</v>
      </c>
      <c r="O22" s="667"/>
    </row>
    <row r="23" spans="1:15" x14ac:dyDescent="0.25">
      <c r="A23" s="667"/>
      <c r="B23" s="171" t="s">
        <v>192</v>
      </c>
      <c r="C23" s="253">
        <v>19</v>
      </c>
      <c r="D23" s="254">
        <v>113</v>
      </c>
      <c r="E23" s="255">
        <v>43.04</v>
      </c>
      <c r="F23" s="256">
        <f t="shared" si="2"/>
        <v>5.4285714285714284E-2</v>
      </c>
      <c r="G23" s="256">
        <f t="shared" si="3"/>
        <v>7.07133917396746E-2</v>
      </c>
      <c r="H23" s="257">
        <f t="shared" si="4"/>
        <v>6.6724544214312287E-2</v>
      </c>
      <c r="I23" s="253">
        <v>4581</v>
      </c>
      <c r="J23" s="254">
        <v>4055</v>
      </c>
      <c r="K23" s="255">
        <v>2735.2449999999999</v>
      </c>
      <c r="L23" s="258">
        <f t="shared" si="5"/>
        <v>8.1723307465881717E-2</v>
      </c>
      <c r="M23" s="258">
        <f t="shared" si="6"/>
        <v>9.3019521482806872E-2</v>
      </c>
      <c r="N23" s="258">
        <f t="shared" si="7"/>
        <v>8.6459477528081002E-2</v>
      </c>
      <c r="O23" s="667"/>
    </row>
    <row r="24" spans="1:15" x14ac:dyDescent="0.25">
      <c r="A24" s="667"/>
      <c r="B24" s="649" t="s">
        <v>138</v>
      </c>
      <c r="C24" s="259">
        <v>67</v>
      </c>
      <c r="D24" s="260">
        <v>563</v>
      </c>
      <c r="E24" s="261">
        <v>196.8</v>
      </c>
      <c r="F24" s="26">
        <f t="shared" si="2"/>
        <v>0.19142857142857142</v>
      </c>
      <c r="G24" s="26">
        <f t="shared" si="3"/>
        <v>0.3523153942428035</v>
      </c>
      <c r="H24" s="262">
        <f t="shared" si="4"/>
        <v>0.30509735830336104</v>
      </c>
      <c r="I24" s="259">
        <v>10164</v>
      </c>
      <c r="J24" s="260">
        <v>10177</v>
      </c>
      <c r="K24" s="261">
        <v>6237.8950000000004</v>
      </c>
      <c r="L24" s="263">
        <f t="shared" si="5"/>
        <v>0.18132191597538133</v>
      </c>
      <c r="M24" s="263">
        <f t="shared" si="6"/>
        <v>0.23345491248594957</v>
      </c>
      <c r="N24" s="263">
        <f t="shared" si="7"/>
        <v>0.19717617345979205</v>
      </c>
      <c r="O24" s="667"/>
    </row>
    <row r="25" spans="1:15" ht="18.75" customHeight="1" thickBot="1" x14ac:dyDescent="0.3">
      <c r="A25" s="667"/>
      <c r="B25" s="250" t="s">
        <v>193</v>
      </c>
      <c r="C25" s="264">
        <v>350</v>
      </c>
      <c r="D25" s="265">
        <v>1598</v>
      </c>
      <c r="E25" s="266">
        <v>645.04</v>
      </c>
      <c r="F25" s="267"/>
      <c r="G25" s="267"/>
      <c r="H25" s="268"/>
      <c r="I25" s="264">
        <v>56055</v>
      </c>
      <c r="J25" s="265">
        <v>43593</v>
      </c>
      <c r="K25" s="266">
        <v>35038.15</v>
      </c>
      <c r="L25" s="267"/>
      <c r="M25" s="267"/>
      <c r="N25" s="267"/>
      <c r="O25" s="536"/>
    </row>
    <row r="26" spans="1:15" x14ac:dyDescent="0.25">
      <c r="A26" s="667"/>
      <c r="B26" s="667"/>
      <c r="C26" s="167"/>
      <c r="D26" s="167"/>
      <c r="E26" s="167"/>
      <c r="F26" s="667"/>
      <c r="G26" s="667"/>
      <c r="H26" s="667"/>
      <c r="I26" s="167"/>
      <c r="J26" s="167"/>
      <c r="K26" s="167"/>
      <c r="L26" s="667"/>
      <c r="M26" s="667"/>
      <c r="N26" s="667"/>
      <c r="O26" s="667"/>
    </row>
    <row r="27" spans="1:15" ht="17.25" x14ac:dyDescent="0.25">
      <c r="A27" s="668" t="s">
        <v>194</v>
      </c>
      <c r="B27" s="667"/>
      <c r="C27" s="667"/>
      <c r="D27" s="667"/>
      <c r="E27" s="667"/>
      <c r="F27" s="667"/>
      <c r="G27" s="667"/>
      <c r="H27" s="667"/>
      <c r="I27" s="667"/>
      <c r="J27" s="667"/>
      <c r="K27" s="667"/>
      <c r="L27" s="667"/>
      <c r="M27" s="667"/>
      <c r="N27" s="667"/>
      <c r="O27" s="667"/>
    </row>
    <row r="28" spans="1:15" x14ac:dyDescent="0.25">
      <c r="A28" s="668"/>
      <c r="B28" s="667"/>
      <c r="C28" s="667"/>
      <c r="D28" s="667"/>
      <c r="E28" s="667"/>
      <c r="F28" s="667"/>
      <c r="G28" s="667"/>
      <c r="H28" s="667"/>
      <c r="I28" s="667"/>
      <c r="J28" s="667"/>
      <c r="K28" s="667"/>
      <c r="L28" s="667"/>
      <c r="M28" s="667"/>
      <c r="N28" s="667"/>
      <c r="O28" s="667"/>
    </row>
    <row r="29" spans="1:15" x14ac:dyDescent="0.25">
      <c r="A29" s="668"/>
      <c r="B29" s="768" t="s">
        <v>178</v>
      </c>
      <c r="C29" s="748" t="str">
        <f>$A$1</f>
        <v>East Lothian</v>
      </c>
      <c r="D29" s="749"/>
      <c r="E29" s="749"/>
      <c r="F29" s="749"/>
      <c r="G29" s="749"/>
      <c r="H29" s="757"/>
      <c r="I29" s="749" t="s">
        <v>86</v>
      </c>
      <c r="J29" s="749"/>
      <c r="K29" s="749"/>
      <c r="L29" s="749"/>
      <c r="M29" s="749"/>
      <c r="N29" s="749"/>
      <c r="O29" s="667"/>
    </row>
    <row r="30" spans="1:15" x14ac:dyDescent="0.25">
      <c r="A30" s="667"/>
      <c r="B30" s="768"/>
      <c r="C30" s="769" t="s">
        <v>89</v>
      </c>
      <c r="D30" s="770"/>
      <c r="E30" s="771"/>
      <c r="F30" s="770" t="s">
        <v>94</v>
      </c>
      <c r="G30" s="770"/>
      <c r="H30" s="772"/>
      <c r="I30" s="769" t="s">
        <v>89</v>
      </c>
      <c r="J30" s="770"/>
      <c r="K30" s="771"/>
      <c r="L30" s="773" t="s">
        <v>94</v>
      </c>
      <c r="M30" s="773"/>
      <c r="N30" s="773"/>
      <c r="O30" s="667"/>
    </row>
    <row r="31" spans="1:15" ht="18" thickBot="1" x14ac:dyDescent="0.3">
      <c r="A31" s="667"/>
      <c r="B31" s="485" t="s">
        <v>181</v>
      </c>
      <c r="C31" s="247" t="s">
        <v>90</v>
      </c>
      <c r="D31" s="245" t="s">
        <v>92</v>
      </c>
      <c r="E31" s="249" t="s">
        <v>93</v>
      </c>
      <c r="F31" s="245" t="s">
        <v>90</v>
      </c>
      <c r="G31" s="245" t="s">
        <v>92</v>
      </c>
      <c r="H31" s="246" t="s">
        <v>93</v>
      </c>
      <c r="I31" s="247" t="s">
        <v>90</v>
      </c>
      <c r="J31" s="245" t="s">
        <v>92</v>
      </c>
      <c r="K31" s="249" t="s">
        <v>93</v>
      </c>
      <c r="L31" s="245" t="s">
        <v>90</v>
      </c>
      <c r="M31" s="245" t="s">
        <v>92</v>
      </c>
      <c r="N31" s="245" t="s">
        <v>93</v>
      </c>
      <c r="O31" s="667"/>
    </row>
    <row r="32" spans="1:15" x14ac:dyDescent="0.25">
      <c r="A32" s="536"/>
      <c r="B32" s="171" t="s">
        <v>182</v>
      </c>
      <c r="C32" s="269">
        <v>165638.94</v>
      </c>
      <c r="D32" s="270">
        <v>28137.530000000002</v>
      </c>
      <c r="E32" s="271">
        <v>80820.526800000007</v>
      </c>
      <c r="F32" s="256">
        <f>IFERROR(C32/SUM(C$32:C$43),"-")</f>
        <v>2.7204826113165853E-2</v>
      </c>
      <c r="G32" s="256">
        <f t="shared" ref="G32:H43" si="8">IFERROR(D32/SUM(D$32:D$43),"-")</f>
        <v>1.9959913655225814E-2</v>
      </c>
      <c r="H32" s="257">
        <f t="shared" si="8"/>
        <v>2.7035459510478393E-2</v>
      </c>
      <c r="I32" s="269">
        <v>5545049.5300000003</v>
      </c>
      <c r="J32" s="270">
        <v>4553239.414499999</v>
      </c>
      <c r="K32" s="271">
        <v>3003606.3018638855</v>
      </c>
      <c r="L32" s="258">
        <f t="shared" ref="L32:L43" si="9">IFERROR(I32/SUM(I$32:I$43),"-")</f>
        <v>2.7173995955812106E-2</v>
      </c>
      <c r="M32" s="258">
        <f t="shared" ref="M32:M43" si="10">IFERROR(J32/SUM(J$32:J$43),"-")</f>
        <v>2.4446905018151346E-2</v>
      </c>
      <c r="N32" s="258">
        <f t="shared" ref="N32:N43" si="11">IFERROR(K32/SUM(K$32:K$43),"-")</f>
        <v>2.5559831395328515E-2</v>
      </c>
      <c r="O32" s="667"/>
    </row>
    <row r="33" spans="1:14" x14ac:dyDescent="0.25">
      <c r="A33" s="536"/>
      <c r="B33" s="649" t="s">
        <v>183</v>
      </c>
      <c r="C33" s="272">
        <v>250366.05</v>
      </c>
      <c r="D33" s="273">
        <v>75560.66</v>
      </c>
      <c r="E33" s="274">
        <v>59149.646800000002</v>
      </c>
      <c r="F33" s="26">
        <f t="shared" ref="F33:F43" si="12">IFERROR(C33/SUM(C$32:C$43),"-")</f>
        <v>4.1120553264167158E-2</v>
      </c>
      <c r="G33" s="26">
        <f t="shared" si="8"/>
        <v>5.3600449269423249E-2</v>
      </c>
      <c r="H33" s="262">
        <f t="shared" si="8"/>
        <v>1.978628381225174E-2</v>
      </c>
      <c r="I33" s="272">
        <v>9334734.3699999992</v>
      </c>
      <c r="J33" s="273">
        <v>6283913.3157999981</v>
      </c>
      <c r="K33" s="274">
        <v>4293748.683470034</v>
      </c>
      <c r="L33" s="263">
        <f t="shared" si="9"/>
        <v>4.5745675065044955E-2</v>
      </c>
      <c r="M33" s="263">
        <f t="shared" si="10"/>
        <v>3.3739107037605361E-2</v>
      </c>
      <c r="N33" s="263">
        <f t="shared" si="11"/>
        <v>3.6538574424785343E-2</v>
      </c>
    </row>
    <row r="34" spans="1:14" x14ac:dyDescent="0.25">
      <c r="A34" s="536"/>
      <c r="B34" s="171" t="s">
        <v>184</v>
      </c>
      <c r="C34" s="269">
        <v>146112.04</v>
      </c>
      <c r="D34" s="270">
        <v>31947.82</v>
      </c>
      <c r="E34" s="271">
        <v>57188.358800000009</v>
      </c>
      <c r="F34" s="256">
        <f t="shared" si="12"/>
        <v>2.3997694269475126E-2</v>
      </c>
      <c r="G34" s="256">
        <f t="shared" si="8"/>
        <v>2.2662818259907541E-2</v>
      </c>
      <c r="H34" s="257">
        <f t="shared" si="8"/>
        <v>1.9130208871740623E-2</v>
      </c>
      <c r="I34" s="269">
        <v>4309521.1500000004</v>
      </c>
      <c r="J34" s="270">
        <v>3858003.8875199994</v>
      </c>
      <c r="K34" s="271">
        <v>3039421.4389474792</v>
      </c>
      <c r="L34" s="258">
        <f t="shared" si="9"/>
        <v>2.1119182014157183E-2</v>
      </c>
      <c r="M34" s="258">
        <f t="shared" si="10"/>
        <v>2.0714099569968943E-2</v>
      </c>
      <c r="N34" s="258">
        <f t="shared" si="11"/>
        <v>2.586460797829452E-2</v>
      </c>
    </row>
    <row r="35" spans="1:14" x14ac:dyDescent="0.25">
      <c r="A35" s="536"/>
      <c r="B35" s="649" t="s">
        <v>185</v>
      </c>
      <c r="C35" s="272">
        <v>571131.03</v>
      </c>
      <c r="D35" s="273">
        <v>155328.57</v>
      </c>
      <c r="E35" s="274">
        <v>253899.94279999996</v>
      </c>
      <c r="F35" s="26">
        <f t="shared" si="12"/>
        <v>9.3803548603868817E-2</v>
      </c>
      <c r="G35" s="26">
        <f t="shared" si="8"/>
        <v>0.11018539457406881</v>
      </c>
      <c r="H35" s="262">
        <f t="shared" si="8"/>
        <v>8.4932651333351344E-2</v>
      </c>
      <c r="I35" s="272">
        <v>21816519.389999997</v>
      </c>
      <c r="J35" s="273">
        <v>20075954.035840001</v>
      </c>
      <c r="K35" s="274">
        <v>15458500.135886708</v>
      </c>
      <c r="L35" s="263">
        <f t="shared" si="9"/>
        <v>0.10691374467736382</v>
      </c>
      <c r="M35" s="263">
        <f t="shared" si="10"/>
        <v>0.10779027781846783</v>
      </c>
      <c r="N35" s="263">
        <f t="shared" si="11"/>
        <v>0.13154741913170773</v>
      </c>
    </row>
    <row r="36" spans="1:14" x14ac:dyDescent="0.25">
      <c r="A36" s="536"/>
      <c r="B36" s="171" t="s">
        <v>186</v>
      </c>
      <c r="C36" s="269">
        <v>942586.17999999993</v>
      </c>
      <c r="D36" s="270">
        <v>73929.59</v>
      </c>
      <c r="E36" s="271">
        <v>482379.978</v>
      </c>
      <c r="F36" s="256">
        <f t="shared" si="12"/>
        <v>0.15481198517433914</v>
      </c>
      <c r="G36" s="256">
        <f t="shared" si="8"/>
        <v>5.2443417491380567E-2</v>
      </c>
      <c r="H36" s="257">
        <f t="shared" si="8"/>
        <v>0.1613620311601886</v>
      </c>
      <c r="I36" s="269">
        <v>38980820.889999993</v>
      </c>
      <c r="J36" s="270">
        <v>34926764.118759997</v>
      </c>
      <c r="K36" s="271">
        <v>27056834.074177649</v>
      </c>
      <c r="L36" s="258">
        <f t="shared" si="9"/>
        <v>0.19102889225573713</v>
      </c>
      <c r="M36" s="258">
        <f t="shared" si="10"/>
        <v>0.18752611213097509</v>
      </c>
      <c r="N36" s="258">
        <f t="shared" si="11"/>
        <v>0.23024592690400475</v>
      </c>
    </row>
    <row r="37" spans="1:14" x14ac:dyDescent="0.25">
      <c r="A37" s="536"/>
      <c r="B37" s="649" t="s">
        <v>187</v>
      </c>
      <c r="C37" s="272">
        <v>1046814.71</v>
      </c>
      <c r="D37" s="273">
        <v>320936.21999999997</v>
      </c>
      <c r="E37" s="274">
        <v>55162.188800000004</v>
      </c>
      <c r="F37" s="26">
        <f t="shared" si="12"/>
        <v>0.17193065928974274</v>
      </c>
      <c r="G37" s="26">
        <f t="shared" si="8"/>
        <v>0.22766245793552436</v>
      </c>
      <c r="H37" s="262">
        <f t="shared" si="8"/>
        <v>1.8452430104820408E-2</v>
      </c>
      <c r="I37" s="272">
        <v>27259608.609999999</v>
      </c>
      <c r="J37" s="273">
        <v>17668282.4067</v>
      </c>
      <c r="K37" s="274">
        <v>11204802.3978855</v>
      </c>
      <c r="L37" s="263">
        <f t="shared" si="9"/>
        <v>0.13358807529446196</v>
      </c>
      <c r="M37" s="263">
        <f t="shared" si="10"/>
        <v>9.4863191347890286E-2</v>
      </c>
      <c r="N37" s="263">
        <f t="shared" si="11"/>
        <v>9.53496668089307E-2</v>
      </c>
    </row>
    <row r="38" spans="1:14" x14ac:dyDescent="0.25">
      <c r="A38" s="536"/>
      <c r="B38" s="171" t="s">
        <v>188</v>
      </c>
      <c r="C38" s="269">
        <v>251955.27</v>
      </c>
      <c r="D38" s="270">
        <v>15019.460000000001</v>
      </c>
      <c r="E38" s="271">
        <v>58768.821200000006</v>
      </c>
      <c r="F38" s="256">
        <f t="shared" si="12"/>
        <v>4.1381569506818587E-2</v>
      </c>
      <c r="G38" s="256">
        <f t="shared" si="8"/>
        <v>1.0654351137008753E-2</v>
      </c>
      <c r="H38" s="257">
        <f t="shared" si="8"/>
        <v>1.9658892968650438E-2</v>
      </c>
      <c r="I38" s="269">
        <v>7882077.2999999998</v>
      </c>
      <c r="J38" s="270">
        <v>3306421.9790800004</v>
      </c>
      <c r="K38" s="271">
        <v>3359595.8832299765</v>
      </c>
      <c r="L38" s="258">
        <f t="shared" si="9"/>
        <v>3.8626803153839165E-2</v>
      </c>
      <c r="M38" s="258">
        <f t="shared" si="10"/>
        <v>1.7752588149677406E-2</v>
      </c>
      <c r="N38" s="258">
        <f t="shared" si="11"/>
        <v>2.858920101429771E-2</v>
      </c>
    </row>
    <row r="39" spans="1:14" x14ac:dyDescent="0.25">
      <c r="A39" s="536"/>
      <c r="B39" s="649" t="s">
        <v>189</v>
      </c>
      <c r="C39" s="272">
        <v>396765.68</v>
      </c>
      <c r="D39" s="273">
        <v>56020.69</v>
      </c>
      <c r="E39" s="274">
        <v>128290.06920000003</v>
      </c>
      <c r="F39" s="26">
        <f t="shared" si="12"/>
        <v>6.5165481812863607E-2</v>
      </c>
      <c r="G39" s="26">
        <f t="shared" si="8"/>
        <v>3.9739384917800963E-2</v>
      </c>
      <c r="H39" s="262">
        <f t="shared" si="8"/>
        <v>4.2914604850770061E-2</v>
      </c>
      <c r="I39" s="272">
        <v>10945737.039999999</v>
      </c>
      <c r="J39" s="273">
        <v>8197950.5178399989</v>
      </c>
      <c r="K39" s="274">
        <v>6681042.8976802081</v>
      </c>
      <c r="L39" s="263">
        <f t="shared" si="9"/>
        <v>5.3640533316993248E-2</v>
      </c>
      <c r="M39" s="263">
        <f t="shared" si="10"/>
        <v>4.4015809275240368E-2</v>
      </c>
      <c r="N39" s="263">
        <f t="shared" si="11"/>
        <v>5.685376605572251E-2</v>
      </c>
    </row>
    <row r="40" spans="1:14" x14ac:dyDescent="0.25">
      <c r="A40" s="536"/>
      <c r="B40" s="171" t="s">
        <v>190</v>
      </c>
      <c r="C40" s="269">
        <v>130485</v>
      </c>
      <c r="D40" s="270">
        <v>0</v>
      </c>
      <c r="E40" s="271">
        <v>1920</v>
      </c>
      <c r="F40" s="256">
        <f t="shared" si="12"/>
        <v>2.1431082180171198E-2</v>
      </c>
      <c r="G40" s="256">
        <f t="shared" si="8"/>
        <v>0</v>
      </c>
      <c r="H40" s="257">
        <f t="shared" si="8"/>
        <v>6.4226359707566909E-4</v>
      </c>
      <c r="I40" s="269">
        <v>4598093.01</v>
      </c>
      <c r="J40" s="270">
        <v>2015158.4000000001</v>
      </c>
      <c r="K40" s="271">
        <v>1872896.92</v>
      </c>
      <c r="L40" s="258">
        <f t="shared" si="9"/>
        <v>2.2533353432135691E-2</v>
      </c>
      <c r="M40" s="258">
        <f t="shared" si="10"/>
        <v>1.0819634444093836E-2</v>
      </c>
      <c r="N40" s="258">
        <f t="shared" si="11"/>
        <v>1.5937817638191732E-2</v>
      </c>
    </row>
    <row r="41" spans="1:14" x14ac:dyDescent="0.25">
      <c r="A41" s="536"/>
      <c r="B41" s="649" t="s">
        <v>191</v>
      </c>
      <c r="C41" s="272">
        <v>826194.07000000007</v>
      </c>
      <c r="D41" s="273">
        <v>163498.65</v>
      </c>
      <c r="E41" s="274">
        <v>327316.05359999998</v>
      </c>
      <c r="F41" s="26">
        <f t="shared" si="12"/>
        <v>0.13569554363290889</v>
      </c>
      <c r="G41" s="26">
        <f t="shared" si="8"/>
        <v>0.11598100248124073</v>
      </c>
      <c r="H41" s="262">
        <f t="shared" si="8"/>
        <v>0.109491242690494</v>
      </c>
      <c r="I41" s="272">
        <v>26091700.439999998</v>
      </c>
      <c r="J41" s="273">
        <v>23273668.944499999</v>
      </c>
      <c r="K41" s="274">
        <v>19702710.103551</v>
      </c>
      <c r="L41" s="263">
        <f t="shared" si="9"/>
        <v>0.12786464005431902</v>
      </c>
      <c r="M41" s="263">
        <f t="shared" si="10"/>
        <v>0.12495920427513252</v>
      </c>
      <c r="N41" s="263">
        <f t="shared" si="11"/>
        <v>0.16766443323989963</v>
      </c>
    </row>
    <row r="42" spans="1:14" x14ac:dyDescent="0.25">
      <c r="A42" s="536"/>
      <c r="B42" s="171" t="s">
        <v>192</v>
      </c>
      <c r="C42" s="269">
        <v>85885.37</v>
      </c>
      <c r="D42" s="270">
        <v>9424.6</v>
      </c>
      <c r="E42" s="271">
        <v>35258.241600000001</v>
      </c>
      <c r="F42" s="256">
        <f t="shared" si="12"/>
        <v>1.4105961777556119E-2</v>
      </c>
      <c r="G42" s="256">
        <f t="shared" si="8"/>
        <v>6.685526492021197E-3</v>
      </c>
      <c r="H42" s="257">
        <f t="shared" si="8"/>
        <v>1.1794315144051559E-2</v>
      </c>
      <c r="I42" s="269">
        <v>3566177.09</v>
      </c>
      <c r="J42" s="270">
        <v>3214670.9206799995</v>
      </c>
      <c r="K42" s="271">
        <v>2691543.5281990166</v>
      </c>
      <c r="L42" s="258">
        <f t="shared" si="9"/>
        <v>1.7476360003112503E-2</v>
      </c>
      <c r="M42" s="258">
        <f t="shared" si="10"/>
        <v>1.7259965380297729E-2</v>
      </c>
      <c r="N42" s="258">
        <f t="shared" si="11"/>
        <v>2.2904266358498307E-2</v>
      </c>
    </row>
    <row r="43" spans="1:14" x14ac:dyDescent="0.25">
      <c r="A43" s="536"/>
      <c r="B43" s="649" t="s">
        <v>138</v>
      </c>
      <c r="C43" s="272">
        <v>1274652.27</v>
      </c>
      <c r="D43" s="273">
        <v>479898.2</v>
      </c>
      <c r="E43" s="274">
        <v>1449272.9572000001</v>
      </c>
      <c r="F43" s="26">
        <f t="shared" si="12"/>
        <v>0.20935109437492255</v>
      </c>
      <c r="G43" s="26">
        <f t="shared" si="8"/>
        <v>0.34042528378639803</v>
      </c>
      <c r="H43" s="262">
        <f t="shared" si="8"/>
        <v>0.48479961595612719</v>
      </c>
      <c r="I43" s="272">
        <v>43727161.269999988</v>
      </c>
      <c r="J43" s="273">
        <v>58876109.289619997</v>
      </c>
      <c r="K43" s="274">
        <v>19148056.440428544</v>
      </c>
      <c r="L43" s="263">
        <f t="shared" si="9"/>
        <v>0.21428874477702337</v>
      </c>
      <c r="M43" s="263">
        <f t="shared" si="10"/>
        <v>0.31611310555249927</v>
      </c>
      <c r="N43" s="263">
        <f t="shared" si="11"/>
        <v>0.16294448905033859</v>
      </c>
    </row>
    <row r="44" spans="1:14" ht="15.75" thickBot="1" x14ac:dyDescent="0.3">
      <c r="A44" s="536"/>
      <c r="B44" s="250" t="s">
        <v>193</v>
      </c>
      <c r="C44" s="275">
        <v>6088586.6099999994</v>
      </c>
      <c r="D44" s="276">
        <v>1409701.9900000002</v>
      </c>
      <c r="E44" s="277">
        <v>2989426.7848</v>
      </c>
      <c r="F44" s="267">
        <f>SUM(F32:F43)</f>
        <v>0.99999999999999978</v>
      </c>
      <c r="G44" s="267">
        <f>SUM(G32:G43)</f>
        <v>1</v>
      </c>
      <c r="H44" s="267">
        <f>SUM(H32:H43)</f>
        <v>1</v>
      </c>
      <c r="I44" s="275">
        <v>204057200.09000003</v>
      </c>
      <c r="J44" s="276">
        <v>186250137.23084</v>
      </c>
      <c r="K44" s="277">
        <v>130189948.97531995</v>
      </c>
      <c r="L44" s="267">
        <f>SUM(L32:L43)</f>
        <v>1.0000000000000002</v>
      </c>
      <c r="M44" s="267">
        <f>SUM(M32:M43)</f>
        <v>1</v>
      </c>
      <c r="N44" s="267">
        <f>SUM(N32:N43)</f>
        <v>1.0000000000000002</v>
      </c>
    </row>
    <row r="45" spans="1:14" x14ac:dyDescent="0.25">
      <c r="A45" s="667"/>
      <c r="B45" s="667"/>
      <c r="C45" s="167"/>
      <c r="D45" s="167"/>
      <c r="E45" s="536"/>
      <c r="F45" s="667"/>
      <c r="G45" s="667"/>
      <c r="H45" s="667"/>
      <c r="I45" s="167"/>
      <c r="J45" s="167"/>
      <c r="K45" s="167"/>
      <c r="L45" s="667"/>
      <c r="M45" s="667"/>
      <c r="N45" s="667"/>
    </row>
    <row r="46" spans="1:14" x14ac:dyDescent="0.25">
      <c r="A46" s="667"/>
      <c r="B46" s="667"/>
      <c r="C46" s="667"/>
      <c r="D46" s="667"/>
      <c r="E46" s="536"/>
      <c r="F46" s="667"/>
      <c r="G46" s="667"/>
      <c r="H46" s="667"/>
      <c r="I46" s="667"/>
      <c r="J46" s="667"/>
      <c r="K46" s="667"/>
      <c r="L46" s="667"/>
      <c r="M46" s="667"/>
      <c r="N46" s="667"/>
    </row>
    <row r="47" spans="1:14" x14ac:dyDescent="0.25">
      <c r="A47" s="11" t="s">
        <v>195</v>
      </c>
      <c r="B47" s="667"/>
      <c r="C47" s="667"/>
      <c r="D47" s="667"/>
      <c r="E47" s="667"/>
      <c r="F47" s="667"/>
      <c r="G47" s="667"/>
      <c r="H47" s="667"/>
      <c r="I47" s="667"/>
      <c r="J47" s="667"/>
      <c r="K47" s="667"/>
      <c r="L47" s="667"/>
      <c r="M47" s="667"/>
      <c r="N47" s="667"/>
    </row>
    <row r="48" spans="1:14" x14ac:dyDescent="0.25">
      <c r="A48" s="11" t="s">
        <v>196</v>
      </c>
      <c r="B48" s="667"/>
      <c r="C48" s="667"/>
      <c r="D48" s="667"/>
      <c r="E48" s="667"/>
      <c r="F48" s="667"/>
      <c r="G48" s="667"/>
      <c r="H48" s="667"/>
      <c r="I48" s="667"/>
      <c r="J48" s="667"/>
      <c r="K48" s="667"/>
      <c r="L48" s="667"/>
      <c r="M48" s="667"/>
      <c r="N48" s="667"/>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1478C-1230-4445-BAC5-DAF2543EF426}">
  <dimension ref="A1:A2"/>
  <sheetViews>
    <sheetView workbookViewId="0">
      <selection activeCell="P17" sqref="P17"/>
    </sheetView>
  </sheetViews>
  <sheetFormatPr defaultRowHeight="15" x14ac:dyDescent="0.25"/>
  <cols>
    <col min="1" max="16384" width="9.140625" style="667"/>
  </cols>
  <sheetData>
    <row r="1" spans="1:1" x14ac:dyDescent="0.25">
      <c r="A1" s="282" t="s">
        <v>21</v>
      </c>
    </row>
    <row r="2" spans="1:1" x14ac:dyDescent="0.25">
      <c r="A2" s="668" t="s">
        <v>197</v>
      </c>
    </row>
  </sheetData>
  <hyperlinks>
    <hyperlink ref="A1" location="Contents!A1" display="Return to Contents" xr:uid="{10227AA2-CD34-4209-8D8D-6EE8B0B59EF5}"/>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742" t="s">
        <v>1</v>
      </c>
      <c r="B1" s="742"/>
      <c r="C1" s="742"/>
      <c r="D1" s="667"/>
      <c r="E1" s="667"/>
      <c r="F1" s="667"/>
      <c r="G1" s="667"/>
      <c r="H1" s="667"/>
      <c r="I1" s="667"/>
      <c r="J1" s="667"/>
      <c r="K1" s="667"/>
      <c r="L1" s="667"/>
      <c r="M1" s="667"/>
      <c r="N1" s="667"/>
      <c r="O1" s="282"/>
      <c r="P1" s="667"/>
      <c r="Q1" s="667"/>
      <c r="R1" s="667"/>
      <c r="S1" s="667"/>
      <c r="T1" s="667"/>
      <c r="U1" s="667"/>
      <c r="V1" s="667"/>
      <c r="W1" s="667"/>
      <c r="X1" s="667"/>
    </row>
    <row r="2" spans="1:24" x14ac:dyDescent="0.25">
      <c r="A2" s="668" t="s">
        <v>198</v>
      </c>
      <c r="B2" s="667"/>
      <c r="C2" s="667"/>
      <c r="D2" s="667"/>
      <c r="E2" s="667"/>
      <c r="F2" s="667"/>
      <c r="G2" s="667"/>
      <c r="H2" s="667"/>
      <c r="I2" s="667"/>
      <c r="J2" s="667"/>
      <c r="K2" s="667"/>
      <c r="L2" s="667"/>
      <c r="M2" s="667"/>
      <c r="N2" s="667"/>
      <c r="O2" s="667"/>
      <c r="P2" s="667"/>
      <c r="Q2" s="667"/>
      <c r="R2" s="667"/>
      <c r="S2" s="667"/>
      <c r="T2" s="667"/>
      <c r="U2" s="667"/>
      <c r="V2" s="667"/>
      <c r="W2" s="667"/>
      <c r="X2" s="667"/>
    </row>
    <row r="3" spans="1:24" s="667" customFormat="1" x14ac:dyDescent="0.25">
      <c r="A3" s="282" t="s">
        <v>21</v>
      </c>
    </row>
    <row r="4" spans="1:24" s="281" customFormat="1" x14ac:dyDescent="0.25">
      <c r="A4" s="668"/>
      <c r="B4" s="667"/>
      <c r="C4" s="667"/>
      <c r="D4" s="667"/>
      <c r="E4" s="667"/>
      <c r="F4" s="667"/>
      <c r="G4" s="667"/>
      <c r="H4" s="667"/>
      <c r="I4" s="667"/>
      <c r="J4" s="667"/>
      <c r="K4" s="667"/>
      <c r="L4" s="667"/>
      <c r="M4" s="667"/>
      <c r="N4" s="667"/>
      <c r="O4" s="667"/>
      <c r="P4" s="667"/>
      <c r="Q4" s="667"/>
      <c r="R4" s="667"/>
      <c r="S4" s="667"/>
      <c r="T4" s="667"/>
      <c r="U4" s="667"/>
      <c r="V4" s="667"/>
      <c r="W4" s="667"/>
      <c r="X4" s="667"/>
    </row>
    <row r="5" spans="1:24" s="281" customFormat="1" x14ac:dyDescent="0.25">
      <c r="A5" s="278" t="s">
        <v>199</v>
      </c>
      <c r="B5" s="667"/>
      <c r="C5" s="279" t="s">
        <v>200</v>
      </c>
      <c r="D5" s="667"/>
      <c r="E5" s="667"/>
      <c r="F5" s="667"/>
      <c r="G5" s="667"/>
      <c r="H5" s="667"/>
      <c r="I5" s="667"/>
      <c r="J5" s="667"/>
      <c r="K5" s="667"/>
      <c r="L5" s="667"/>
      <c r="M5" s="667"/>
      <c r="N5" s="667"/>
      <c r="O5" s="667"/>
      <c r="P5" s="667"/>
      <c r="Q5" s="667"/>
      <c r="R5" s="667"/>
      <c r="S5" s="667"/>
      <c r="T5" s="667"/>
      <c r="U5" s="667"/>
      <c r="V5" s="667"/>
      <c r="W5" s="667"/>
      <c r="X5" s="667"/>
    </row>
    <row r="6" spans="1:24" s="281" customFormat="1" x14ac:dyDescent="0.25">
      <c r="A6" s="278" t="s">
        <v>201</v>
      </c>
      <c r="B6" s="667"/>
      <c r="C6" s="279" t="s">
        <v>202</v>
      </c>
      <c r="D6" s="667"/>
      <c r="E6" s="667"/>
      <c r="F6" s="667"/>
      <c r="G6" s="667"/>
      <c r="H6" s="667"/>
      <c r="I6" s="667"/>
      <c r="J6" s="667"/>
      <c r="K6" s="667"/>
      <c r="L6" s="667"/>
      <c r="M6" s="667"/>
      <c r="N6" s="667"/>
      <c r="O6" s="667"/>
      <c r="P6" s="667"/>
      <c r="Q6" s="667"/>
      <c r="R6" s="667"/>
      <c r="S6" s="667"/>
      <c r="T6" s="667"/>
      <c r="U6" s="667"/>
      <c r="V6" s="667"/>
      <c r="W6" s="667"/>
      <c r="X6" s="667"/>
    </row>
    <row r="7" spans="1:24" x14ac:dyDescent="0.25">
      <c r="A7" s="278"/>
      <c r="B7" s="667"/>
      <c r="C7" s="282"/>
      <c r="D7" s="667"/>
      <c r="E7" s="667"/>
      <c r="F7" s="667"/>
      <c r="G7" s="667"/>
      <c r="H7" s="667"/>
      <c r="I7" s="667"/>
      <c r="J7" s="667"/>
      <c r="K7" s="667"/>
      <c r="L7" s="667"/>
      <c r="M7" s="667"/>
      <c r="N7" s="667"/>
      <c r="O7" s="667"/>
      <c r="P7" s="667"/>
      <c r="Q7" s="667"/>
      <c r="R7" s="667"/>
      <c r="S7" s="667"/>
      <c r="T7" s="667"/>
      <c r="U7" s="667"/>
      <c r="V7" s="667"/>
      <c r="W7" s="667"/>
      <c r="X7" s="667"/>
    </row>
    <row r="8" spans="1:24" x14ac:dyDescent="0.25">
      <c r="A8" s="668" t="s">
        <v>203</v>
      </c>
      <c r="B8" s="280"/>
      <c r="C8" s="280"/>
      <c r="D8" s="280"/>
      <c r="E8" s="280"/>
      <c r="F8" s="280"/>
      <c r="G8" s="280"/>
      <c r="H8" s="280"/>
      <c r="I8" s="667"/>
      <c r="J8" s="667"/>
      <c r="K8" s="667"/>
      <c r="L8" s="667"/>
      <c r="M8" s="667"/>
      <c r="N8" s="667"/>
      <c r="O8" s="667"/>
      <c r="P8" s="667"/>
      <c r="Q8" s="667"/>
      <c r="R8" s="667"/>
      <c r="S8" s="667"/>
      <c r="T8" s="667"/>
      <c r="U8" s="667"/>
      <c r="V8" s="667"/>
      <c r="W8" s="667"/>
      <c r="X8" s="667"/>
    </row>
    <row r="9" spans="1:24" x14ac:dyDescent="0.25">
      <c r="A9" s="668"/>
      <c r="B9" s="667"/>
      <c r="C9" s="667"/>
      <c r="D9" s="667"/>
      <c r="E9" s="667"/>
      <c r="F9" s="667"/>
      <c r="G9" s="667"/>
      <c r="H9" s="667"/>
      <c r="I9" s="667"/>
      <c r="J9" s="667"/>
      <c r="K9" s="667"/>
      <c r="L9" s="667"/>
      <c r="M9" s="667"/>
      <c r="N9" s="667"/>
      <c r="O9" s="667"/>
      <c r="P9" s="667"/>
      <c r="Q9" s="667"/>
      <c r="R9" s="667"/>
      <c r="S9" s="667"/>
      <c r="T9" s="667"/>
      <c r="U9" s="667"/>
      <c r="V9" s="667"/>
      <c r="W9" s="667"/>
      <c r="X9" s="667"/>
    </row>
    <row r="10" spans="1:24" x14ac:dyDescent="0.25">
      <c r="A10" s="667"/>
      <c r="B10" s="300"/>
      <c r="C10" s="748" t="str">
        <f>$A$1</f>
        <v>East Lothian</v>
      </c>
      <c r="D10" s="749"/>
      <c r="E10" s="757"/>
      <c r="F10" s="749" t="s">
        <v>86</v>
      </c>
      <c r="G10" s="749"/>
      <c r="H10" s="749"/>
      <c r="I10" s="667"/>
      <c r="J10" s="667"/>
      <c r="K10" s="667"/>
      <c r="L10" s="667"/>
      <c r="M10" s="667"/>
      <c r="N10" s="667"/>
      <c r="O10" s="667"/>
      <c r="P10" s="667"/>
      <c r="Q10" s="667"/>
      <c r="R10" s="667"/>
      <c r="S10" s="667"/>
      <c r="T10" s="667"/>
      <c r="U10" s="667"/>
      <c r="V10" s="667"/>
      <c r="W10" s="667"/>
      <c r="X10" s="667"/>
    </row>
    <row r="11" spans="1:24" ht="15.75" thickBot="1" x14ac:dyDescent="0.3">
      <c r="A11" s="667"/>
      <c r="B11" s="301" t="s">
        <v>204</v>
      </c>
      <c r="C11" s="285" t="s">
        <v>205</v>
      </c>
      <c r="D11" s="286" t="s">
        <v>206</v>
      </c>
      <c r="E11" s="601" t="s">
        <v>207</v>
      </c>
      <c r="F11" s="286" t="s">
        <v>205</v>
      </c>
      <c r="G11" s="286" t="s">
        <v>206</v>
      </c>
      <c r="H11" s="600" t="s">
        <v>207</v>
      </c>
      <c r="I11" s="667"/>
      <c r="J11" s="667"/>
      <c r="K11" s="667"/>
      <c r="L11" s="667"/>
      <c r="M11" s="667"/>
      <c r="N11" s="667"/>
      <c r="O11" s="667"/>
      <c r="P11" s="667"/>
      <c r="Q11" s="667"/>
      <c r="R11" s="667"/>
      <c r="S11" s="667"/>
      <c r="T11" s="667"/>
      <c r="U11" s="667"/>
      <c r="V11" s="667"/>
      <c r="W11" s="667"/>
      <c r="X11" s="667"/>
    </row>
    <row r="12" spans="1:24" x14ac:dyDescent="0.25">
      <c r="A12" s="667"/>
      <c r="B12" s="160" t="s">
        <v>89</v>
      </c>
      <c r="C12" s="35"/>
      <c r="D12" s="169"/>
      <c r="E12" s="190"/>
      <c r="F12" s="169"/>
      <c r="G12" s="169"/>
      <c r="H12" s="169"/>
      <c r="I12" s="667"/>
      <c r="J12" s="667"/>
      <c r="K12" s="667"/>
      <c r="L12" s="667"/>
      <c r="M12" s="667"/>
      <c r="N12" s="667"/>
      <c r="O12" s="667"/>
      <c r="P12" s="667"/>
      <c r="Q12" s="667"/>
      <c r="R12" s="667"/>
      <c r="S12" s="667"/>
      <c r="T12" s="667"/>
      <c r="U12" s="667"/>
      <c r="V12" s="667"/>
      <c r="W12" s="667"/>
      <c r="X12" s="667"/>
    </row>
    <row r="13" spans="1:24" x14ac:dyDescent="0.25">
      <c r="A13" s="667"/>
      <c r="B13" s="652" t="s">
        <v>90</v>
      </c>
      <c r="C13" s="292">
        <v>4.3</v>
      </c>
      <c r="D13" s="293">
        <v>14.7</v>
      </c>
      <c r="E13" s="294">
        <f>SUM(C13:D13)</f>
        <v>19</v>
      </c>
      <c r="F13" s="292">
        <v>465.74000000000007</v>
      </c>
      <c r="G13" s="293">
        <v>381.29</v>
      </c>
      <c r="H13" s="298">
        <f>SUM(F13:G13)</f>
        <v>847.03000000000009</v>
      </c>
      <c r="I13" s="667"/>
      <c r="J13" s="667"/>
      <c r="K13" s="667"/>
      <c r="L13" s="667"/>
      <c r="M13" s="667"/>
      <c r="N13" s="667"/>
      <c r="O13" s="667"/>
      <c r="P13" s="667"/>
      <c r="Q13" s="667"/>
      <c r="R13" s="667"/>
      <c r="S13" s="667"/>
      <c r="T13" s="667"/>
      <c r="U13" s="667"/>
      <c r="V13" s="667"/>
      <c r="W13" s="667"/>
      <c r="X13" s="667"/>
    </row>
    <row r="14" spans="1:24" x14ac:dyDescent="0.25">
      <c r="A14" s="667"/>
      <c r="B14" s="654" t="s">
        <v>92</v>
      </c>
      <c r="C14" s="295">
        <v>3.6</v>
      </c>
      <c r="D14" s="296">
        <v>10.5</v>
      </c>
      <c r="E14" s="297">
        <f t="shared" ref="E14:E15" si="0">SUM(C14:D14)</f>
        <v>14.1</v>
      </c>
      <c r="F14" s="296">
        <v>465.65</v>
      </c>
      <c r="G14" s="296">
        <v>427.58999999999992</v>
      </c>
      <c r="H14" s="299">
        <f t="shared" ref="H14:H15" si="1">SUM(F14:G14)</f>
        <v>893.2399999999999</v>
      </c>
      <c r="I14" s="667"/>
      <c r="J14" s="667"/>
      <c r="K14" s="667"/>
      <c r="L14" s="667"/>
      <c r="M14" s="667"/>
      <c r="N14" s="667"/>
      <c r="O14" s="667"/>
      <c r="P14" s="667"/>
      <c r="Q14" s="667"/>
      <c r="R14" s="667"/>
      <c r="S14" s="667"/>
      <c r="T14" s="667"/>
      <c r="U14" s="667"/>
      <c r="V14" s="667"/>
      <c r="W14" s="667"/>
      <c r="X14" s="667"/>
    </row>
    <row r="15" spans="1:24" x14ac:dyDescent="0.25">
      <c r="A15" s="667"/>
      <c r="B15" s="308" t="s">
        <v>93</v>
      </c>
      <c r="C15" s="309">
        <v>3.4</v>
      </c>
      <c r="D15" s="310">
        <v>10.199999999999999</v>
      </c>
      <c r="E15" s="311">
        <f t="shared" si="0"/>
        <v>13.6</v>
      </c>
      <c r="F15" s="310">
        <v>428.14000000000004</v>
      </c>
      <c r="G15" s="310">
        <v>334.35</v>
      </c>
      <c r="H15" s="312">
        <f t="shared" si="1"/>
        <v>762.49</v>
      </c>
      <c r="I15" s="667"/>
      <c r="J15" s="667"/>
      <c r="K15" s="667"/>
      <c r="L15" s="667"/>
      <c r="M15" s="667"/>
      <c r="N15" s="667"/>
      <c r="O15" s="667"/>
      <c r="P15" s="667"/>
      <c r="Q15" s="667"/>
      <c r="R15" s="667"/>
      <c r="S15" s="667"/>
      <c r="T15" s="667"/>
      <c r="U15" s="667"/>
      <c r="V15" s="667"/>
      <c r="W15" s="667"/>
      <c r="X15" s="667"/>
    </row>
    <row r="16" spans="1:24" x14ac:dyDescent="0.25">
      <c r="A16" s="667"/>
      <c r="B16" s="668" t="s">
        <v>94</v>
      </c>
      <c r="C16" s="181"/>
      <c r="D16" s="649"/>
      <c r="E16" s="602"/>
      <c r="F16" s="667"/>
      <c r="G16" s="667"/>
      <c r="H16" s="667"/>
      <c r="I16" s="667"/>
      <c r="J16" s="667"/>
      <c r="K16" s="667"/>
      <c r="L16" s="667"/>
      <c r="M16" s="667"/>
      <c r="N16" s="667"/>
      <c r="O16" s="667"/>
      <c r="P16" s="667"/>
      <c r="Q16" s="667"/>
      <c r="R16" s="667"/>
      <c r="S16" s="667"/>
      <c r="T16" s="667"/>
      <c r="U16" s="667"/>
      <c r="V16" s="667"/>
      <c r="W16" s="667"/>
      <c r="X16" s="667"/>
    </row>
    <row r="17" spans="1:24" x14ac:dyDescent="0.25">
      <c r="A17" s="667"/>
      <c r="B17" s="652" t="s">
        <v>90</v>
      </c>
      <c r="C17" s="325">
        <f>IFERROR(C13/$E13,"-")</f>
        <v>0.22631578947368419</v>
      </c>
      <c r="D17" s="251">
        <f>IFERROR(D13/$E13,"-")</f>
        <v>0.77368421052631575</v>
      </c>
      <c r="E17" s="289"/>
      <c r="F17" s="251">
        <f>IFERROR(F13/$H13,"-")</f>
        <v>0.54985065464033156</v>
      </c>
      <c r="G17" s="251">
        <f>IFERROR(G13/$H13,"-")</f>
        <v>0.45014934535966844</v>
      </c>
      <c r="H17" s="251"/>
      <c r="I17" s="667"/>
      <c r="J17" s="667"/>
      <c r="K17" s="667"/>
      <c r="L17" s="667"/>
      <c r="M17" s="667"/>
      <c r="N17" s="667"/>
      <c r="O17" s="667"/>
      <c r="P17" s="667"/>
      <c r="Q17" s="667"/>
      <c r="R17" s="667"/>
      <c r="S17" s="667"/>
      <c r="T17" s="667"/>
      <c r="U17" s="667"/>
      <c r="V17" s="667"/>
      <c r="W17" s="667"/>
      <c r="X17" s="667"/>
    </row>
    <row r="18" spans="1:24" x14ac:dyDescent="0.25">
      <c r="A18" s="667"/>
      <c r="B18" s="654" t="s">
        <v>92</v>
      </c>
      <c r="C18" s="324">
        <f t="shared" ref="C18:D18" si="2">IFERROR(C14/$E14,"-")</f>
        <v>0.25531914893617025</v>
      </c>
      <c r="D18" s="252">
        <f t="shared" si="2"/>
        <v>0.74468085106382975</v>
      </c>
      <c r="E18" s="290"/>
      <c r="F18" s="252">
        <f t="shared" ref="F18:G18" si="3">IFERROR(F14/$H14,"-")</f>
        <v>0.52130446464556002</v>
      </c>
      <c r="G18" s="252">
        <f t="shared" si="3"/>
        <v>0.47869553535443998</v>
      </c>
      <c r="H18" s="252"/>
      <c r="I18" s="667"/>
      <c r="J18" s="667"/>
      <c r="K18" s="667"/>
      <c r="L18" s="667"/>
      <c r="M18" s="667"/>
      <c r="N18" s="667"/>
      <c r="O18" s="667"/>
      <c r="P18" s="667"/>
      <c r="Q18" s="667"/>
      <c r="R18" s="667"/>
      <c r="S18" s="667"/>
      <c r="T18" s="667"/>
      <c r="U18" s="667"/>
      <c r="V18" s="667"/>
      <c r="W18" s="667"/>
      <c r="X18" s="667"/>
    </row>
    <row r="19" spans="1:24" ht="15.75" thickBot="1" x14ac:dyDescent="0.3">
      <c r="A19" s="667"/>
      <c r="B19" s="284" t="s">
        <v>93</v>
      </c>
      <c r="C19" s="287">
        <f t="shared" ref="C19:D19" si="4">IFERROR(C15/$E15,"-")</f>
        <v>0.25</v>
      </c>
      <c r="D19" s="288">
        <f t="shared" si="4"/>
        <v>0.75</v>
      </c>
      <c r="E19" s="291"/>
      <c r="F19" s="288">
        <f t="shared" ref="F19:G19" si="5">IFERROR(F15/$H15,"-")</f>
        <v>0.56150244593371723</v>
      </c>
      <c r="G19" s="288">
        <f t="shared" si="5"/>
        <v>0.43849755406628288</v>
      </c>
      <c r="H19" s="288"/>
      <c r="I19" s="667"/>
      <c r="J19" s="667"/>
      <c r="K19" s="667"/>
      <c r="L19" s="667"/>
      <c r="M19" s="667"/>
      <c r="N19" s="667"/>
      <c r="O19" s="667"/>
      <c r="P19" s="667"/>
      <c r="Q19" s="667"/>
      <c r="R19" s="667"/>
      <c r="S19" s="667"/>
      <c r="T19" s="667"/>
      <c r="U19" s="667"/>
      <c r="V19" s="667"/>
      <c r="W19" s="667"/>
      <c r="X19" s="667"/>
    </row>
    <row r="20" spans="1:24" x14ac:dyDescent="0.25">
      <c r="A20" s="667"/>
      <c r="B20" s="667"/>
      <c r="C20" s="667"/>
      <c r="D20" s="667"/>
      <c r="E20" s="667"/>
      <c r="F20" s="667"/>
      <c r="G20" s="667"/>
      <c r="H20" s="667"/>
      <c r="I20" s="667"/>
      <c r="J20" s="667"/>
      <c r="K20" s="667"/>
      <c r="L20" s="667"/>
      <c r="M20" s="667"/>
      <c r="N20" s="667"/>
      <c r="O20" s="667"/>
      <c r="P20" s="667"/>
      <c r="Q20" s="667"/>
      <c r="R20" s="667"/>
      <c r="S20" s="667"/>
      <c r="T20" s="667"/>
      <c r="U20" s="667"/>
      <c r="V20" s="667"/>
      <c r="W20" s="667"/>
      <c r="X20" s="667"/>
    </row>
    <row r="21" spans="1:24" x14ac:dyDescent="0.25">
      <c r="A21" s="668" t="s">
        <v>208</v>
      </c>
      <c r="B21" s="280"/>
      <c r="C21" s="280"/>
      <c r="D21" s="280"/>
      <c r="E21" s="280"/>
      <c r="F21" s="280"/>
      <c r="G21" s="280"/>
      <c r="H21" s="280"/>
      <c r="I21" s="667"/>
      <c r="J21" s="667"/>
      <c r="K21" s="667"/>
      <c r="L21" s="667"/>
      <c r="M21" s="667"/>
      <c r="N21" s="667"/>
      <c r="O21" s="667"/>
      <c r="P21" s="667"/>
      <c r="Q21" s="667"/>
      <c r="R21" s="667"/>
      <c r="S21" s="667"/>
      <c r="T21" s="667"/>
      <c r="U21" s="667"/>
      <c r="V21" s="667"/>
      <c r="W21" s="667"/>
      <c r="X21" s="667"/>
    </row>
    <row r="22" spans="1:24" x14ac:dyDescent="0.25">
      <c r="A22" s="668"/>
      <c r="B22" s="667"/>
      <c r="C22" s="667"/>
      <c r="D22" s="667"/>
      <c r="E22" s="667"/>
      <c r="F22" s="667"/>
      <c r="G22" s="667"/>
      <c r="H22" s="667"/>
      <c r="I22" s="667"/>
      <c r="J22" s="667"/>
      <c r="K22" s="667"/>
      <c r="L22" s="667"/>
      <c r="M22" s="667"/>
      <c r="N22" s="667"/>
      <c r="O22" s="667"/>
      <c r="P22" s="667"/>
      <c r="Q22" s="667"/>
      <c r="R22" s="667"/>
      <c r="S22" s="667"/>
      <c r="T22" s="667"/>
      <c r="U22" s="667"/>
      <c r="V22" s="667"/>
      <c r="W22" s="667"/>
      <c r="X22" s="667"/>
    </row>
    <row r="23" spans="1:24" x14ac:dyDescent="0.25">
      <c r="A23" s="667"/>
      <c r="B23" s="774" t="s">
        <v>209</v>
      </c>
      <c r="C23" s="748" t="str">
        <f>$A$1</f>
        <v>East Lothian</v>
      </c>
      <c r="D23" s="749"/>
      <c r="E23" s="757"/>
      <c r="F23" s="749" t="s">
        <v>86</v>
      </c>
      <c r="G23" s="749"/>
      <c r="H23" s="749"/>
      <c r="I23" s="667"/>
      <c r="J23" s="667"/>
      <c r="K23" s="667"/>
      <c r="L23" s="667"/>
      <c r="M23" s="667"/>
      <c r="N23" s="667"/>
      <c r="O23" s="667"/>
      <c r="P23" s="667"/>
      <c r="Q23" s="667"/>
      <c r="R23" s="667"/>
      <c r="S23" s="667"/>
      <c r="T23" s="667"/>
      <c r="U23" s="667"/>
      <c r="V23" s="667"/>
      <c r="W23" s="667"/>
      <c r="X23" s="667"/>
    </row>
    <row r="24" spans="1:24" ht="15.75" thickBot="1" x14ac:dyDescent="0.3">
      <c r="A24" s="667"/>
      <c r="B24" s="775"/>
      <c r="C24" s="285" t="s">
        <v>205</v>
      </c>
      <c r="D24" s="286" t="s">
        <v>206</v>
      </c>
      <c r="E24" s="601" t="s">
        <v>207</v>
      </c>
      <c r="F24" s="286" t="s">
        <v>205</v>
      </c>
      <c r="G24" s="286" t="s">
        <v>206</v>
      </c>
      <c r="H24" s="600" t="s">
        <v>207</v>
      </c>
      <c r="I24" s="667"/>
      <c r="J24" s="667"/>
      <c r="K24" s="667"/>
      <c r="L24" s="667"/>
      <c r="M24" s="667"/>
      <c r="N24" s="667"/>
      <c r="O24" s="667"/>
      <c r="P24" s="667"/>
      <c r="Q24" s="667"/>
      <c r="R24" s="667"/>
      <c r="S24" s="667"/>
      <c r="T24" s="667"/>
      <c r="U24" s="667"/>
      <c r="V24" s="667"/>
      <c r="W24" s="667"/>
      <c r="X24" s="667"/>
    </row>
    <row r="25" spans="1:24" x14ac:dyDescent="0.25">
      <c r="A25" s="667"/>
      <c r="B25" s="160" t="s">
        <v>89</v>
      </c>
      <c r="C25" s="35"/>
      <c r="D25" s="169"/>
      <c r="E25" s="190"/>
      <c r="F25" s="169"/>
      <c r="G25" s="169"/>
      <c r="H25" s="169"/>
      <c r="I25" s="667"/>
      <c r="J25" s="667"/>
      <c r="K25" s="667"/>
      <c r="L25" s="667"/>
      <c r="M25" s="667"/>
      <c r="N25" s="667"/>
      <c r="O25" s="667"/>
      <c r="P25" s="667"/>
      <c r="Q25" s="667"/>
      <c r="R25" s="667"/>
      <c r="S25" s="667"/>
      <c r="T25" s="667"/>
      <c r="U25" s="667"/>
      <c r="V25" s="667"/>
      <c r="W25" s="667"/>
      <c r="X25" s="667"/>
    </row>
    <row r="26" spans="1:24" x14ac:dyDescent="0.25">
      <c r="A26" s="667"/>
      <c r="B26" s="652" t="s">
        <v>90</v>
      </c>
      <c r="C26" s="292">
        <v>0</v>
      </c>
      <c r="D26" s="293">
        <v>28</v>
      </c>
      <c r="E26" s="294">
        <f>SUM(C26:D26)</f>
        <v>28</v>
      </c>
      <c r="F26" s="292">
        <v>0</v>
      </c>
      <c r="G26" s="293">
        <v>403.49</v>
      </c>
      <c r="H26" s="298">
        <f>SUM(F26:G26)</f>
        <v>403.49</v>
      </c>
      <c r="I26" s="667"/>
      <c r="J26" s="667"/>
      <c r="K26" s="667"/>
      <c r="L26" s="667"/>
      <c r="M26" s="667"/>
      <c r="N26" s="667"/>
      <c r="O26" s="667"/>
      <c r="P26" s="667"/>
      <c r="Q26" s="667"/>
      <c r="R26" s="667"/>
      <c r="S26" s="667"/>
      <c r="T26" s="667"/>
      <c r="U26" s="667"/>
      <c r="V26" s="667"/>
      <c r="W26" s="667"/>
      <c r="X26" s="667"/>
    </row>
    <row r="27" spans="1:24" x14ac:dyDescent="0.25">
      <c r="A27" s="667"/>
      <c r="B27" s="654" t="s">
        <v>92</v>
      </c>
      <c r="C27" s="295">
        <v>0</v>
      </c>
      <c r="D27" s="296">
        <v>72</v>
      </c>
      <c r="E27" s="297">
        <f t="shared" ref="E27:E28" si="6">SUM(C27:D27)</f>
        <v>72</v>
      </c>
      <c r="F27" s="296">
        <v>10</v>
      </c>
      <c r="G27" s="296">
        <v>403.49</v>
      </c>
      <c r="H27" s="299">
        <f t="shared" ref="H27:H28" si="7">SUM(F27:G27)</f>
        <v>413.49</v>
      </c>
      <c r="I27" s="667"/>
      <c r="J27" s="667"/>
      <c r="K27" s="667"/>
      <c r="L27" s="667"/>
      <c r="M27" s="667"/>
      <c r="N27" s="667"/>
      <c r="O27" s="667"/>
      <c r="P27" s="667"/>
      <c r="Q27" s="667"/>
      <c r="R27" s="667"/>
      <c r="S27" s="667"/>
      <c r="T27" s="667"/>
      <c r="U27" s="667"/>
      <c r="V27" s="667"/>
      <c r="W27" s="667"/>
      <c r="X27" s="667"/>
    </row>
    <row r="28" spans="1:24" x14ac:dyDescent="0.25">
      <c r="A28" s="667"/>
      <c r="B28" s="308" t="s">
        <v>93</v>
      </c>
      <c r="C28" s="309">
        <v>0</v>
      </c>
      <c r="D28" s="310">
        <v>40.700000000000003</v>
      </c>
      <c r="E28" s="311">
        <f t="shared" si="6"/>
        <v>40.700000000000003</v>
      </c>
      <c r="F28" s="310">
        <v>10</v>
      </c>
      <c r="G28" s="310">
        <v>403.49</v>
      </c>
      <c r="H28" s="312">
        <f t="shared" si="7"/>
        <v>413.49</v>
      </c>
      <c r="I28" s="667"/>
      <c r="J28" s="667"/>
      <c r="K28" s="667"/>
      <c r="L28" s="667"/>
      <c r="M28" s="667"/>
      <c r="N28" s="667"/>
      <c r="O28" s="667"/>
      <c r="P28" s="667"/>
      <c r="Q28" s="667"/>
      <c r="R28" s="667"/>
      <c r="S28" s="667"/>
      <c r="T28" s="667"/>
      <c r="U28" s="667"/>
      <c r="V28" s="667"/>
      <c r="W28" s="667"/>
      <c r="X28" s="667"/>
    </row>
    <row r="29" spans="1:24" x14ac:dyDescent="0.25">
      <c r="A29" s="667"/>
      <c r="B29" s="668" t="s">
        <v>94</v>
      </c>
      <c r="C29" s="181"/>
      <c r="D29" s="649"/>
      <c r="E29" s="602"/>
      <c r="F29" s="667"/>
      <c r="G29" s="667"/>
      <c r="H29" s="667"/>
      <c r="I29" s="667"/>
      <c r="J29" s="667"/>
      <c r="K29" s="667"/>
      <c r="L29" s="667"/>
      <c r="M29" s="667"/>
      <c r="N29" s="667"/>
      <c r="O29" s="667"/>
      <c r="P29" s="667"/>
      <c r="Q29" s="667"/>
      <c r="R29" s="667"/>
      <c r="S29" s="667"/>
      <c r="T29" s="667"/>
      <c r="U29" s="667"/>
      <c r="V29" s="667"/>
      <c r="W29" s="667"/>
      <c r="X29" s="667"/>
    </row>
    <row r="30" spans="1:24" x14ac:dyDescent="0.25">
      <c r="A30" s="667"/>
      <c r="B30" s="652" t="s">
        <v>90</v>
      </c>
      <c r="C30" s="325">
        <f>IFERROR(C26/$E26,"-")</f>
        <v>0</v>
      </c>
      <c r="D30" s="251">
        <f>IFERROR(D26/$E26,"-")</f>
        <v>1</v>
      </c>
      <c r="E30" s="289"/>
      <c r="F30" s="251">
        <f>IFERROR(F26/$H26,"-")</f>
        <v>0</v>
      </c>
      <c r="G30" s="251">
        <f>IFERROR(G26/$H26,"-")</f>
        <v>1</v>
      </c>
      <c r="H30" s="251"/>
      <c r="I30" s="667"/>
      <c r="J30" s="667"/>
      <c r="K30" s="667"/>
      <c r="L30" s="667"/>
      <c r="M30" s="667"/>
      <c r="N30" s="667"/>
      <c r="O30" s="667"/>
      <c r="P30" s="667"/>
      <c r="Q30" s="667"/>
      <c r="R30" s="667"/>
      <c r="S30" s="667"/>
      <c r="T30" s="667"/>
      <c r="U30" s="667"/>
      <c r="V30" s="667"/>
      <c r="W30" s="667"/>
      <c r="X30" s="667"/>
    </row>
    <row r="31" spans="1:24" x14ac:dyDescent="0.25">
      <c r="A31" s="667"/>
      <c r="B31" s="654" t="s">
        <v>92</v>
      </c>
      <c r="C31" s="324">
        <f t="shared" ref="C31:D31" si="8">IFERROR(C27/$E27,"-")</f>
        <v>0</v>
      </c>
      <c r="D31" s="252">
        <f t="shared" si="8"/>
        <v>1</v>
      </c>
      <c r="E31" s="290"/>
      <c r="F31" s="252">
        <f t="shared" ref="F31:G31" si="9">IFERROR(F27/$H27,"-")</f>
        <v>2.4184381726281168E-2</v>
      </c>
      <c r="G31" s="252">
        <f t="shared" si="9"/>
        <v>0.97581561827371888</v>
      </c>
      <c r="H31" s="252"/>
      <c r="I31" s="667"/>
      <c r="J31" s="667"/>
      <c r="K31" s="667"/>
      <c r="L31" s="667"/>
      <c r="M31" s="667"/>
      <c r="N31" s="667"/>
      <c r="O31" s="667"/>
      <c r="P31" s="667"/>
      <c r="Q31" s="667"/>
      <c r="R31" s="667"/>
      <c r="S31" s="667"/>
      <c r="T31" s="667"/>
      <c r="U31" s="667"/>
      <c r="V31" s="667"/>
      <c r="W31" s="667"/>
      <c r="X31" s="667"/>
    </row>
    <row r="32" spans="1:24" ht="15.75" thickBot="1" x14ac:dyDescent="0.3">
      <c r="A32" s="667"/>
      <c r="B32" s="284" t="s">
        <v>93</v>
      </c>
      <c r="C32" s="287">
        <f t="shared" ref="C32:D32" si="10">IFERROR(C28/$E28,"-")</f>
        <v>0</v>
      </c>
      <c r="D32" s="288">
        <f t="shared" si="10"/>
        <v>1</v>
      </c>
      <c r="E32" s="291"/>
      <c r="F32" s="288">
        <f t="shared" ref="F32:G32" si="11">IFERROR(F28/$H28,"-")</f>
        <v>2.4184381726281168E-2</v>
      </c>
      <c r="G32" s="288">
        <f t="shared" si="11"/>
        <v>0.97581561827371888</v>
      </c>
      <c r="H32" s="288"/>
      <c r="I32" s="667"/>
      <c r="J32" s="667"/>
      <c r="K32" s="667"/>
      <c r="L32" s="667"/>
      <c r="M32" s="667"/>
      <c r="N32" s="667"/>
      <c r="O32" s="667"/>
      <c r="P32" s="667"/>
      <c r="Q32" s="667"/>
      <c r="R32" s="667"/>
      <c r="S32" s="667"/>
      <c r="T32" s="667"/>
      <c r="U32" s="667"/>
      <c r="V32" s="667"/>
      <c r="W32" s="667"/>
      <c r="X32" s="667"/>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2.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14D4B4-584A-463F-81BE-282D37031341}">
  <ds:schemaRefs>
    <ds:schemaRef ds:uri="http://schemas.microsoft.com/office/infopath/2007/PartnerControls"/>
    <ds:schemaRef ds:uri="http://purl.org/dc/elements/1.1/"/>
    <ds:schemaRef ds:uri="http://schemas.microsoft.com/office/2006/metadata/properties"/>
    <ds:schemaRef ds:uri="1543e12e-b41e-4b3f-8a83-41e12152c6a2"/>
    <ds:schemaRef ds:uri="http://purl.org/dc/terms/"/>
    <ds:schemaRef ds:uri="http://schemas.openxmlformats.org/package/2006/metadata/core-properties"/>
    <ds:schemaRef ds:uri="http://schemas.microsoft.com/office/2006/documentManagement/types"/>
    <ds:schemaRef ds:uri="4ea622ab-6d0b-4c8a-8736-27bd26b1fd5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Age Chart</vt:lpstr>
      <vt:lpstr>Debt</vt:lpstr>
      <vt:lpstr>Debt Chart</vt:lpstr>
      <vt:lpstr>Staff</vt:lpstr>
      <vt:lpstr>Funding</vt:lpstr>
      <vt:lpstr>Volume</vt:lpstr>
      <vt:lpstr>Debt Strategies</vt:lpstr>
      <vt:lpstr>Welfare Rights Activity</vt:lpstr>
      <vt:lpstr>Awards Chart</vt:lpstr>
      <vt:lpstr>Chart Data</vt:lpstr>
      <vt:lpstr>Financial Gain</vt:lpstr>
      <vt:lpstr>Softer Outcomes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2021-01-19T11:54:09Z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