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1" documentId="8_{73A4DCEC-7057-4782-8245-14B8D40EE325}" xr6:coauthVersionLast="45" xr6:coauthVersionMax="45" xr10:uidLastSave="{91EBF1A5-288F-47AD-A1C5-D9B0E3A7CABE}"/>
  <bookViews>
    <workbookView xWindow="-120" yWindow="-120" windowWidth="20730" windowHeight="11160" firstSheet="1" activeTab="1" xr2:uid="{CA18817D-08B0-4234-805E-55EF8804B090}"/>
  </bookViews>
  <sheets>
    <sheet name="Contents" sheetId="2" r:id="rId1"/>
    <sheet name="Notes &amp; Caveats" sheetId="25" r:id="rId2"/>
    <sheet name="Key Points" sheetId="23" r:id="rId3"/>
    <sheet name="Services" sheetId="18" r:id="rId4"/>
    <sheet name="Demographics" sheetId="27" r:id="rId5"/>
    <sheet name="Ethnicity Chart" sheetId="34" r:id="rId6"/>
    <sheet name="Debt" sheetId="6" r:id="rId7"/>
    <sheet name="Staff" sheetId="7" r:id="rId8"/>
    <sheet name="Funding" sheetId="8" r:id="rId9"/>
    <sheet name="Volume" sheetId="9" r:id="rId10"/>
    <sheet name="Clients Chart" sheetId="30" r:id="rId11"/>
    <sheet name="Debt Strategies" sheetId="10" r:id="rId12"/>
    <sheet name="Welfare Rights Activity" sheetId="11" r:id="rId13"/>
    <sheet name="Financial Gain" sheetId="12" r:id="rId14"/>
    <sheet name="Softer Outcomes" sheetId="13" r:id="rId15"/>
    <sheet name="Chart Data" sheetId="21" state="hidden" r:id="rId16"/>
    <sheet name="Softer Outcomes Chart" sheetId="35" r:id="rId17"/>
    <sheet name="Lookup" sheetId="3" state="hidden" r:id="rId18"/>
  </sheets>
  <calcPr calcId="191028"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 i="21" l="1"/>
  <c r="C47" i="13" l="1"/>
  <c r="C29" i="13"/>
  <c r="C11" i="13"/>
  <c r="Q22" i="13" l="1"/>
  <c r="N42" i="13"/>
  <c r="N22" i="13"/>
  <c r="N39" i="13"/>
  <c r="M57" i="13"/>
  <c r="N23" i="13"/>
  <c r="M24" i="13"/>
  <c r="P22" i="13"/>
  <c r="O39" i="13"/>
  <c r="N60" i="13"/>
  <c r="O57" i="13"/>
  <c r="O61" i="13"/>
  <c r="Q41" i="13"/>
  <c r="O43" i="13"/>
  <c r="L57" i="13"/>
  <c r="P57" i="13"/>
  <c r="Q60" i="13"/>
  <c r="L61" i="13"/>
  <c r="P61" i="13"/>
  <c r="L43" i="13"/>
  <c r="M61" i="13"/>
  <c r="Q21" i="13"/>
  <c r="L22" i="13"/>
  <c r="L39" i="13"/>
  <c r="M40" i="13"/>
  <c r="O41" i="13"/>
  <c r="M43" i="13"/>
  <c r="Q43" i="13"/>
  <c r="M22" i="13"/>
  <c r="L24" i="13"/>
  <c r="P24" i="13"/>
  <c r="M25" i="13"/>
  <c r="M39" i="13"/>
  <c r="Q39" i="13"/>
  <c r="N43" i="13"/>
  <c r="N21" i="13"/>
  <c r="L23" i="13"/>
  <c r="Q23" i="13"/>
  <c r="Q40" i="13"/>
  <c r="P25" i="13"/>
  <c r="M41" i="13"/>
  <c r="L42" i="13"/>
  <c r="P42" i="13"/>
  <c r="M21" i="13"/>
  <c r="P21" i="13"/>
  <c r="N24" i="13"/>
  <c r="N41" i="13"/>
  <c r="M42" i="13"/>
  <c r="Q42" i="13"/>
  <c r="P23" i="13"/>
  <c r="L41" i="13"/>
  <c r="O59" i="13"/>
  <c r="P40" i="13"/>
  <c r="Q58" i="13"/>
  <c r="L59" i="13"/>
  <c r="P59" i="13"/>
  <c r="N59" i="13"/>
  <c r="M23" i="13"/>
  <c r="Q24" i="13"/>
  <c r="N40" i="13"/>
  <c r="P41" i="13"/>
  <c r="N58" i="13"/>
  <c r="M59" i="13"/>
  <c r="C61" i="13"/>
  <c r="G61" i="13"/>
  <c r="E22" i="13"/>
  <c r="D23" i="13"/>
  <c r="E24" i="13"/>
  <c r="G60" i="13"/>
  <c r="L21" i="13"/>
  <c r="L25" i="13"/>
  <c r="L40" i="13"/>
  <c r="N25" i="13"/>
  <c r="Q25" i="13"/>
  <c r="O40" i="13"/>
  <c r="F39" i="13"/>
  <c r="Q57" i="13"/>
  <c r="O58" i="13"/>
  <c r="Q59" i="13"/>
  <c r="O60" i="13"/>
  <c r="Q61" i="13"/>
  <c r="F23" i="13"/>
  <c r="H23" i="13"/>
  <c r="D25" i="13"/>
  <c r="O25" i="13"/>
  <c r="P43" i="13"/>
  <c r="N57" i="13"/>
  <c r="N61" i="13"/>
  <c r="O21" i="13"/>
  <c r="O22" i="13"/>
  <c r="O23" i="13"/>
  <c r="O24" i="13"/>
  <c r="E25" i="13"/>
  <c r="P39" i="13"/>
  <c r="O42" i="13"/>
  <c r="L58" i="13"/>
  <c r="P58" i="13"/>
  <c r="L60" i="13"/>
  <c r="P60" i="13"/>
  <c r="F61" i="13"/>
  <c r="M58" i="13"/>
  <c r="M60" i="13"/>
  <c r="C60" i="13" l="1"/>
  <c r="F60" i="13"/>
  <c r="H25" i="13"/>
  <c r="D22" i="13"/>
  <c r="D59" i="13"/>
  <c r="D57" i="13"/>
  <c r="G21" i="13"/>
  <c r="E59" i="13"/>
  <c r="B13" i="21" s="1"/>
  <c r="D61" i="13"/>
  <c r="E57" i="13"/>
  <c r="B11" i="21" s="1"/>
  <c r="F21" i="13"/>
  <c r="E61" i="13"/>
  <c r="B15" i="21" s="1"/>
  <c r="C58" i="13"/>
  <c r="H61" i="13"/>
  <c r="C23" i="13"/>
  <c r="F43" i="13"/>
  <c r="E42" i="13"/>
  <c r="H42" i="13"/>
  <c r="C21" i="13"/>
  <c r="G22" i="13"/>
  <c r="C59" i="13"/>
  <c r="E60" i="13"/>
  <c r="B14" i="21" s="1"/>
  <c r="F41" i="13"/>
  <c r="H60" i="13"/>
  <c r="H58" i="13"/>
  <c r="C25" i="13"/>
  <c r="C57" i="13"/>
  <c r="G23" i="13"/>
  <c r="D60" i="13"/>
  <c r="D58" i="13"/>
  <c r="F25" i="13"/>
  <c r="F59" i="13"/>
  <c r="F58" i="13"/>
  <c r="E43" i="13"/>
  <c r="E39" i="13"/>
  <c r="C40" i="13"/>
  <c r="H43" i="13"/>
  <c r="D39" i="13"/>
  <c r="F40" i="13"/>
  <c r="G39" i="13"/>
  <c r="F22" i="13"/>
  <c r="G25" i="13"/>
  <c r="E58" i="13"/>
  <c r="B12" i="21" s="1"/>
  <c r="F57" i="13"/>
  <c r="C24" i="13"/>
  <c r="C41" i="13"/>
  <c r="D40" i="13"/>
  <c r="E40" i="13"/>
  <c r="E21" i="13"/>
  <c r="G59" i="13"/>
  <c r="H39" i="13"/>
  <c r="D43" i="13"/>
  <c r="D21" i="13"/>
  <c r="G58" i="13"/>
  <c r="H24" i="13"/>
  <c r="H22" i="13"/>
  <c r="G57" i="13"/>
  <c r="H40" i="13"/>
  <c r="H21" i="13"/>
  <c r="H41" i="13"/>
  <c r="F42" i="13"/>
  <c r="H59" i="13"/>
  <c r="H57" i="13"/>
  <c r="C22" i="13"/>
  <c r="G42" i="13"/>
  <c r="E23" i="13"/>
  <c r="G43" i="13"/>
  <c r="F24" i="13"/>
  <c r="D24" i="13"/>
  <c r="G40" i="13"/>
  <c r="E41" i="13"/>
  <c r="D42" i="13"/>
  <c r="C42" i="13"/>
  <c r="G24" i="13"/>
  <c r="D41" i="13"/>
  <c r="C39" i="13"/>
  <c r="G41" i="13"/>
  <c r="C43" i="13"/>
  <c r="C15" i="21" l="1"/>
  <c r="D15" i="21"/>
  <c r="C13" i="21"/>
  <c r="D13" i="21" s="1"/>
  <c r="C12" i="21"/>
  <c r="D12" i="21" s="1"/>
  <c r="C14" i="21"/>
  <c r="D14" i="21" s="1"/>
  <c r="C11" i="21"/>
  <c r="D11" i="21" s="1"/>
  <c r="K32" i="27"/>
  <c r="C32" i="27"/>
  <c r="J39" i="27" l="1"/>
  <c r="I39" i="27"/>
  <c r="H39" i="27"/>
  <c r="G39" i="27"/>
  <c r="F39" i="27"/>
  <c r="E39" i="27"/>
  <c r="D39" i="27"/>
  <c r="C39" i="27"/>
  <c r="C158" i="27"/>
  <c r="C147" i="27"/>
  <c r="K136" i="27"/>
  <c r="C136" i="27"/>
  <c r="AA122" i="27"/>
  <c r="C122" i="27"/>
  <c r="W110" i="27"/>
  <c r="C110" i="27"/>
  <c r="S96" i="27"/>
  <c r="C96" i="27"/>
  <c r="Q84" i="27"/>
  <c r="C84" i="27"/>
  <c r="G70" i="27"/>
  <c r="C70" i="27"/>
  <c r="O56" i="27"/>
  <c r="C56" i="27"/>
  <c r="C44" i="27"/>
  <c r="G17" i="27"/>
  <c r="C17" i="27"/>
  <c r="B4" i="21" l="1"/>
  <c r="R6" i="21"/>
  <c r="N4" i="21"/>
  <c r="G36" i="27"/>
  <c r="H40" i="27" s="1"/>
  <c r="J143" i="27" a="1"/>
  <c r="J143" i="27" s="1"/>
  <c r="N50" i="27"/>
  <c r="V118" i="27"/>
  <c r="F77" i="27"/>
  <c r="R50" i="27"/>
  <c r="L50" i="27"/>
  <c r="P50" i="27"/>
  <c r="K64" i="27"/>
  <c r="Q50" i="27"/>
  <c r="O130" i="27"/>
  <c r="P92" i="27"/>
  <c r="N118" i="27"/>
  <c r="M91" i="27"/>
  <c r="M92" i="27"/>
  <c r="L92" i="27"/>
  <c r="F24" i="27"/>
  <c r="M103" i="27"/>
  <c r="O117" i="27"/>
  <c r="D25" i="27"/>
  <c r="R130" i="27"/>
  <c r="O118" i="27"/>
  <c r="T118" i="27"/>
  <c r="E25" i="27"/>
  <c r="J64" i="27"/>
  <c r="L64" i="27"/>
  <c r="N64" i="27"/>
  <c r="N91" i="27"/>
  <c r="M104" i="27"/>
  <c r="P117" i="27"/>
  <c r="P118" i="27"/>
  <c r="O129" i="27"/>
  <c r="W130" i="27"/>
  <c r="J153" i="27"/>
  <c r="I63" i="27"/>
  <c r="N63" i="27"/>
  <c r="L63" i="27"/>
  <c r="F78" i="27"/>
  <c r="E78" i="27"/>
  <c r="O91" i="27"/>
  <c r="K104" i="27"/>
  <c r="Q104" i="27"/>
  <c r="L104" i="27"/>
  <c r="J63" i="27"/>
  <c r="M63" i="27"/>
  <c r="E24" i="27"/>
  <c r="F25" i="27"/>
  <c r="K63" i="27"/>
  <c r="L91" i="27"/>
  <c r="P91" i="27"/>
  <c r="K91" i="27"/>
  <c r="K103" i="27"/>
  <c r="L103" i="27"/>
  <c r="O103" i="27"/>
  <c r="Q103" i="27"/>
  <c r="E77" i="27"/>
  <c r="J91" i="27"/>
  <c r="O104" i="27"/>
  <c r="V117" i="27"/>
  <c r="Q118" i="27"/>
  <c r="T130" i="27"/>
  <c r="K50" i="27"/>
  <c r="O50" i="27"/>
  <c r="S6" i="21"/>
  <c r="Q6" i="21"/>
  <c r="O6" i="21"/>
  <c r="I64" i="27"/>
  <c r="M64" i="27"/>
  <c r="P6" i="21"/>
  <c r="T117" i="27"/>
  <c r="R129" i="27"/>
  <c r="W129" i="27"/>
  <c r="Z129" i="27"/>
  <c r="M50" i="27"/>
  <c r="J92" i="27"/>
  <c r="K92" i="27"/>
  <c r="R103" i="27"/>
  <c r="R104" i="27"/>
  <c r="N92" i="27"/>
  <c r="P103" i="27"/>
  <c r="P104" i="27"/>
  <c r="O92" i="27"/>
  <c r="N103" i="27"/>
  <c r="N104" i="27"/>
  <c r="U117" i="27"/>
  <c r="Q117" i="27"/>
  <c r="P130" i="27"/>
  <c r="S130" i="27"/>
  <c r="M117" i="27"/>
  <c r="R117" i="27"/>
  <c r="P129" i="27"/>
  <c r="U129" i="27"/>
  <c r="X129" i="27"/>
  <c r="S117" i="27"/>
  <c r="M118" i="27"/>
  <c r="R118" i="27"/>
  <c r="U118" i="27"/>
  <c r="AC118" i="27"/>
  <c r="S129" i="27"/>
  <c r="V129" i="27"/>
  <c r="V130" i="27"/>
  <c r="X130" i="27"/>
  <c r="Z130" i="27"/>
  <c r="H153" i="27"/>
  <c r="N117" i="27"/>
  <c r="S118" i="27"/>
  <c r="Q129" i="27"/>
  <c r="T129" i="27"/>
  <c r="Y129" i="27"/>
  <c r="G143" i="27" a="1"/>
  <c r="G143" i="27" s="1"/>
  <c r="H143" i="27" a="1"/>
  <c r="H143" i="27" s="1"/>
  <c r="Y163" i="27"/>
  <c r="AB163" i="27"/>
  <c r="AE163" i="27"/>
  <c r="Q130" i="27"/>
  <c r="U130" i="27"/>
  <c r="Y130" i="27"/>
  <c r="I143" i="27" a="1"/>
  <c r="I143" i="27" s="1"/>
  <c r="L153" i="27"/>
  <c r="I153" i="27"/>
  <c r="K153" i="27"/>
  <c r="J140" i="27"/>
  <c r="J144" i="27" s="1" a="1"/>
  <c r="J144" i="27" s="1"/>
  <c r="I40" i="27" l="1"/>
  <c r="N6" i="21"/>
  <c r="P163" i="27"/>
  <c r="D78" i="27"/>
  <c r="AE119" i="27"/>
  <c r="J163" i="27"/>
  <c r="C25" i="27"/>
  <c r="J40" i="27"/>
  <c r="G40" i="27"/>
  <c r="Q93" i="27"/>
  <c r="Q91" i="27"/>
  <c r="C36" i="27"/>
  <c r="G153" i="27"/>
  <c r="E104" i="27"/>
  <c r="G104" i="27"/>
  <c r="I92" i="27"/>
  <c r="D63" i="27"/>
  <c r="J50" i="27"/>
  <c r="D143" i="27"/>
  <c r="Q92" i="27"/>
  <c r="L118" i="27"/>
  <c r="C118" i="27"/>
  <c r="F117" i="27"/>
  <c r="I103" i="27"/>
  <c r="D64" i="27"/>
  <c r="N129" i="27"/>
  <c r="L129" i="27"/>
  <c r="C130" i="27"/>
  <c r="H92" i="27"/>
  <c r="F91" i="27"/>
  <c r="J104" i="27"/>
  <c r="AC117" i="27"/>
  <c r="D77" i="27"/>
  <c r="D24" i="27"/>
  <c r="E50" i="27"/>
  <c r="F103" i="27"/>
  <c r="E92" i="27"/>
  <c r="C64" i="27"/>
  <c r="C91" i="27"/>
  <c r="J118" i="27"/>
  <c r="L117" i="27"/>
  <c r="D117" i="27"/>
  <c r="G117" i="27"/>
  <c r="F92" i="27"/>
  <c r="D91" i="27"/>
  <c r="H63" i="27"/>
  <c r="AE118" i="27"/>
  <c r="E118" i="27"/>
  <c r="I144" i="27" a="1"/>
  <c r="I144" i="27" s="1"/>
  <c r="J130" i="27"/>
  <c r="H130" i="27"/>
  <c r="I129" i="27"/>
  <c r="E130" i="27"/>
  <c r="M130" i="27"/>
  <c r="E117" i="27"/>
  <c r="C117" i="27"/>
  <c r="G50" i="27"/>
  <c r="L130" i="27"/>
  <c r="C77" i="27"/>
  <c r="K118" i="27"/>
  <c r="E63" i="27"/>
  <c r="I118" i="27"/>
  <c r="G129" i="27"/>
  <c r="K130" i="27"/>
  <c r="I117" i="27"/>
  <c r="H118" i="27"/>
  <c r="J117" i="27"/>
  <c r="D92" i="27"/>
  <c r="D104" i="27"/>
  <c r="H64" i="27"/>
  <c r="F63" i="27"/>
  <c r="H129" i="27"/>
  <c r="AC119" i="27"/>
  <c r="F140" i="27"/>
  <c r="F144" i="27" s="1"/>
  <c r="F153" i="27"/>
  <c r="C153" i="27"/>
  <c r="G144" i="27" a="1"/>
  <c r="G144" i="27" s="1"/>
  <c r="C129" i="27"/>
  <c r="K129" i="27"/>
  <c r="G130" i="27"/>
  <c r="E91" i="27"/>
  <c r="E103" i="27"/>
  <c r="E64" i="27"/>
  <c r="H50" i="27"/>
  <c r="I50" i="27"/>
  <c r="D50" i="27"/>
  <c r="F104" i="27"/>
  <c r="C143" i="27"/>
  <c r="C78" i="27"/>
  <c r="G92" i="27"/>
  <c r="G91" i="27"/>
  <c r="G63" i="27"/>
  <c r="H104" i="27"/>
  <c r="C92" i="27"/>
  <c r="D118" i="27"/>
  <c r="D103" i="27"/>
  <c r="H103" i="27"/>
  <c r="M163" i="27"/>
  <c r="F118" i="27"/>
  <c r="H117" i="27"/>
  <c r="AF163" i="27"/>
  <c r="H91" i="27"/>
  <c r="F130" i="27"/>
  <c r="J129" i="27"/>
  <c r="K117" i="27"/>
  <c r="G103" i="27"/>
  <c r="F64" i="27"/>
  <c r="D130" i="27"/>
  <c r="AE117" i="27"/>
  <c r="D153" i="27"/>
  <c r="E153" i="27"/>
  <c r="H144" i="27" a="1"/>
  <c r="H144" i="27" s="1"/>
  <c r="N130" i="27"/>
  <c r="F129" i="27"/>
  <c r="D129" i="27"/>
  <c r="E129" i="27"/>
  <c r="M129" i="27"/>
  <c r="I130" i="27"/>
  <c r="I104" i="27"/>
  <c r="C50" i="27"/>
  <c r="J103" i="27"/>
  <c r="F50" i="27"/>
  <c r="E143" i="27"/>
  <c r="F143" i="27"/>
  <c r="G118" i="27"/>
  <c r="C104" i="27"/>
  <c r="C103" i="27"/>
  <c r="I91" i="27"/>
  <c r="G64" i="27"/>
  <c r="C63" i="27"/>
  <c r="C24" i="27"/>
  <c r="C40" i="27" l="1"/>
  <c r="F40" i="27"/>
  <c r="E40" i="27"/>
  <c r="D40" i="27"/>
  <c r="C144" i="27"/>
  <c r="D144" i="27"/>
  <c r="AF166" i="27"/>
  <c r="S166" i="27"/>
  <c r="AA166" i="27"/>
  <c r="V166" i="27"/>
  <c r="R166" i="27"/>
  <c r="Z166" i="27"/>
  <c r="T166" i="27"/>
  <c r="AC166" i="27"/>
  <c r="AE166" i="27"/>
  <c r="U166" i="27"/>
  <c r="AB166" i="27"/>
  <c r="Q163" i="27"/>
  <c r="M166" i="27" s="1"/>
  <c r="AD166" i="27"/>
  <c r="X166" i="27"/>
  <c r="W166" i="27"/>
  <c r="Y166" i="27"/>
  <c r="E144" i="27"/>
  <c r="Q166" i="27" l="1"/>
  <c r="I166" i="27"/>
  <c r="C166" i="27"/>
  <c r="D166" i="27"/>
  <c r="O166" i="27"/>
  <c r="E166" i="27"/>
  <c r="L166" i="27"/>
  <c r="J166" i="27"/>
  <c r="H166" i="27"/>
  <c r="K166" i="27"/>
  <c r="P166" i="27"/>
  <c r="G166" i="27"/>
  <c r="F166" i="27"/>
  <c r="N166" i="27"/>
  <c r="C51" i="12" l="1"/>
  <c r="C10" i="12"/>
  <c r="C93" i="11"/>
  <c r="C52" i="11"/>
  <c r="C11" i="11"/>
  <c r="C9" i="10"/>
  <c r="C81" i="9"/>
  <c r="C58" i="9"/>
  <c r="C42" i="9"/>
  <c r="C36" i="9"/>
  <c r="I89" i="9" l="1"/>
  <c r="L90" i="9"/>
  <c r="N89" i="9"/>
  <c r="G59" i="12"/>
  <c r="M69" i="9"/>
  <c r="K90" i="9"/>
  <c r="L89" i="9"/>
  <c r="F59" i="12"/>
  <c r="M65" i="9"/>
  <c r="M73" i="9"/>
  <c r="M77" i="9"/>
  <c r="I90" i="9"/>
  <c r="M90" i="9"/>
  <c r="J90" i="9"/>
  <c r="N90" i="9"/>
  <c r="K89" i="9"/>
  <c r="R18" i="12"/>
  <c r="R22" i="12"/>
  <c r="R26" i="12"/>
  <c r="R15" i="12"/>
  <c r="R19" i="12"/>
  <c r="R23" i="12"/>
  <c r="R27" i="12"/>
  <c r="P30" i="12"/>
  <c r="P37" i="12" s="1"/>
  <c r="S14" i="12"/>
  <c r="S15" i="12"/>
  <c r="S19" i="12"/>
  <c r="S23" i="12"/>
  <c r="S27" i="12"/>
  <c r="R17" i="12"/>
  <c r="R21" i="12"/>
  <c r="R25" i="12"/>
  <c r="R29" i="12"/>
  <c r="L30" i="12"/>
  <c r="L41" i="12" s="1"/>
  <c r="R14" i="12"/>
  <c r="S17" i="12"/>
  <c r="S21" i="12"/>
  <c r="S25" i="12"/>
  <c r="S29" i="12"/>
  <c r="S18" i="12"/>
  <c r="S22" i="12"/>
  <c r="S26" i="12"/>
  <c r="M30" i="12"/>
  <c r="M34" i="12" s="1"/>
  <c r="R16" i="12"/>
  <c r="R20" i="12"/>
  <c r="R24" i="12"/>
  <c r="R28" i="12"/>
  <c r="S16" i="12"/>
  <c r="S20" i="12"/>
  <c r="S24" i="12"/>
  <c r="S28" i="12"/>
  <c r="O30" i="12"/>
  <c r="O32" i="12" s="1"/>
  <c r="L31" i="11"/>
  <c r="L34" i="11" s="1"/>
  <c r="M113" i="11"/>
  <c r="M122" i="11" s="1"/>
  <c r="J113" i="11"/>
  <c r="J129" i="11" s="1"/>
  <c r="K113" i="11"/>
  <c r="K122" i="11" s="1"/>
  <c r="O113" i="11"/>
  <c r="O122" i="11" s="1"/>
  <c r="O72" i="11"/>
  <c r="O89" i="11" s="1"/>
  <c r="I31" i="11"/>
  <c r="I35" i="11" s="1"/>
  <c r="M31" i="11"/>
  <c r="M45" i="11" s="1"/>
  <c r="J31" i="11"/>
  <c r="J40" i="11" s="1"/>
  <c r="W20" i="10"/>
  <c r="W13" i="10"/>
  <c r="W17" i="10"/>
  <c r="Y16" i="10"/>
  <c r="V19" i="10"/>
  <c r="Y20" i="10"/>
  <c r="W15" i="10"/>
  <c r="W19" i="10"/>
  <c r="U14" i="10"/>
  <c r="U16" i="10"/>
  <c r="U18" i="10"/>
  <c r="R26" i="10"/>
  <c r="X26" i="10" s="1"/>
  <c r="X13" i="10"/>
  <c r="X14" i="10"/>
  <c r="Y14" i="10"/>
  <c r="O26" i="10"/>
  <c r="U26" i="10" s="1"/>
  <c r="S26" i="10"/>
  <c r="Y26" i="10" s="1"/>
  <c r="Y13" i="10"/>
  <c r="U15" i="10"/>
  <c r="Y15" i="10"/>
  <c r="V16" i="10"/>
  <c r="V17" i="10"/>
  <c r="W18" i="10"/>
  <c r="X20" i="10"/>
  <c r="X21" i="10"/>
  <c r="V22" i="10"/>
  <c r="X23" i="10"/>
  <c r="V24" i="10"/>
  <c r="X15" i="10"/>
  <c r="P26" i="10"/>
  <c r="V26" i="10" s="1"/>
  <c r="V13" i="10"/>
  <c r="V15" i="10"/>
  <c r="W16" i="10"/>
  <c r="X18" i="10"/>
  <c r="Y18" i="10"/>
  <c r="X19" i="10"/>
  <c r="U21" i="10"/>
  <c r="Y21" i="10"/>
  <c r="W22" i="10"/>
  <c r="U23" i="10"/>
  <c r="Y23" i="10"/>
  <c r="W24" i="10"/>
  <c r="U17" i="10"/>
  <c r="Y17" i="10"/>
  <c r="V18" i="10"/>
  <c r="U20" i="10"/>
  <c r="W21" i="10"/>
  <c r="U22" i="10"/>
  <c r="Y22" i="10"/>
  <c r="W23" i="10"/>
  <c r="U24" i="10"/>
  <c r="Y24" i="10"/>
  <c r="V14" i="10"/>
  <c r="Q26" i="10"/>
  <c r="W26" i="10" s="1"/>
  <c r="U13" i="10"/>
  <c r="W14" i="10"/>
  <c r="X16" i="10"/>
  <c r="X17" i="10"/>
  <c r="U19" i="10"/>
  <c r="Y19" i="10"/>
  <c r="V20" i="10"/>
  <c r="V21" i="10"/>
  <c r="X22" i="10"/>
  <c r="V23" i="10"/>
  <c r="X24" i="10"/>
  <c r="L62" i="9"/>
  <c r="J89" i="9"/>
  <c r="M62" i="9"/>
  <c r="M67" i="9"/>
  <c r="M71" i="9"/>
  <c r="M75" i="9"/>
  <c r="M89" i="9"/>
  <c r="L65" i="9"/>
  <c r="L69" i="9"/>
  <c r="L73" i="9"/>
  <c r="L77" i="9"/>
  <c r="M64" i="9"/>
  <c r="M66" i="9"/>
  <c r="M68" i="9"/>
  <c r="M70" i="9"/>
  <c r="M72" i="9"/>
  <c r="M74" i="9"/>
  <c r="M76" i="9"/>
  <c r="L66" i="9"/>
  <c r="L70" i="9"/>
  <c r="L74" i="9"/>
  <c r="L64" i="9"/>
  <c r="L68" i="9"/>
  <c r="L72" i="9"/>
  <c r="L76" i="9"/>
  <c r="L61" i="9"/>
  <c r="L63" i="9"/>
  <c r="L67" i="9"/>
  <c r="L71" i="9"/>
  <c r="L75" i="9"/>
  <c r="M63" i="9"/>
  <c r="M61" i="9"/>
  <c r="J49" i="9"/>
  <c r="M49" i="9" s="1"/>
  <c r="I49" i="9"/>
  <c r="L47" i="9" s="1"/>
  <c r="C22" i="9"/>
  <c r="C14" i="9"/>
  <c r="C23" i="8"/>
  <c r="C10" i="8"/>
  <c r="C23" i="7"/>
  <c r="C10" i="7"/>
  <c r="C29" i="6"/>
  <c r="I16" i="12" l="1"/>
  <c r="C59" i="12"/>
  <c r="I24" i="12"/>
  <c r="L36" i="11"/>
  <c r="I28" i="12"/>
  <c r="L37" i="11"/>
  <c r="L43" i="11"/>
  <c r="J20" i="12"/>
  <c r="L40" i="12"/>
  <c r="J25" i="12"/>
  <c r="L42" i="12"/>
  <c r="X28" i="10"/>
  <c r="F113" i="11"/>
  <c r="F117" i="11" s="1"/>
  <c r="M115" i="11"/>
  <c r="L48" i="11"/>
  <c r="L45" i="11"/>
  <c r="L44" i="11"/>
  <c r="L35" i="11"/>
  <c r="L39" i="11"/>
  <c r="H90" i="9"/>
  <c r="U29" i="10"/>
  <c r="X27" i="10"/>
  <c r="L41" i="11"/>
  <c r="L40" i="11"/>
  <c r="L47" i="11"/>
  <c r="L33" i="11"/>
  <c r="C113" i="11"/>
  <c r="C120" i="11" s="1"/>
  <c r="F72" i="11"/>
  <c r="F83" i="11" s="1"/>
  <c r="D113" i="11"/>
  <c r="D122" i="11" s="1"/>
  <c r="L33" i="6"/>
  <c r="M34" i="6"/>
  <c r="V29" i="10"/>
  <c r="M124" i="11"/>
  <c r="M116" i="11"/>
  <c r="I20" i="12"/>
  <c r="J24" i="12"/>
  <c r="M50" i="9"/>
  <c r="O129" i="11"/>
  <c r="O117" i="11"/>
  <c r="O118" i="11"/>
  <c r="M47" i="9"/>
  <c r="I44" i="11"/>
  <c r="O125" i="11"/>
  <c r="L46" i="11"/>
  <c r="O84" i="11"/>
  <c r="O74" i="11"/>
  <c r="H113" i="11"/>
  <c r="H120" i="11" s="1"/>
  <c r="V27" i="10"/>
  <c r="Y27" i="10"/>
  <c r="X29" i="10"/>
  <c r="I46" i="11"/>
  <c r="O123" i="11"/>
  <c r="L42" i="11"/>
  <c r="O116" i="11"/>
  <c r="I43" i="11"/>
  <c r="O121" i="11"/>
  <c r="L38" i="11"/>
  <c r="I19" i="12"/>
  <c r="D59" i="12"/>
  <c r="E26" i="7"/>
  <c r="C30" i="7" s="1"/>
  <c r="J29" i="12"/>
  <c r="J26" i="12"/>
  <c r="J17" i="12"/>
  <c r="J21" i="12"/>
  <c r="I17" i="12"/>
  <c r="I22" i="12"/>
  <c r="J16" i="12"/>
  <c r="I29" i="12"/>
  <c r="J18" i="12"/>
  <c r="J28" i="12"/>
  <c r="I23" i="12"/>
  <c r="J23" i="12"/>
  <c r="I18" i="12"/>
  <c r="L32" i="12"/>
  <c r="I21" i="12"/>
  <c r="I26" i="12"/>
  <c r="J15" i="12"/>
  <c r="J22" i="12"/>
  <c r="J27" i="12"/>
  <c r="I25" i="12"/>
  <c r="J19" i="12"/>
  <c r="I27" i="12"/>
  <c r="I15" i="12"/>
  <c r="P36" i="12"/>
  <c r="P42" i="12"/>
  <c r="P43" i="12"/>
  <c r="P39" i="12"/>
  <c r="P46" i="12"/>
  <c r="P34" i="12"/>
  <c r="P47" i="12"/>
  <c r="P44" i="12"/>
  <c r="P38" i="12"/>
  <c r="P35" i="12"/>
  <c r="P32" i="12"/>
  <c r="L34" i="12"/>
  <c r="L35" i="12"/>
  <c r="O45" i="12"/>
  <c r="O40" i="12"/>
  <c r="O37" i="12"/>
  <c r="O46" i="12"/>
  <c r="O43" i="12"/>
  <c r="O38" i="12"/>
  <c r="O35" i="12"/>
  <c r="L37" i="12"/>
  <c r="P33" i="12"/>
  <c r="M43" i="12"/>
  <c r="M40" i="12"/>
  <c r="M35" i="12"/>
  <c r="R30" i="12"/>
  <c r="R33" i="12" s="1"/>
  <c r="L47" i="12"/>
  <c r="M46" i="12"/>
  <c r="M41" i="12"/>
  <c r="M38" i="12"/>
  <c r="M33" i="12"/>
  <c r="P45" i="12"/>
  <c r="L33" i="12"/>
  <c r="O44" i="12"/>
  <c r="O41" i="12"/>
  <c r="O36" i="12"/>
  <c r="O33" i="12"/>
  <c r="L43" i="12"/>
  <c r="O47" i="12"/>
  <c r="O42" i="12"/>
  <c r="O39" i="12"/>
  <c r="O34" i="12"/>
  <c r="M32" i="12"/>
  <c r="L45" i="12"/>
  <c r="P41" i="12"/>
  <c r="L44" i="12"/>
  <c r="L36" i="12"/>
  <c r="M47" i="12"/>
  <c r="L46" i="12"/>
  <c r="M44" i="12"/>
  <c r="M39" i="12"/>
  <c r="L38" i="12"/>
  <c r="M36" i="12"/>
  <c r="L39" i="12"/>
  <c r="M45" i="12"/>
  <c r="M42" i="12"/>
  <c r="P40" i="12"/>
  <c r="M37" i="12"/>
  <c r="S30" i="12"/>
  <c r="I41" i="11"/>
  <c r="I33" i="11"/>
  <c r="M35" i="11"/>
  <c r="O82" i="11"/>
  <c r="O86" i="11"/>
  <c r="O83" i="11"/>
  <c r="O79" i="11"/>
  <c r="O88" i="11"/>
  <c r="O85" i="11"/>
  <c r="O77" i="11"/>
  <c r="K123" i="11"/>
  <c r="J119" i="11"/>
  <c r="O87" i="11"/>
  <c r="O80" i="11"/>
  <c r="O128" i="11"/>
  <c r="M130" i="11"/>
  <c r="K129" i="11"/>
  <c r="O75" i="11"/>
  <c r="O130" i="11"/>
  <c r="O81" i="11"/>
  <c r="K124" i="11"/>
  <c r="K116" i="11"/>
  <c r="K128" i="11"/>
  <c r="K120" i="11"/>
  <c r="J123" i="11"/>
  <c r="J125" i="11"/>
  <c r="J121" i="11"/>
  <c r="K126" i="11"/>
  <c r="J115" i="11"/>
  <c r="J116" i="11"/>
  <c r="M33" i="11"/>
  <c r="M127" i="11"/>
  <c r="M123" i="11"/>
  <c r="M119" i="11"/>
  <c r="M125" i="11"/>
  <c r="M117" i="11"/>
  <c r="M129" i="11"/>
  <c r="M121" i="11"/>
  <c r="K115" i="11"/>
  <c r="K121" i="11"/>
  <c r="J117" i="11"/>
  <c r="O78" i="11"/>
  <c r="O124" i="11"/>
  <c r="M128" i="11"/>
  <c r="M120" i="11"/>
  <c r="K125" i="11"/>
  <c r="K118" i="11"/>
  <c r="O126" i="11"/>
  <c r="J130" i="11"/>
  <c r="J126" i="11"/>
  <c r="J122" i="11"/>
  <c r="J118" i="11"/>
  <c r="J128" i="11"/>
  <c r="J120" i="11"/>
  <c r="M36" i="11"/>
  <c r="O127" i="11"/>
  <c r="O119" i="11"/>
  <c r="K127" i="11"/>
  <c r="K119" i="11"/>
  <c r="J127" i="11"/>
  <c r="K117" i="11"/>
  <c r="O115" i="11"/>
  <c r="O76" i="11"/>
  <c r="O120" i="11"/>
  <c r="M126" i="11"/>
  <c r="M118" i="11"/>
  <c r="K130" i="11"/>
  <c r="J124" i="11"/>
  <c r="H72" i="11"/>
  <c r="K72" i="11"/>
  <c r="M72" i="11"/>
  <c r="D72" i="11"/>
  <c r="D85" i="11" s="1"/>
  <c r="C72" i="11"/>
  <c r="J72" i="11"/>
  <c r="J46" i="11"/>
  <c r="M48" i="11"/>
  <c r="I48" i="11"/>
  <c r="J37" i="11"/>
  <c r="I45" i="11"/>
  <c r="J34" i="11"/>
  <c r="J43" i="11"/>
  <c r="J47" i="11"/>
  <c r="J48" i="11"/>
  <c r="J35" i="11"/>
  <c r="M46" i="11"/>
  <c r="M42" i="11"/>
  <c r="M38" i="11"/>
  <c r="M34" i="11"/>
  <c r="M44" i="11"/>
  <c r="J41" i="11"/>
  <c r="I36" i="11"/>
  <c r="J33" i="11"/>
  <c r="J38" i="11"/>
  <c r="M41" i="11"/>
  <c r="M39" i="11"/>
  <c r="J44" i="11"/>
  <c r="M47" i="11"/>
  <c r="I39" i="11"/>
  <c r="J39" i="11"/>
  <c r="J36" i="11"/>
  <c r="M40" i="11"/>
  <c r="J45" i="11"/>
  <c r="I40" i="11"/>
  <c r="J42" i="11"/>
  <c r="I37" i="11"/>
  <c r="I38" i="11"/>
  <c r="M37" i="11"/>
  <c r="I42" i="11"/>
  <c r="I34" i="11"/>
  <c r="I47" i="11"/>
  <c r="M43" i="11"/>
  <c r="F31" i="11"/>
  <c r="F33" i="11" s="1"/>
  <c r="G31" i="11"/>
  <c r="G36" i="11" s="1"/>
  <c r="D31" i="11"/>
  <c r="C31" i="11"/>
  <c r="W29" i="10"/>
  <c r="Y28" i="10"/>
  <c r="Y29" i="10"/>
  <c r="U27" i="10"/>
  <c r="U28" i="10"/>
  <c r="W28" i="10"/>
  <c r="V28" i="10"/>
  <c r="W27" i="10"/>
  <c r="L20" i="10"/>
  <c r="K22" i="10"/>
  <c r="J19" i="10"/>
  <c r="I16" i="10"/>
  <c r="M13" i="10"/>
  <c r="M23" i="10"/>
  <c r="J14" i="10"/>
  <c r="M22" i="10"/>
  <c r="K16" i="10"/>
  <c r="J24" i="10"/>
  <c r="I17" i="10"/>
  <c r="L21" i="10"/>
  <c r="J15" i="10"/>
  <c r="M19" i="10"/>
  <c r="K13" i="10"/>
  <c r="M18" i="10"/>
  <c r="I21" i="10"/>
  <c r="I13" i="10"/>
  <c r="I24" i="10"/>
  <c r="K14" i="10"/>
  <c r="J22" i="10"/>
  <c r="K24" i="10"/>
  <c r="I18" i="10"/>
  <c r="J13" i="10"/>
  <c r="K23" i="10"/>
  <c r="K17" i="10"/>
  <c r="L19" i="10"/>
  <c r="L18" i="10"/>
  <c r="L22" i="10"/>
  <c r="M24" i="10"/>
  <c r="K18" i="10"/>
  <c r="I23" i="10"/>
  <c r="L16" i="10"/>
  <c r="I22" i="10"/>
  <c r="L15" i="10"/>
  <c r="K15" i="10"/>
  <c r="K19" i="10"/>
  <c r="M20" i="10"/>
  <c r="L17" i="10"/>
  <c r="L13" i="10"/>
  <c r="I19" i="10"/>
  <c r="M15" i="10"/>
  <c r="J21" i="10"/>
  <c r="M14" i="10"/>
  <c r="M17" i="10"/>
  <c r="J16" i="10"/>
  <c r="J23" i="10"/>
  <c r="I20" i="10"/>
  <c r="M16" i="10"/>
  <c r="L24" i="10"/>
  <c r="K21" i="10"/>
  <c r="J18" i="10"/>
  <c r="I15" i="10"/>
  <c r="L23" i="10"/>
  <c r="K20" i="10"/>
  <c r="J17" i="10"/>
  <c r="I14" i="10"/>
  <c r="M21" i="10"/>
  <c r="L14" i="10"/>
  <c r="J20" i="10"/>
  <c r="D26" i="10"/>
  <c r="J26" i="10" s="1"/>
  <c r="C26" i="10"/>
  <c r="I26" i="10" s="1"/>
  <c r="G26" i="10"/>
  <c r="M26" i="10" s="1"/>
  <c r="E26" i="10"/>
  <c r="K26" i="10" s="1"/>
  <c r="F26" i="10"/>
  <c r="D89" i="9"/>
  <c r="G61" i="9"/>
  <c r="C90" i="9"/>
  <c r="M46" i="9"/>
  <c r="M52" i="9"/>
  <c r="L54" i="9"/>
  <c r="L48" i="9"/>
  <c r="L52" i="9"/>
  <c r="L49" i="9"/>
  <c r="L51" i="9"/>
  <c r="L50" i="9"/>
  <c r="M53" i="9"/>
  <c r="L53" i="9"/>
  <c r="M48" i="9"/>
  <c r="L46" i="9"/>
  <c r="M51" i="9"/>
  <c r="M45" i="9"/>
  <c r="M54" i="9"/>
  <c r="L45" i="9"/>
  <c r="G90" i="9"/>
  <c r="F76" i="9"/>
  <c r="G72" i="9"/>
  <c r="H89" i="9"/>
  <c r="G69" i="9"/>
  <c r="D90" i="9"/>
  <c r="C89" i="9"/>
  <c r="F68" i="9"/>
  <c r="G73" i="9"/>
  <c r="G65" i="9"/>
  <c r="F69" i="9"/>
  <c r="F64" i="9"/>
  <c r="G71" i="9"/>
  <c r="F77" i="9"/>
  <c r="G77" i="9"/>
  <c r="F71" i="9"/>
  <c r="F63" i="9"/>
  <c r="G70" i="9"/>
  <c r="G62" i="9"/>
  <c r="F73" i="9"/>
  <c r="F66" i="9"/>
  <c r="F67" i="9"/>
  <c r="F61" i="9"/>
  <c r="F65" i="9"/>
  <c r="F74" i="9"/>
  <c r="G76" i="9"/>
  <c r="G68" i="9"/>
  <c r="F90" i="9"/>
  <c r="G64" i="9"/>
  <c r="F62" i="9"/>
  <c r="F72" i="9"/>
  <c r="G75" i="9"/>
  <c r="G67" i="9"/>
  <c r="G63" i="9"/>
  <c r="E90" i="9"/>
  <c r="F70" i="9"/>
  <c r="G74" i="9"/>
  <c r="G66" i="9"/>
  <c r="G89" i="9"/>
  <c r="F75" i="9"/>
  <c r="F89" i="9"/>
  <c r="E89" i="9"/>
  <c r="D49" i="9"/>
  <c r="G49" i="9" s="1"/>
  <c r="C49" i="9"/>
  <c r="F49" i="9" s="1"/>
  <c r="K30" i="9"/>
  <c r="L29" i="9"/>
  <c r="I29" i="9"/>
  <c r="L30" i="9"/>
  <c r="M29" i="9"/>
  <c r="I30" i="9"/>
  <c r="M30" i="9"/>
  <c r="J29" i="9"/>
  <c r="N29" i="9"/>
  <c r="J30" i="9"/>
  <c r="N30" i="9"/>
  <c r="K29" i="9"/>
  <c r="N26" i="8"/>
  <c r="L30" i="8" s="1"/>
  <c r="N27" i="8"/>
  <c r="I31" i="8" s="1"/>
  <c r="H13" i="8"/>
  <c r="G17" i="8" s="1"/>
  <c r="H14" i="8"/>
  <c r="F18" i="8" s="1"/>
  <c r="H13" i="7"/>
  <c r="G17" i="7" s="1"/>
  <c r="H26" i="7"/>
  <c r="G30" i="7" s="1"/>
  <c r="H27" i="7"/>
  <c r="F31" i="7" s="1"/>
  <c r="H14" i="7"/>
  <c r="F18" i="7" s="1"/>
  <c r="L37" i="6"/>
  <c r="L41" i="6"/>
  <c r="M33" i="6"/>
  <c r="L36" i="6"/>
  <c r="M37" i="6"/>
  <c r="L40" i="6"/>
  <c r="M41" i="6"/>
  <c r="M38" i="6"/>
  <c r="M42" i="6"/>
  <c r="L35" i="6"/>
  <c r="M36" i="6"/>
  <c r="L39" i="6"/>
  <c r="M40" i="6"/>
  <c r="L43" i="6"/>
  <c r="L34" i="6"/>
  <c r="M35" i="6"/>
  <c r="L38" i="6"/>
  <c r="M39" i="6"/>
  <c r="L42" i="6"/>
  <c r="M43" i="6"/>
  <c r="L32" i="6"/>
  <c r="M32" i="6"/>
  <c r="C10" i="6"/>
  <c r="F127" i="11" l="1"/>
  <c r="F129" i="11"/>
  <c r="F130" i="11"/>
  <c r="F128" i="11"/>
  <c r="F85" i="11"/>
  <c r="F116" i="11"/>
  <c r="F124" i="11"/>
  <c r="F115" i="11"/>
  <c r="F79" i="11"/>
  <c r="F86" i="11"/>
  <c r="F122" i="11"/>
  <c r="F84" i="11"/>
  <c r="F118" i="11"/>
  <c r="F125" i="11"/>
  <c r="F74" i="11"/>
  <c r="F75" i="11"/>
  <c r="F82" i="11"/>
  <c r="F123" i="11"/>
  <c r="F126" i="11"/>
  <c r="F121" i="11"/>
  <c r="F120" i="11"/>
  <c r="F119" i="11"/>
  <c r="F87" i="11"/>
  <c r="F81" i="11"/>
  <c r="D117" i="11"/>
  <c r="C115" i="11"/>
  <c r="C125" i="11"/>
  <c r="H123" i="11"/>
  <c r="D120" i="11"/>
  <c r="D119" i="11"/>
  <c r="C129" i="11"/>
  <c r="D116" i="11"/>
  <c r="C119" i="11"/>
  <c r="D127" i="11"/>
  <c r="C116" i="11"/>
  <c r="C118" i="11"/>
  <c r="D121" i="11"/>
  <c r="C121" i="11"/>
  <c r="C117" i="11"/>
  <c r="C123" i="11"/>
  <c r="C126" i="11"/>
  <c r="C124" i="11"/>
  <c r="D130" i="11"/>
  <c r="D128" i="11"/>
  <c r="H129" i="11"/>
  <c r="D123" i="11"/>
  <c r="D115" i="11"/>
  <c r="C122" i="11"/>
  <c r="D126" i="11"/>
  <c r="H122" i="11"/>
  <c r="D124" i="11"/>
  <c r="C127" i="11"/>
  <c r="D118" i="11"/>
  <c r="D125" i="11"/>
  <c r="C128" i="11"/>
  <c r="C130" i="11"/>
  <c r="D129" i="11"/>
  <c r="E27" i="7"/>
  <c r="C31" i="7" s="1"/>
  <c r="K31" i="8"/>
  <c r="I30" i="8"/>
  <c r="H115" i="11"/>
  <c r="H117" i="11"/>
  <c r="H118" i="11"/>
  <c r="F89" i="11"/>
  <c r="H119" i="11"/>
  <c r="H121" i="11"/>
  <c r="F78" i="11"/>
  <c r="F77" i="11"/>
  <c r="F88" i="11"/>
  <c r="H116" i="11"/>
  <c r="H130" i="11"/>
  <c r="H124" i="11"/>
  <c r="H126" i="11"/>
  <c r="H127" i="11"/>
  <c r="H125" i="11"/>
  <c r="H128" i="11"/>
  <c r="F80" i="11"/>
  <c r="F76" i="11"/>
  <c r="M31" i="8"/>
  <c r="F17" i="7"/>
  <c r="G32" i="6"/>
  <c r="M30" i="8"/>
  <c r="D86" i="11"/>
  <c r="D87" i="11"/>
  <c r="D76" i="11"/>
  <c r="D89" i="11"/>
  <c r="S42" i="12"/>
  <c r="G53" i="12"/>
  <c r="G56" i="12" s="1"/>
  <c r="R47" i="12"/>
  <c r="F53" i="12"/>
  <c r="F56" i="12" s="1"/>
  <c r="R45" i="12"/>
  <c r="R35" i="12"/>
  <c r="R32" i="12"/>
  <c r="R41" i="12"/>
  <c r="R38" i="12"/>
  <c r="R39" i="12"/>
  <c r="R43" i="12"/>
  <c r="R46" i="12"/>
  <c r="R37" i="12"/>
  <c r="R42" i="12"/>
  <c r="S46" i="12"/>
  <c r="S41" i="12"/>
  <c r="S39" i="12"/>
  <c r="S40" i="12"/>
  <c r="S38" i="12"/>
  <c r="S37" i="12"/>
  <c r="S35" i="12"/>
  <c r="S43" i="12"/>
  <c r="S34" i="12"/>
  <c r="S36" i="12"/>
  <c r="S45" i="12"/>
  <c r="S32" i="12"/>
  <c r="S44" i="12"/>
  <c r="S33" i="12"/>
  <c r="R36" i="12"/>
  <c r="R44" i="12"/>
  <c r="R40" i="12"/>
  <c r="R34" i="12"/>
  <c r="S47" i="12"/>
  <c r="C74" i="11"/>
  <c r="C80" i="11"/>
  <c r="C75" i="11"/>
  <c r="C83" i="11"/>
  <c r="C81" i="11"/>
  <c r="C85" i="11"/>
  <c r="H85" i="11"/>
  <c r="H78" i="11"/>
  <c r="H80" i="11"/>
  <c r="H82" i="11"/>
  <c r="H87" i="11"/>
  <c r="H79" i="11"/>
  <c r="H76" i="11"/>
  <c r="H86" i="11"/>
  <c r="H77" i="11"/>
  <c r="H75" i="11"/>
  <c r="H74" i="11"/>
  <c r="H83" i="11"/>
  <c r="H88" i="11"/>
  <c r="H89" i="11"/>
  <c r="H84" i="11"/>
  <c r="H81" i="11"/>
  <c r="D88" i="11"/>
  <c r="C79" i="11"/>
  <c r="D83" i="11"/>
  <c r="J81" i="11"/>
  <c r="J79" i="11"/>
  <c r="J74" i="11"/>
  <c r="J80" i="11"/>
  <c r="J77" i="11"/>
  <c r="J76" i="11"/>
  <c r="J82" i="11"/>
  <c r="J84" i="11"/>
  <c r="J89" i="11"/>
  <c r="J88" i="11"/>
  <c r="J87" i="11"/>
  <c r="J78" i="11"/>
  <c r="J75" i="11"/>
  <c r="J83" i="11"/>
  <c r="J86" i="11"/>
  <c r="J85" i="11"/>
  <c r="C87" i="11"/>
  <c r="C77" i="11"/>
  <c r="C84" i="11"/>
  <c r="D79" i="11"/>
  <c r="D81" i="11"/>
  <c r="D84" i="11"/>
  <c r="K89" i="11"/>
  <c r="K84" i="11"/>
  <c r="K77" i="11"/>
  <c r="K86" i="11"/>
  <c r="K81" i="11"/>
  <c r="K83" i="11"/>
  <c r="K88" i="11"/>
  <c r="K87" i="11"/>
  <c r="K76" i="11"/>
  <c r="K78" i="11"/>
  <c r="K80" i="11"/>
  <c r="K79" i="11"/>
  <c r="K75" i="11"/>
  <c r="K82" i="11"/>
  <c r="K85" i="11"/>
  <c r="K74" i="11"/>
  <c r="C76" i="11"/>
  <c r="C78" i="11"/>
  <c r="C86" i="11"/>
  <c r="D77" i="11"/>
  <c r="C89" i="11"/>
  <c r="M86" i="11"/>
  <c r="M82" i="11"/>
  <c r="M84" i="11"/>
  <c r="M80" i="11"/>
  <c r="M78" i="11"/>
  <c r="M76" i="11"/>
  <c r="M85" i="11"/>
  <c r="M89" i="11"/>
  <c r="M75" i="11"/>
  <c r="M87" i="11"/>
  <c r="M74" i="11"/>
  <c r="M77" i="11"/>
  <c r="M79" i="11"/>
  <c r="M88" i="11"/>
  <c r="M83" i="11"/>
  <c r="M81" i="11"/>
  <c r="D75" i="11"/>
  <c r="D82" i="11"/>
  <c r="C88" i="11"/>
  <c r="C82" i="11"/>
  <c r="D78" i="11"/>
  <c r="D80" i="11"/>
  <c r="D74" i="11"/>
  <c r="D36" i="11"/>
  <c r="C48" i="11"/>
  <c r="C34" i="11"/>
  <c r="G34" i="11"/>
  <c r="G46" i="11"/>
  <c r="C35" i="11"/>
  <c r="F44" i="11"/>
  <c r="G43" i="11"/>
  <c r="F42" i="11"/>
  <c r="C45" i="11"/>
  <c r="C39" i="11"/>
  <c r="C41" i="11"/>
  <c r="C46" i="11"/>
  <c r="F43" i="11"/>
  <c r="C44" i="11"/>
  <c r="F37" i="11"/>
  <c r="F41" i="11"/>
  <c r="F47" i="11"/>
  <c r="F38" i="11"/>
  <c r="F45" i="11"/>
  <c r="D33" i="11"/>
  <c r="D39" i="11"/>
  <c r="D46" i="11"/>
  <c r="G39" i="11"/>
  <c r="G42" i="11"/>
  <c r="F39" i="11"/>
  <c r="D37" i="11"/>
  <c r="D34" i="11"/>
  <c r="C33" i="11"/>
  <c r="D38" i="11"/>
  <c r="C36" i="11"/>
  <c r="G44" i="11"/>
  <c r="F34" i="11"/>
  <c r="D43" i="11"/>
  <c r="D47" i="11"/>
  <c r="D48" i="11"/>
  <c r="G40" i="11"/>
  <c r="G33" i="11"/>
  <c r="C40" i="11"/>
  <c r="F36" i="11"/>
  <c r="F35" i="11"/>
  <c r="G38" i="11"/>
  <c r="F48" i="11"/>
  <c r="C37" i="11"/>
  <c r="C43" i="11"/>
  <c r="D41" i="11"/>
  <c r="F40" i="11"/>
  <c r="D42" i="11"/>
  <c r="D35" i="11"/>
  <c r="C38" i="11"/>
  <c r="C42" i="11"/>
  <c r="G48" i="11"/>
  <c r="D44" i="11"/>
  <c r="D40" i="11"/>
  <c r="G41" i="11"/>
  <c r="G35" i="11"/>
  <c r="C47" i="11"/>
  <c r="G47" i="11"/>
  <c r="G45" i="11"/>
  <c r="D45" i="11"/>
  <c r="F46" i="11"/>
  <c r="G37" i="11"/>
  <c r="J29" i="10"/>
  <c r="K29" i="10"/>
  <c r="J28" i="10"/>
  <c r="J27" i="10"/>
  <c r="I29" i="10"/>
  <c r="M29" i="10"/>
  <c r="I27" i="10"/>
  <c r="M28" i="10"/>
  <c r="L26" i="10"/>
  <c r="L29" i="10"/>
  <c r="L28" i="10"/>
  <c r="L27" i="10"/>
  <c r="M27" i="10"/>
  <c r="I28" i="10"/>
  <c r="K28" i="10"/>
  <c r="K27" i="10"/>
  <c r="F47" i="9"/>
  <c r="F52" i="9"/>
  <c r="F45" i="9"/>
  <c r="F51" i="9"/>
  <c r="G54" i="9"/>
  <c r="G47" i="9"/>
  <c r="G53" i="9"/>
  <c r="G50" i="9"/>
  <c r="G52" i="9"/>
  <c r="G51" i="9"/>
  <c r="G45" i="9"/>
  <c r="F54" i="9"/>
  <c r="F48" i="9"/>
  <c r="F53" i="9"/>
  <c r="G48" i="9"/>
  <c r="F46" i="9"/>
  <c r="F50" i="9"/>
  <c r="G46" i="9"/>
  <c r="C30" i="9"/>
  <c r="G30" i="9"/>
  <c r="H30" i="9"/>
  <c r="C29" i="9"/>
  <c r="E30" i="9"/>
  <c r="E29" i="9"/>
  <c r="H29" i="9"/>
  <c r="D30" i="9"/>
  <c r="D29" i="9"/>
  <c r="G29" i="9"/>
  <c r="F29" i="9"/>
  <c r="F30" i="9"/>
  <c r="H27" i="8"/>
  <c r="E31" i="8" s="1"/>
  <c r="K30" i="8"/>
  <c r="J31" i="8"/>
  <c r="J30" i="8"/>
  <c r="L31" i="8"/>
  <c r="H26" i="8"/>
  <c r="E30" i="8" s="1"/>
  <c r="E13" i="8"/>
  <c r="C17" i="8" s="1"/>
  <c r="E14" i="8"/>
  <c r="D18" i="8" s="1"/>
  <c r="G18" i="8"/>
  <c r="F17" i="8"/>
  <c r="E14" i="7"/>
  <c r="D18" i="7" s="1"/>
  <c r="F30" i="7"/>
  <c r="G18" i="7"/>
  <c r="D30" i="7"/>
  <c r="G31" i="7"/>
  <c r="E13" i="7"/>
  <c r="D17" i="7" s="1"/>
  <c r="G35" i="6"/>
  <c r="F41" i="6"/>
  <c r="F35" i="6"/>
  <c r="M44" i="6"/>
  <c r="G34" i="6"/>
  <c r="G39" i="6"/>
  <c r="F34" i="6"/>
  <c r="F39" i="6"/>
  <c r="G40" i="6"/>
  <c r="F40" i="6"/>
  <c r="F32" i="6"/>
  <c r="G38" i="6"/>
  <c r="F33" i="6"/>
  <c r="G41" i="6"/>
  <c r="G43" i="6"/>
  <c r="F38" i="6"/>
  <c r="F43" i="6"/>
  <c r="G33" i="6"/>
  <c r="L44" i="6"/>
  <c r="G42" i="6"/>
  <c r="F37" i="6"/>
  <c r="F36" i="6"/>
  <c r="F42" i="6"/>
  <c r="G37" i="6"/>
  <c r="G36" i="6"/>
  <c r="M17" i="6"/>
  <c r="M16" i="6"/>
  <c r="M20" i="6"/>
  <c r="M24" i="6"/>
  <c r="M21" i="6"/>
  <c r="M15" i="6"/>
  <c r="M19" i="6"/>
  <c r="M23" i="6"/>
  <c r="M13" i="6"/>
  <c r="M14" i="6"/>
  <c r="M18" i="6"/>
  <c r="M22" i="6"/>
  <c r="D31" i="7" l="1"/>
  <c r="C18" i="7"/>
  <c r="D17" i="8"/>
  <c r="G31" i="8"/>
  <c r="C31" i="8"/>
  <c r="D31" i="8"/>
  <c r="F31" i="8"/>
  <c r="D30" i="8"/>
  <c r="G30" i="8"/>
  <c r="C30" i="8"/>
  <c r="F30" i="8"/>
  <c r="C18" i="8"/>
  <c r="C17" i="7"/>
  <c r="G44" i="6"/>
  <c r="F44" i="6"/>
  <c r="F20" i="6"/>
  <c r="F23" i="6"/>
  <c r="F18" i="6"/>
  <c r="F24" i="6"/>
  <c r="G13" i="6"/>
  <c r="G15" i="6"/>
  <c r="G16" i="6"/>
  <c r="G18" i="6"/>
  <c r="F13" i="6"/>
  <c r="G19" i="6"/>
  <c r="G14" i="6"/>
  <c r="G17" i="6"/>
  <c r="G20" i="6"/>
  <c r="F15" i="6"/>
  <c r="G22" i="6"/>
  <c r="F17" i="6"/>
  <c r="G23" i="6"/>
  <c r="F14" i="6"/>
  <c r="G21" i="6"/>
  <c r="F16" i="6"/>
  <c r="F22" i="6"/>
  <c r="G24" i="6"/>
  <c r="F19" i="6"/>
  <c r="F21" i="6"/>
  <c r="L18" i="6" l="1"/>
  <c r="L24" i="6"/>
  <c r="L21" i="6"/>
  <c r="L16" i="6"/>
  <c r="L14" i="6"/>
  <c r="L15" i="6"/>
  <c r="L17" i="6"/>
  <c r="L23" i="6"/>
  <c r="L22" i="6"/>
  <c r="L20" i="6"/>
  <c r="L13" i="6"/>
  <c r="L19" i="6"/>
  <c r="D30" i="12" l="1"/>
  <c r="C30" i="12"/>
  <c r="C41" i="12" l="1"/>
  <c r="C33" i="12"/>
  <c r="C45" i="12"/>
  <c r="C37" i="12"/>
  <c r="C42" i="12"/>
  <c r="C47" i="12"/>
  <c r="C34" i="12"/>
  <c r="C43" i="12"/>
  <c r="C38" i="12"/>
  <c r="C36" i="12"/>
  <c r="C40" i="12"/>
  <c r="C32" i="12"/>
  <c r="C44" i="12"/>
  <c r="C46" i="12"/>
  <c r="C35" i="12"/>
  <c r="C39" i="12"/>
  <c r="D34" i="12"/>
  <c r="D42" i="12"/>
  <c r="D46" i="12"/>
  <c r="D38" i="12"/>
  <c r="D47" i="12"/>
  <c r="D45" i="12"/>
  <c r="D36" i="12"/>
  <c r="D32" i="12"/>
  <c r="D37" i="12"/>
  <c r="D41" i="12"/>
  <c r="D40" i="12"/>
  <c r="D44" i="12"/>
  <c r="D35" i="12"/>
  <c r="D39" i="12"/>
  <c r="D43" i="12"/>
  <c r="D33" i="12"/>
  <c r="I14" i="12"/>
  <c r="G30" i="12"/>
  <c r="F30" i="12"/>
  <c r="G47" i="12" l="1"/>
  <c r="G43" i="12"/>
  <c r="G39" i="12"/>
  <c r="G35" i="12"/>
  <c r="G44" i="12"/>
  <c r="G36" i="12"/>
  <c r="G46" i="12"/>
  <c r="G33" i="12"/>
  <c r="G45" i="12"/>
  <c r="G34" i="12"/>
  <c r="G37" i="12"/>
  <c r="G42" i="12"/>
  <c r="G41" i="12"/>
  <c r="G40" i="12"/>
  <c r="G38" i="12"/>
  <c r="G32" i="12"/>
  <c r="I30" i="12"/>
  <c r="I32" i="12" s="1"/>
  <c r="F42" i="12"/>
  <c r="F38" i="12"/>
  <c r="F34" i="12"/>
  <c r="F32" i="12"/>
  <c r="F46" i="12"/>
  <c r="F35" i="12"/>
  <c r="F33" i="12"/>
  <c r="F45" i="12"/>
  <c r="F39" i="12"/>
  <c r="F43" i="12"/>
  <c r="F47" i="12"/>
  <c r="F41" i="12"/>
  <c r="F40" i="12"/>
  <c r="F44" i="12"/>
  <c r="F37" i="12"/>
  <c r="F36" i="12"/>
  <c r="J14" i="12"/>
  <c r="J30" i="12" l="1"/>
  <c r="J32" i="12" s="1"/>
  <c r="I46" i="12"/>
  <c r="C53" i="12"/>
  <c r="C56" i="12" s="1"/>
  <c r="I34" i="12"/>
  <c r="I38" i="12"/>
  <c r="I42" i="12"/>
  <c r="I37" i="12"/>
  <c r="I35" i="12"/>
  <c r="I33" i="12"/>
  <c r="I41" i="12"/>
  <c r="I45" i="12"/>
  <c r="I39" i="12"/>
  <c r="I40" i="12"/>
  <c r="I36" i="12"/>
  <c r="I43" i="12"/>
  <c r="I44" i="12"/>
  <c r="I47" i="12"/>
  <c r="J46" i="12" l="1"/>
  <c r="D53" i="12"/>
  <c r="D56" i="12" s="1"/>
  <c r="J35" i="12"/>
  <c r="J47" i="12"/>
  <c r="J44" i="12"/>
  <c r="J42" i="12"/>
  <c r="J38" i="12"/>
  <c r="J39" i="12"/>
  <c r="J43" i="12"/>
  <c r="J41" i="12"/>
  <c r="J45" i="12"/>
  <c r="J40" i="12"/>
  <c r="J34" i="12"/>
  <c r="J36" i="12"/>
  <c r="J37" i="12"/>
  <c r="J33" i="12"/>
  <c r="D31" i="9" l="1"/>
  <c r="I113" i="11"/>
  <c r="I115" i="11" s="1"/>
  <c r="C26" i="27"/>
  <c r="C79" i="27"/>
  <c r="E72" i="11"/>
  <c r="E74" i="11" s="1"/>
  <c r="N16" i="10"/>
  <c r="D91" i="9"/>
  <c r="H91" i="9"/>
  <c r="H64" i="9"/>
  <c r="H14" i="6"/>
  <c r="H36" i="6"/>
  <c r="D65" i="27"/>
  <c r="C6" i="21" s="1"/>
  <c r="H65" i="27"/>
  <c r="G6" i="21" s="1"/>
  <c r="P164" i="27"/>
  <c r="H32" i="6"/>
  <c r="H21" i="6"/>
  <c r="M164" i="27"/>
  <c r="H19" i="6"/>
  <c r="H39" i="6"/>
  <c r="H31" i="9"/>
  <c r="H76" i="9"/>
  <c r="E31" i="11"/>
  <c r="E33" i="11" s="1"/>
  <c r="K18" i="12"/>
  <c r="K26" i="12"/>
  <c r="E82" i="11"/>
  <c r="I72" i="11"/>
  <c r="I74" i="11" s="1"/>
  <c r="I127" i="11"/>
  <c r="E49" i="9"/>
  <c r="H49" i="9" s="1"/>
  <c r="H68" i="9"/>
  <c r="N20" i="10"/>
  <c r="H31" i="11"/>
  <c r="H41" i="11" s="1"/>
  <c r="K22" i="12"/>
  <c r="E78" i="11"/>
  <c r="G72" i="11"/>
  <c r="G77" i="11" s="1"/>
  <c r="G113" i="11"/>
  <c r="G129" i="11" s="1"/>
  <c r="I124" i="11"/>
  <c r="D26" i="27"/>
  <c r="E65" i="27"/>
  <c r="D6" i="21" s="1"/>
  <c r="D79" i="27"/>
  <c r="H15" i="6"/>
  <c r="H18" i="6"/>
  <c r="H23" i="6"/>
  <c r="H33" i="6"/>
  <c r="H38" i="6"/>
  <c r="H40" i="6"/>
  <c r="E31" i="9"/>
  <c r="H61" i="9"/>
  <c r="H65" i="9"/>
  <c r="H69" i="9"/>
  <c r="H73" i="9"/>
  <c r="H77" i="9"/>
  <c r="E91" i="9"/>
  <c r="H26" i="10"/>
  <c r="N26" i="10" s="1"/>
  <c r="N13" i="10"/>
  <c r="N19" i="10"/>
  <c r="N21" i="10"/>
  <c r="N28" i="10"/>
  <c r="E38" i="11"/>
  <c r="K15" i="12"/>
  <c r="K19" i="12"/>
  <c r="K23" i="12"/>
  <c r="K27" i="12"/>
  <c r="E75" i="11"/>
  <c r="E79" i="11"/>
  <c r="E83" i="11"/>
  <c r="E87" i="11"/>
  <c r="G87" i="11"/>
  <c r="I116" i="11"/>
  <c r="I120" i="11"/>
  <c r="I125" i="11"/>
  <c r="I128" i="11"/>
  <c r="H72" i="9"/>
  <c r="N24" i="10"/>
  <c r="E41" i="11"/>
  <c r="E30" i="12"/>
  <c r="E44" i="12" s="1"/>
  <c r="K14" i="12"/>
  <c r="E86" i="11"/>
  <c r="E113" i="11"/>
  <c r="E122" i="11" s="1"/>
  <c r="I119" i="11"/>
  <c r="H30" i="12"/>
  <c r="H45" i="12" s="1"/>
  <c r="C37" i="27"/>
  <c r="F65" i="27"/>
  <c r="E6" i="21" s="1"/>
  <c r="H16" i="6"/>
  <c r="H22" i="6"/>
  <c r="H24" i="6"/>
  <c r="H34" i="6"/>
  <c r="H37" i="6"/>
  <c r="H42" i="6"/>
  <c r="E28" i="7"/>
  <c r="C32" i="7" s="1"/>
  <c r="E15" i="8"/>
  <c r="C19" i="8" s="1"/>
  <c r="H28" i="8"/>
  <c r="F31" i="9"/>
  <c r="H62" i="9"/>
  <c r="H66" i="9"/>
  <c r="H70" i="9"/>
  <c r="H74" i="9"/>
  <c r="F91" i="9"/>
  <c r="N14" i="10"/>
  <c r="N17" i="10"/>
  <c r="N22" i="10"/>
  <c r="E35" i="11"/>
  <c r="E39" i="11"/>
  <c r="E43" i="11"/>
  <c r="E47" i="11"/>
  <c r="K16" i="12"/>
  <c r="K20" i="12"/>
  <c r="K24" i="12"/>
  <c r="K28" i="12"/>
  <c r="E76" i="11"/>
  <c r="E80" i="11"/>
  <c r="E84" i="11"/>
  <c r="E88" i="11"/>
  <c r="I88" i="11"/>
  <c r="I117" i="11"/>
  <c r="I121" i="11"/>
  <c r="I122" i="11"/>
  <c r="I129" i="11"/>
  <c r="F51" i="27"/>
  <c r="C65" i="27"/>
  <c r="G65" i="27"/>
  <c r="F6" i="21" s="1"/>
  <c r="H13" i="6"/>
  <c r="H17" i="6"/>
  <c r="H20" i="6"/>
  <c r="H35" i="6"/>
  <c r="H41" i="6"/>
  <c r="H43" i="6"/>
  <c r="C31" i="9"/>
  <c r="G31" i="9"/>
  <c r="H63" i="9"/>
  <c r="H67" i="9"/>
  <c r="H71" i="9"/>
  <c r="H75" i="9"/>
  <c r="C91" i="9"/>
  <c r="G91" i="9"/>
  <c r="N15" i="10"/>
  <c r="N18" i="10"/>
  <c r="N23" i="10"/>
  <c r="E36" i="11"/>
  <c r="E40" i="11"/>
  <c r="E44" i="11"/>
  <c r="E48" i="11"/>
  <c r="K17" i="12"/>
  <c r="K21" i="12"/>
  <c r="K25" i="12"/>
  <c r="K29" i="12"/>
  <c r="E77" i="11"/>
  <c r="E81" i="11"/>
  <c r="E85" i="11"/>
  <c r="E89" i="11"/>
  <c r="I81" i="11"/>
  <c r="I118" i="11"/>
  <c r="I123" i="11"/>
  <c r="I126" i="11"/>
  <c r="I130" i="11"/>
  <c r="E59" i="12"/>
  <c r="E39" i="12" l="1"/>
  <c r="H48" i="9"/>
  <c r="G84" i="11"/>
  <c r="B6" i="21"/>
  <c r="H43" i="12"/>
  <c r="H45" i="9"/>
  <c r="H53" i="9"/>
  <c r="H47" i="9"/>
  <c r="H52" i="9"/>
  <c r="H54" i="9"/>
  <c r="F26" i="27"/>
  <c r="G125" i="11"/>
  <c r="K91" i="9"/>
  <c r="F79" i="27"/>
  <c r="H34" i="12"/>
  <c r="I83" i="11"/>
  <c r="E34" i="11"/>
  <c r="E46" i="11"/>
  <c r="H40" i="11"/>
  <c r="G126" i="11"/>
  <c r="G128" i="11"/>
  <c r="E42" i="11"/>
  <c r="N27" i="10"/>
  <c r="E47" i="12"/>
  <c r="H39" i="11"/>
  <c r="H38" i="11"/>
  <c r="G122" i="11"/>
  <c r="H36" i="11"/>
  <c r="G121" i="11"/>
  <c r="H35" i="11"/>
  <c r="G123" i="11"/>
  <c r="G124" i="11"/>
  <c r="H34" i="11"/>
  <c r="G118" i="11"/>
  <c r="H48" i="11"/>
  <c r="G117" i="11"/>
  <c r="H47" i="11"/>
  <c r="H37" i="11"/>
  <c r="G120" i="11"/>
  <c r="H46" i="11"/>
  <c r="G130" i="11"/>
  <c r="H44" i="11"/>
  <c r="E121" i="11"/>
  <c r="H43" i="11"/>
  <c r="G116" i="11"/>
  <c r="H42" i="11"/>
  <c r="E37" i="11"/>
  <c r="K31" i="9"/>
  <c r="E130" i="11"/>
  <c r="G89" i="11"/>
  <c r="D41" i="27"/>
  <c r="E117" i="11"/>
  <c r="G80" i="11"/>
  <c r="E42" i="12"/>
  <c r="E34" i="12"/>
  <c r="G82" i="11"/>
  <c r="G83" i="11"/>
  <c r="H15" i="7"/>
  <c r="F19" i="7" s="1"/>
  <c r="H59" i="12"/>
  <c r="E126" i="11"/>
  <c r="G85" i="11"/>
  <c r="E43" i="12"/>
  <c r="E35" i="12"/>
  <c r="E129" i="11"/>
  <c r="G76" i="11"/>
  <c r="G79" i="11"/>
  <c r="N40" i="6"/>
  <c r="N18" i="6"/>
  <c r="N91" i="9"/>
  <c r="E118" i="11"/>
  <c r="G81" i="11"/>
  <c r="J51" i="27"/>
  <c r="E125" i="11"/>
  <c r="G88" i="11"/>
  <c r="E46" i="12"/>
  <c r="E38" i="12"/>
  <c r="N29" i="10"/>
  <c r="G75" i="11"/>
  <c r="I82" i="11"/>
  <c r="N65" i="9"/>
  <c r="J65" i="27"/>
  <c r="I6" i="21" s="1"/>
  <c r="E15" i="7"/>
  <c r="C19" i="7" s="1"/>
  <c r="Z21" i="10"/>
  <c r="T29" i="12"/>
  <c r="D19" i="8"/>
  <c r="E45" i="11"/>
  <c r="E32" i="12"/>
  <c r="E115" i="11"/>
  <c r="E124" i="11"/>
  <c r="G127" i="11"/>
  <c r="H33" i="11"/>
  <c r="G119" i="11"/>
  <c r="G115" i="11"/>
  <c r="H45" i="11"/>
  <c r="H46" i="9"/>
  <c r="H51" i="9"/>
  <c r="L119" i="27"/>
  <c r="I93" i="27"/>
  <c r="G131" i="27"/>
  <c r="I105" i="27"/>
  <c r="E51" i="27"/>
  <c r="C51" i="27"/>
  <c r="I131" i="27"/>
  <c r="D105" i="27"/>
  <c r="D51" i="27"/>
  <c r="F32" i="8"/>
  <c r="E32" i="8"/>
  <c r="D32" i="8"/>
  <c r="C32" i="8"/>
  <c r="G32" i="8"/>
  <c r="T23" i="12"/>
  <c r="T22" i="12"/>
  <c r="J91" i="9"/>
  <c r="N36" i="6"/>
  <c r="N65" i="27"/>
  <c r="M6" i="21" s="1"/>
  <c r="T26" i="12"/>
  <c r="Z15" i="10"/>
  <c r="M65" i="27"/>
  <c r="L6" i="21" s="1"/>
  <c r="Z18" i="10"/>
  <c r="N35" i="6"/>
  <c r="L31" i="9"/>
  <c r="T24" i="12"/>
  <c r="Z22" i="10"/>
  <c r="N66" i="9"/>
  <c r="N42" i="6"/>
  <c r="H119" i="27"/>
  <c r="H41" i="12"/>
  <c r="F141" i="27"/>
  <c r="F145" i="27" s="1"/>
  <c r="F154" i="27"/>
  <c r="F119" i="27"/>
  <c r="G154" i="27"/>
  <c r="L131" i="27"/>
  <c r="G105" i="27"/>
  <c r="I91" i="9"/>
  <c r="M31" i="9"/>
  <c r="N17" i="6"/>
  <c r="T25" i="12"/>
  <c r="M91" i="9"/>
  <c r="N20" i="6"/>
  <c r="AB164" i="27"/>
  <c r="N70" i="9"/>
  <c r="H28" i="7"/>
  <c r="G32" i="7" s="1"/>
  <c r="T20" i="12"/>
  <c r="Z17" i="10"/>
  <c r="N37" i="6"/>
  <c r="H39" i="12"/>
  <c r="I77" i="11"/>
  <c r="D154" i="27"/>
  <c r="J119" i="27"/>
  <c r="D119" i="27"/>
  <c r="E93" i="27"/>
  <c r="H46" i="12"/>
  <c r="I84" i="11"/>
  <c r="K119" i="27"/>
  <c r="C119" i="27"/>
  <c r="C41" i="27"/>
  <c r="H37" i="12"/>
  <c r="E120" i="11"/>
  <c r="I79" i="11"/>
  <c r="E41" i="12"/>
  <c r="E33" i="12"/>
  <c r="M131" i="27"/>
  <c r="H105" i="27"/>
  <c r="J164" i="27"/>
  <c r="G86" i="11"/>
  <c r="E40" i="12"/>
  <c r="H50" i="9"/>
  <c r="D32" i="7"/>
  <c r="E123" i="11"/>
  <c r="G78" i="11"/>
  <c r="E36" i="12"/>
  <c r="E119" i="27"/>
  <c r="N61" i="9"/>
  <c r="N38" i="6"/>
  <c r="K31" i="11"/>
  <c r="K33" i="11" s="1"/>
  <c r="T18" i="12"/>
  <c r="N76" i="9"/>
  <c r="N21" i="6"/>
  <c r="Z19" i="10"/>
  <c r="N73" i="9"/>
  <c r="N33" i="6"/>
  <c r="G37" i="27"/>
  <c r="T15" i="12"/>
  <c r="Z20" i="10"/>
  <c r="N68" i="9"/>
  <c r="J31" i="9"/>
  <c r="N19" i="6"/>
  <c r="AE164" i="27"/>
  <c r="N32" i="6"/>
  <c r="E79" i="27"/>
  <c r="E26" i="27"/>
  <c r="T21" i="12"/>
  <c r="N71" i="9"/>
  <c r="T17" i="12"/>
  <c r="N75" i="9"/>
  <c r="I31" i="9"/>
  <c r="N13" i="6"/>
  <c r="I65" i="27"/>
  <c r="N62" i="9"/>
  <c r="N34" i="6"/>
  <c r="T16" i="12"/>
  <c r="L91" i="9"/>
  <c r="N24" i="6"/>
  <c r="H35" i="12"/>
  <c r="I89" i="11"/>
  <c r="K131" i="27"/>
  <c r="D131" i="27"/>
  <c r="F105" i="27"/>
  <c r="H42" i="12"/>
  <c r="I80" i="11"/>
  <c r="I119" i="27"/>
  <c r="C131" i="27"/>
  <c r="E105" i="27"/>
  <c r="F41" i="27"/>
  <c r="H44" i="12"/>
  <c r="I78" i="11"/>
  <c r="K30" i="12"/>
  <c r="K47" i="12" s="1"/>
  <c r="H33" i="12"/>
  <c r="E116" i="11"/>
  <c r="I75" i="11"/>
  <c r="K41" i="12"/>
  <c r="J131" i="27"/>
  <c r="G93" i="27"/>
  <c r="H36" i="12"/>
  <c r="G74" i="11"/>
  <c r="H40" i="12"/>
  <c r="I86" i="11"/>
  <c r="E154" i="27"/>
  <c r="E131" i="27"/>
  <c r="H44" i="6"/>
  <c r="G51" i="27"/>
  <c r="T14" i="12"/>
  <c r="N30" i="12"/>
  <c r="N47" i="12" s="1"/>
  <c r="P72" i="11"/>
  <c r="P80" i="11" s="1"/>
  <c r="N77" i="9"/>
  <c r="N15" i="6"/>
  <c r="P113" i="11"/>
  <c r="P127" i="11" s="1"/>
  <c r="T19" i="12"/>
  <c r="N31" i="9"/>
  <c r="N72" i="9"/>
  <c r="L113" i="11"/>
  <c r="L122" i="11" s="1"/>
  <c r="Q30" i="12"/>
  <c r="Q38" i="12" s="1"/>
  <c r="P116" i="11"/>
  <c r="N31" i="11"/>
  <c r="N40" i="11" s="1"/>
  <c r="Z13" i="10"/>
  <c r="T26" i="10"/>
  <c r="Z26" i="10" s="1"/>
  <c r="N69" i="9"/>
  <c r="N23" i="6"/>
  <c r="K65" i="27"/>
  <c r="J6" i="21" s="1"/>
  <c r="L72" i="11"/>
  <c r="L85" i="11" s="1"/>
  <c r="N72" i="11"/>
  <c r="N78" i="11" s="1"/>
  <c r="N113" i="11"/>
  <c r="N127" i="11" s="1"/>
  <c r="T27" i="12"/>
  <c r="P78" i="11"/>
  <c r="Z16" i="10"/>
  <c r="N64" i="9"/>
  <c r="N39" i="6"/>
  <c r="Z24" i="10"/>
  <c r="K49" i="9"/>
  <c r="N49" i="9" s="1"/>
  <c r="N14" i="6"/>
  <c r="N63" i="9"/>
  <c r="N41" i="6"/>
  <c r="Z23" i="10"/>
  <c r="N67" i="9"/>
  <c r="N43" i="6"/>
  <c r="Z14" i="10"/>
  <c r="N22" i="6"/>
  <c r="T28" i="12"/>
  <c r="N74" i="9"/>
  <c r="N16" i="6"/>
  <c r="L65" i="27"/>
  <c r="K6" i="21" s="1"/>
  <c r="H47" i="12"/>
  <c r="I85" i="11"/>
  <c r="N131" i="27"/>
  <c r="H131" i="27"/>
  <c r="J105" i="27"/>
  <c r="C105" i="27"/>
  <c r="H38" i="12"/>
  <c r="I76" i="11"/>
  <c r="C154" i="27"/>
  <c r="G119" i="27"/>
  <c r="H93" i="27"/>
  <c r="I51" i="27"/>
  <c r="H32" i="12"/>
  <c r="E127" i="11"/>
  <c r="E128" i="11"/>
  <c r="I87" i="11"/>
  <c r="E45" i="12"/>
  <c r="E37" i="12"/>
  <c r="F131" i="27"/>
  <c r="D93" i="27"/>
  <c r="C93" i="27"/>
  <c r="H51" i="27"/>
  <c r="E119" i="11"/>
  <c r="Q164" i="27"/>
  <c r="F93" i="27"/>
  <c r="E41" i="27"/>
  <c r="N89" i="11" l="1"/>
  <c r="Q167" i="27"/>
  <c r="H6" i="21"/>
  <c r="N47" i="11"/>
  <c r="L129" i="11"/>
  <c r="D19" i="7"/>
  <c r="N88" i="11"/>
  <c r="H41" i="27"/>
  <c r="G19" i="7"/>
  <c r="N51" i="27"/>
  <c r="F32" i="7"/>
  <c r="N46" i="12"/>
  <c r="N129" i="11"/>
  <c r="K35" i="11"/>
  <c r="K34" i="12"/>
  <c r="N123" i="11"/>
  <c r="N37" i="12"/>
  <c r="K41" i="11"/>
  <c r="L105" i="27"/>
  <c r="P129" i="11"/>
  <c r="K42" i="12"/>
  <c r="N119" i="11"/>
  <c r="N115" i="11"/>
  <c r="L115" i="11"/>
  <c r="L130" i="11"/>
  <c r="L75" i="11"/>
  <c r="J93" i="27"/>
  <c r="N117" i="11"/>
  <c r="L77" i="11"/>
  <c r="L88" i="11"/>
  <c r="L126" i="11"/>
  <c r="L82" i="11"/>
  <c r="L78" i="11"/>
  <c r="L128" i="11"/>
  <c r="N32" i="12"/>
  <c r="N105" i="27"/>
  <c r="S131" i="27"/>
  <c r="N52" i="9"/>
  <c r="K105" i="27"/>
  <c r="P126" i="11"/>
  <c r="P130" i="11"/>
  <c r="O119" i="27"/>
  <c r="N45" i="12"/>
  <c r="P119" i="11"/>
  <c r="P115" i="11"/>
  <c r="L76" i="11"/>
  <c r="L116" i="11"/>
  <c r="L84" i="11"/>
  <c r="L118" i="11"/>
  <c r="N40" i="12"/>
  <c r="P120" i="11"/>
  <c r="N125" i="11"/>
  <c r="P124" i="11"/>
  <c r="Y131" i="27"/>
  <c r="L83" i="11"/>
  <c r="K36" i="11"/>
  <c r="N121" i="11"/>
  <c r="P118" i="11"/>
  <c r="N44" i="12"/>
  <c r="K36" i="12"/>
  <c r="K38" i="12"/>
  <c r="K44" i="12"/>
  <c r="K33" i="12"/>
  <c r="K43" i="12"/>
  <c r="J141" i="27"/>
  <c r="J145" i="27" s="1" a="1"/>
  <c r="J145" i="27" s="1"/>
  <c r="K154" i="27"/>
  <c r="X131" i="27"/>
  <c r="Q33" i="12"/>
  <c r="L93" i="27"/>
  <c r="P77" i="11"/>
  <c r="N45" i="11"/>
  <c r="N34" i="11"/>
  <c r="L51" i="27"/>
  <c r="N93" i="27"/>
  <c r="J167" i="27"/>
  <c r="N167" i="27"/>
  <c r="H167" i="27"/>
  <c r="L167" i="27"/>
  <c r="O167" i="27"/>
  <c r="K167" i="27"/>
  <c r="D167" i="27"/>
  <c r="E167" i="27"/>
  <c r="M51" i="27"/>
  <c r="K93" i="27"/>
  <c r="H154" i="27"/>
  <c r="N119" i="27"/>
  <c r="K44" i="11"/>
  <c r="P89" i="11"/>
  <c r="R51" i="27"/>
  <c r="P85" i="11"/>
  <c r="P167" i="27"/>
  <c r="O93" i="27"/>
  <c r="K43" i="11"/>
  <c r="W131" i="27"/>
  <c r="T131" i="27"/>
  <c r="M93" i="27"/>
  <c r="P83" i="11"/>
  <c r="N79" i="11"/>
  <c r="P88" i="11"/>
  <c r="Q46" i="12"/>
  <c r="N85" i="11"/>
  <c r="Q131" i="27"/>
  <c r="N124" i="11"/>
  <c r="N83" i="11"/>
  <c r="K51" i="27"/>
  <c r="G167" i="27"/>
  <c r="K32" i="12"/>
  <c r="E53" i="12"/>
  <c r="E56" i="12" s="1"/>
  <c r="S119" i="27"/>
  <c r="N35" i="11"/>
  <c r="N76" i="11"/>
  <c r="P117" i="11"/>
  <c r="N35" i="12"/>
  <c r="N118" i="11"/>
  <c r="P81" i="11"/>
  <c r="L86" i="11"/>
  <c r="N33" i="12"/>
  <c r="L79" i="11"/>
  <c r="V131" i="27"/>
  <c r="Q45" i="12"/>
  <c r="L119" i="11"/>
  <c r="N116" i="11"/>
  <c r="P105" i="27"/>
  <c r="N75" i="11"/>
  <c r="K46" i="12"/>
  <c r="Q51" i="27"/>
  <c r="U119" i="27"/>
  <c r="K39" i="11"/>
  <c r="L80" i="11"/>
  <c r="P121" i="11"/>
  <c r="N43" i="12"/>
  <c r="N130" i="11"/>
  <c r="R105" i="27"/>
  <c r="N126" i="11"/>
  <c r="C167" i="27"/>
  <c r="K37" i="12"/>
  <c r="C145" i="27"/>
  <c r="J41" i="27"/>
  <c r="N43" i="11"/>
  <c r="N84" i="11"/>
  <c r="P122" i="11"/>
  <c r="T119" i="27"/>
  <c r="N36" i="11"/>
  <c r="N53" i="9"/>
  <c r="P123" i="11"/>
  <c r="O105" i="27"/>
  <c r="N54" i="9"/>
  <c r="N42" i="11"/>
  <c r="L124" i="11"/>
  <c r="P128" i="11"/>
  <c r="E145" i="27"/>
  <c r="M119" i="27"/>
  <c r="Z29" i="10"/>
  <c r="Z131" i="27"/>
  <c r="Z27" i="10"/>
  <c r="N50" i="9"/>
  <c r="L154" i="27"/>
  <c r="N41" i="11"/>
  <c r="Q36" i="12"/>
  <c r="P87" i="11"/>
  <c r="R131" i="27"/>
  <c r="N51" i="9"/>
  <c r="K34" i="11"/>
  <c r="K37" i="11"/>
  <c r="K42" i="11"/>
  <c r="K40" i="12"/>
  <c r="D145" i="27"/>
  <c r="N34" i="12"/>
  <c r="P76" i="11"/>
  <c r="Q34" i="12"/>
  <c r="Q35" i="12"/>
  <c r="K40" i="11"/>
  <c r="N122" i="11"/>
  <c r="P82" i="11"/>
  <c r="N128" i="11"/>
  <c r="K38" i="11"/>
  <c r="N37" i="11"/>
  <c r="N38" i="11"/>
  <c r="Y164" i="27"/>
  <c r="P125" i="11"/>
  <c r="N39" i="11"/>
  <c r="N80" i="11"/>
  <c r="AF164" i="27"/>
  <c r="N45" i="9"/>
  <c r="Q47" i="12"/>
  <c r="P93" i="27"/>
  <c r="K48" i="11"/>
  <c r="Q43" i="12"/>
  <c r="K45" i="12"/>
  <c r="N42" i="12"/>
  <c r="P84" i="11"/>
  <c r="Q42" i="12"/>
  <c r="O51" i="27"/>
  <c r="L123" i="11"/>
  <c r="J154" i="27"/>
  <c r="N86" i="11"/>
  <c r="N41" i="12"/>
  <c r="L87" i="11"/>
  <c r="Z28" i="10"/>
  <c r="Q37" i="12"/>
  <c r="M167" i="27"/>
  <c r="I167" i="27"/>
  <c r="Q119" i="27"/>
  <c r="O131" i="27"/>
  <c r="K47" i="11"/>
  <c r="I154" i="27"/>
  <c r="N44" i="11"/>
  <c r="V119" i="27"/>
  <c r="N48" i="11"/>
  <c r="N46" i="11"/>
  <c r="N74" i="11"/>
  <c r="L74" i="11"/>
  <c r="P119" i="27"/>
  <c r="N33" i="11"/>
  <c r="Q32" i="12"/>
  <c r="Q41" i="12"/>
  <c r="P86" i="11"/>
  <c r="N82" i="11"/>
  <c r="L120" i="11"/>
  <c r="P51" i="27"/>
  <c r="P74" i="11"/>
  <c r="T30" i="12"/>
  <c r="T46" i="12" s="1"/>
  <c r="K39" i="12"/>
  <c r="L117" i="11"/>
  <c r="L81" i="11"/>
  <c r="N39" i="12"/>
  <c r="Q39" i="12"/>
  <c r="N44" i="6"/>
  <c r="U131" i="27"/>
  <c r="Q44" i="12"/>
  <c r="P75" i="11"/>
  <c r="G41" i="27"/>
  <c r="N46" i="9"/>
  <c r="N87" i="11"/>
  <c r="Q40" i="12"/>
  <c r="N36" i="12"/>
  <c r="P79" i="11"/>
  <c r="F167" i="27"/>
  <c r="M105" i="27"/>
  <c r="N47" i="9"/>
  <c r="N38" i="12"/>
  <c r="L121" i="11"/>
  <c r="P131" i="27"/>
  <c r="L89" i="11"/>
  <c r="K35" i="12"/>
  <c r="Q105" i="27"/>
  <c r="L125" i="11"/>
  <c r="N48" i="9"/>
  <c r="N81" i="11"/>
  <c r="R119" i="27"/>
  <c r="N77" i="11"/>
  <c r="I41" i="27"/>
  <c r="K45" i="11"/>
  <c r="L127" i="11"/>
  <c r="N120" i="11"/>
  <c r="K46" i="11"/>
  <c r="I145" i="27" l="1" a="1"/>
  <c r="I145" i="27" s="1"/>
  <c r="H145" i="27" a="1"/>
  <c r="H145" i="27" s="1"/>
  <c r="G145" i="27" a="1"/>
  <c r="G145" i="27" s="1"/>
  <c r="AE167" i="27"/>
  <c r="T42" i="12"/>
  <c r="T34" i="12"/>
  <c r="T41" i="12"/>
  <c r="R167" i="27"/>
  <c r="T44" i="12"/>
  <c r="T38" i="12"/>
  <c r="T36" i="12"/>
  <c r="T39" i="12"/>
  <c r="AB167" i="27"/>
  <c r="AF167" i="27"/>
  <c r="U167" i="27"/>
  <c r="T35" i="12"/>
  <c r="T32" i="12"/>
  <c r="H53" i="12"/>
  <c r="H56" i="12" s="1"/>
  <c r="T47" i="12"/>
  <c r="T43" i="12"/>
  <c r="T33" i="12"/>
  <c r="T40" i="12"/>
  <c r="Y167" i="27"/>
  <c r="W167" i="27"/>
  <c r="S167" i="27"/>
  <c r="Z167" i="27"/>
  <c r="AC167" i="27"/>
  <c r="AD167" i="27"/>
  <c r="T167" i="27"/>
  <c r="AA167" i="27"/>
  <c r="T37" i="12"/>
  <c r="X167" i="27"/>
  <c r="T45" i="12"/>
  <c r="V167" i="27"/>
  <c r="H15" i="8" l="1"/>
  <c r="F19" i="8" s="1"/>
  <c r="N28" i="8"/>
  <c r="M32" i="8" s="1"/>
  <c r="G19" i="8"/>
  <c r="L32" i="8" l="1"/>
  <c r="J32" i="8"/>
  <c r="I32" i="8"/>
  <c r="K32" i="8"/>
</calcChain>
</file>

<file path=xl/sharedStrings.xml><?xml version="1.0" encoding="utf-8"?>
<sst xmlns="http://schemas.openxmlformats.org/spreadsheetml/2006/main" count="1758" uniqueCount="413">
  <si>
    <t>Common Advice Performance Management Reporting Framework Summary 2019/20</t>
  </si>
  <si>
    <t>East Renfrewshire</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</si>
  <si>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East Renfrewshire Council.</t>
    </r>
  </si>
  <si>
    <t>Contents</t>
  </si>
  <si>
    <t>Notes &amp; Caveats</t>
  </si>
  <si>
    <t>Key Points</t>
  </si>
  <si>
    <t>Tables</t>
  </si>
  <si>
    <t>Services</t>
  </si>
  <si>
    <t>Demographics</t>
  </si>
  <si>
    <t>Debt</t>
  </si>
  <si>
    <t>Staff</t>
  </si>
  <si>
    <t>Funding</t>
  </si>
  <si>
    <t>Volume</t>
  </si>
  <si>
    <t>Debt Strategies</t>
  </si>
  <si>
    <t>Welfare Rights Activity</t>
  </si>
  <si>
    <t>Financial Gain</t>
  </si>
  <si>
    <t>Softer Outcomes</t>
  </si>
  <si>
    <t>Charts</t>
  </si>
  <si>
    <t>Ethnicity Chart</t>
  </si>
  <si>
    <t>Clients Chart</t>
  </si>
  <si>
    <t>Softer Outcomes Chart</t>
  </si>
  <si>
    <t>Return to Contents</t>
  </si>
  <si>
    <t>The information presented in this spreadsheet relates to data from money and welfare rights advice services funded by East Renfrewshire council, covering the period 1st April 2019 - 31st March 2020.</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</si>
  <si>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</si>
  <si>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</si>
  <si>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</si>
  <si>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</si>
  <si>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</si>
  <si>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Some services have multiple funding streams and therefore it can be difficult to extract data that specifically relates to local authority funded activity. Following workshops in December 2019, there was agreement that this was a concern across local authorities and that going forward there is a need to ensure that figures reflect local authority activity only. 
Some services can more easily extract data relating to local authority funded activity only. However, in other services local authority funding may be spread across different resources and therefore multiple funding streams contribute to the work of advisors. 
In East Renfrewshire CAB, the local authority funding is used specifically to fund a money adviser post and figures represent the work carried out by this post.</t>
  </si>
  <si>
    <t>Figures for 2017/18 should be treated with caution as a number of measures include incomplete data and may have been under reported due to the way in which cases were recorded.</t>
  </si>
  <si>
    <t>Figures for Scotland are included in this spreadsheet to illustrate how activity in East Renfrewshire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</si>
  <si>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 xml:space="preserve">Figures included under "Not Recorded" and "Prefer not to answer" have been excluded from this data set and are not included in proportions. </t>
  </si>
  <si>
    <t xml:space="preserve">To illustrate how the demographics of clients accessing the services compares with the population of East Renfrewshire, comparisons have been made using data from the 2019 Scottish Household Survey (SHS). This helps demonstrate which demographic groups are overrepresented or underrepresented within advice services. </t>
  </si>
  <si>
    <t>Figures for East Renfrewshire CAB only include debt clients receiving advice from a money adviser and do not include clients seen by volunteers.</t>
  </si>
  <si>
    <t xml:space="preserve">Figures for the Money Advice and Right Team include new clients only. </t>
  </si>
  <si>
    <t>Table I1.2 - 2019/20 External Volunteers fluctuate throughout the year ranging from approximately 35-44.</t>
  </si>
  <si>
    <t>Table A1.1 - East Renfrewshire CAB figures for total clients includes those seen by a money adviser and those seen by volunteers.</t>
  </si>
  <si>
    <t>Table A1.2 - East Renfrewshire CAB figures for contacts by channel may include multiple contacts from the same individual. 2017/18 figures do not include the Money Advice and Rights Team.</t>
  </si>
  <si>
    <t>Table A1.3, Table A1.4, Table A1.5 and Table A1.6 - 2017/18 and 2018/19 figures do not include East Renfrewshire CAB.</t>
  </si>
  <si>
    <t>Figures do not include East Renfrewshire CAB.</t>
  </si>
  <si>
    <t>In 2019/20 Esat Renfrewshire Council funded 2 services to deliver Money and Welfare Rights Advice.</t>
  </si>
  <si>
    <t>One of these services is delivered internally within the council whilst the other is externally commissioned to deliver advice.</t>
  </si>
  <si>
    <t xml:space="preserve">These services are listed below, alongside the Case Management Systems used within each service. </t>
  </si>
  <si>
    <t>Internal Service</t>
  </si>
  <si>
    <t>Service Name</t>
  </si>
  <si>
    <t>Case Management System</t>
  </si>
  <si>
    <t>Advice Provided</t>
  </si>
  <si>
    <t>Money Advice and Rights Team</t>
  </si>
  <si>
    <t>AdvicePro</t>
  </si>
  <si>
    <t>Money &amp; Welfare Rights Advice</t>
  </si>
  <si>
    <t>External Services</t>
  </si>
  <si>
    <t>East Renfrewshire CAB</t>
  </si>
  <si>
    <t>CASTLE</t>
  </si>
  <si>
    <t>Money Advice Only</t>
  </si>
  <si>
    <t>Clients by Demographics</t>
  </si>
  <si>
    <t>Gender</t>
  </si>
  <si>
    <t>Table C2.1</t>
  </si>
  <si>
    <t>Age</t>
  </si>
  <si>
    <t>Table C2.2</t>
  </si>
  <si>
    <t>Ethnicity</t>
  </si>
  <si>
    <t>Table C2.3</t>
  </si>
  <si>
    <t>Disability</t>
  </si>
  <si>
    <t>Table C2.4</t>
  </si>
  <si>
    <t>Household Income</t>
  </si>
  <si>
    <t>Table C2.5</t>
  </si>
  <si>
    <t>Economic Status</t>
  </si>
  <si>
    <t>Table C2.6</t>
  </si>
  <si>
    <t>Housing Tenure</t>
  </si>
  <si>
    <t>Table C2.7</t>
  </si>
  <si>
    <t>Household Composition</t>
  </si>
  <si>
    <t>Table C2.8</t>
  </si>
  <si>
    <t>Table C2.1 Money and Welfare Rights Advice Clients by Gender in 2017/18, 2018/19 and 2019/20</t>
  </si>
  <si>
    <t>Clients</t>
  </si>
  <si>
    <t>Population (SHS)</t>
  </si>
  <si>
    <t>Scotland</t>
  </si>
  <si>
    <t>Male</t>
  </si>
  <si>
    <t>Female</t>
  </si>
  <si>
    <t>Number</t>
  </si>
  <si>
    <t>2017/18</t>
  </si>
  <si>
    <t>-</t>
  </si>
  <si>
    <t>2018/19</t>
  </si>
  <si>
    <t>2019/20</t>
  </si>
  <si>
    <t>Proportion</t>
  </si>
  <si>
    <r>
      <t>Table C2.2 Money and Welfare Rights Advice Clients by Age Bracket in 2017/18, 2018/19 and 2019/20</t>
    </r>
    <r>
      <rPr>
        <b/>
        <vertAlign val="superscript"/>
        <sz val="11"/>
        <color theme="1"/>
        <rFont val="Calibri"/>
        <family val="2"/>
        <scheme val="minor"/>
      </rPr>
      <t>1</t>
    </r>
  </si>
  <si>
    <t>General breakdown - comparable categories across 3 years</t>
  </si>
  <si>
    <t>16-34</t>
  </si>
  <si>
    <t>35-44</t>
  </si>
  <si>
    <t>45-59</t>
  </si>
  <si>
    <t>60+</t>
  </si>
  <si>
    <t>Detailed Breakdown - comparable categories across 2 years</t>
  </si>
  <si>
    <t>0-15</t>
  </si>
  <si>
    <t>16-24</t>
  </si>
  <si>
    <t>25-34</t>
  </si>
  <si>
    <t>60-64</t>
  </si>
  <si>
    <t>65-70</t>
  </si>
  <si>
    <t>71+</t>
  </si>
  <si>
    <t>Number of Clients</t>
  </si>
  <si>
    <t>Proportion of Clients</t>
  </si>
  <si>
    <t>Table C2.3 Money &amp; Welfare Rights Advice Clients by Ethnicity in 2017/18, 2018/19 and 2019/20</t>
  </si>
  <si>
    <t>White</t>
  </si>
  <si>
    <t>Mixed or Multiple Ethnic Groups</t>
  </si>
  <si>
    <t>Asian, Asian Scottish or Asian British</t>
  </si>
  <si>
    <t>African</t>
  </si>
  <si>
    <t>Caribbean or Black</t>
  </si>
  <si>
    <t>Other Ethnic Group</t>
  </si>
  <si>
    <t>Table C2.4 Money and Welfare Rights Advice Clients Reporting a Disability or Long-Term Condition in 2017/18, 2018/19 and 2019/20</t>
  </si>
  <si>
    <t>No Disability</t>
  </si>
  <si>
    <r>
      <t xml:space="preserve">Table C2.5 Money and Welfare Rights Advice Clients by Household Income in 2017/18, 2018/19 and 2019/20 </t>
    </r>
    <r>
      <rPr>
        <b/>
        <vertAlign val="superscript"/>
        <sz val="11"/>
        <color theme="1"/>
        <rFont val="Calibri"/>
        <family val="2"/>
        <scheme val="minor"/>
      </rPr>
      <t>2</t>
    </r>
  </si>
  <si>
    <t>Income</t>
  </si>
  <si>
    <t>£10,000 or less</t>
  </si>
  <si>
    <t>£10,001-£15,000</t>
  </si>
  <si>
    <t>£15,001-£20,000</t>
  </si>
  <si>
    <t>£20,001-£25,000</t>
  </si>
  <si>
    <t>£25,001-£30,000</t>
  </si>
  <si>
    <t>£30,001-£40,000</t>
  </si>
  <si>
    <t>Over £40,000</t>
  </si>
  <si>
    <t>£6,000 or less</t>
  </si>
  <si>
    <t>£6,001-£10,000</t>
  </si>
  <si>
    <r>
      <t>Table C2.6 Money and Welfare Rights Advice Clients by Economic Status in 2017/18, 2018/19 and 2019/20</t>
    </r>
    <r>
      <rPr>
        <b/>
        <vertAlign val="superscript"/>
        <sz val="11"/>
        <color theme="1"/>
        <rFont val="Calibri"/>
        <family val="2"/>
        <scheme val="minor"/>
      </rPr>
      <t>3</t>
    </r>
  </si>
  <si>
    <t>Self-employed</t>
  </si>
  <si>
    <t>Employed full-time</t>
  </si>
  <si>
    <t>Employed part-time</t>
  </si>
  <si>
    <t>Looking after the home or family</t>
  </si>
  <si>
    <t>Permanently retired from work</t>
  </si>
  <si>
    <t>Unemployed and seeking work</t>
  </si>
  <si>
    <t>Student</t>
  </si>
  <si>
    <t>Government work or training scheme</t>
  </si>
  <si>
    <t>Disability / Illness</t>
  </si>
  <si>
    <t>Other</t>
  </si>
  <si>
    <t>At school</t>
  </si>
  <si>
    <t>In further/higher education</t>
  </si>
  <si>
    <t>Permanently sick or disabled</t>
  </si>
  <si>
    <t>Unable to work because of short-term illness or injury</t>
  </si>
  <si>
    <r>
      <t>Table C2.7 Money and Welfare Rights Advice Clients by Housing Tenure in 2017/18, 2018/19 and 2019/20</t>
    </r>
    <r>
      <rPr>
        <b/>
        <vertAlign val="superscript"/>
        <sz val="11"/>
        <color theme="1"/>
        <rFont val="Calibri"/>
        <family val="2"/>
        <scheme val="minor"/>
      </rPr>
      <t>1</t>
    </r>
  </si>
  <si>
    <t>Owner Occupied</t>
  </si>
  <si>
    <t>Social Rented</t>
  </si>
  <si>
    <t>Private Rented</t>
  </si>
  <si>
    <t>Temp Accomodation / Homeless</t>
  </si>
  <si>
    <r>
      <t>Table C2.8 Proportion of Money and Welfare Rights Advice Clients by Household Composition in 2017/18 and 2018/19</t>
    </r>
    <r>
      <rPr>
        <b/>
        <vertAlign val="superscript"/>
        <sz val="11"/>
        <color theme="1"/>
        <rFont val="Calibri"/>
        <family val="2"/>
        <scheme val="minor"/>
      </rPr>
      <t>1</t>
    </r>
  </si>
  <si>
    <t>Households with children</t>
  </si>
  <si>
    <t>Households with no children</t>
  </si>
  <si>
    <t>Single Parent Families</t>
  </si>
  <si>
    <t>Two Parent Families</t>
  </si>
  <si>
    <t>Single Households</t>
  </si>
  <si>
    <t>Family Households</t>
  </si>
  <si>
    <r>
      <t>Small Single Parent</t>
    </r>
    <r>
      <rPr>
        <vertAlign val="superscript"/>
        <sz val="10"/>
        <color theme="1"/>
        <rFont val="Calibri"/>
        <family val="2"/>
        <scheme val="minor"/>
      </rPr>
      <t>4</t>
    </r>
  </si>
  <si>
    <r>
      <t>Large Single Parent</t>
    </r>
    <r>
      <rPr>
        <vertAlign val="superscript"/>
        <sz val="10"/>
        <color theme="1"/>
        <rFont val="Calibri"/>
        <family val="2"/>
        <scheme val="minor"/>
      </rPr>
      <t>5</t>
    </r>
  </si>
  <si>
    <r>
      <t>Young Single Parent</t>
    </r>
    <r>
      <rPr>
        <vertAlign val="superscript"/>
        <sz val="10"/>
        <color theme="1"/>
        <rFont val="Calibri"/>
        <family val="2"/>
        <scheme val="minor"/>
      </rPr>
      <t>6</t>
    </r>
  </si>
  <si>
    <t>Total Single Parent Families</t>
  </si>
  <si>
    <t>Family Household</t>
  </si>
  <si>
    <r>
      <t>Large Family Household</t>
    </r>
    <r>
      <rPr>
        <vertAlign val="superscript"/>
        <sz val="10"/>
        <color theme="1"/>
        <rFont val="Calibri"/>
        <family val="2"/>
        <scheme val="minor"/>
      </rPr>
      <t>7</t>
    </r>
  </si>
  <si>
    <t>Total Two Parent Households</t>
  </si>
  <si>
    <t>Total Households with children</t>
  </si>
  <si>
    <t>Single Adult</t>
  </si>
  <si>
    <t>Single Pensioner</t>
  </si>
  <si>
    <t>Total Single Households</t>
  </si>
  <si>
    <t>Adult Family Household</t>
  </si>
  <si>
    <t>Older Family Household</t>
  </si>
  <si>
    <t>Total Family Households (no children)</t>
  </si>
  <si>
    <t>Total Households with no children</t>
  </si>
  <si>
    <t>1. Categories have changed between 2017/18 and 2018/19</t>
  </si>
  <si>
    <t>2. "£10,000 or less" category added in 2019/20 for services who cannot record more detailed breakdown</t>
  </si>
  <si>
    <t>3. "Student" and "Disability / Illness" categories added in 2019/20 for services who cannot record more detailed breakdown</t>
  </si>
  <si>
    <t>4. Single parent family with 1 or 2 children</t>
  </si>
  <si>
    <t>5. Single parent family with 3 or more children</t>
  </si>
  <si>
    <t>6. Single parent under the age of 25 with 1 or more children</t>
  </si>
  <si>
    <t>7. Two parent family with 3 or more children</t>
  </si>
  <si>
    <t>Chart C2.1 Proportion of 2019/20 Money and Welfare Rights Advice Clients in East Renfrewshire and Scotland, by Ethnicity, compared with the East Renfrewshire population</t>
  </si>
  <si>
    <t>Debt Clients and Amount Owed</t>
  </si>
  <si>
    <t>Table C3.1</t>
  </si>
  <si>
    <t>Amount Owed</t>
  </si>
  <si>
    <t>Table C3.2</t>
  </si>
  <si>
    <r>
      <t>Table C3.1 Number of Debt Clients for Each Debt Type in 2017/18, 2018/19 and 2019/20</t>
    </r>
    <r>
      <rPr>
        <b/>
        <vertAlign val="superscript"/>
        <sz val="11"/>
        <color theme="1"/>
        <rFont val="Calibri"/>
        <family val="2"/>
        <scheme val="minor"/>
      </rPr>
      <t>1</t>
    </r>
  </si>
  <si>
    <r>
      <t>Debt Type</t>
    </r>
    <r>
      <rPr>
        <b/>
        <vertAlign val="superscript"/>
        <sz val="11"/>
        <color theme="1"/>
        <rFont val="Calibri"/>
        <family val="2"/>
        <scheme val="minor"/>
      </rPr>
      <t>2</t>
    </r>
  </si>
  <si>
    <t>Bank and Building Society overdrafts</t>
  </si>
  <si>
    <t>Benefit overpayment</t>
  </si>
  <si>
    <t>Catalogue debts</t>
  </si>
  <si>
    <t>Council Tax arrears</t>
  </si>
  <si>
    <t>Credit, store and charge card debts</t>
  </si>
  <si>
    <t>Mortgage arrears</t>
  </si>
  <si>
    <t>High-cost credit</t>
  </si>
  <si>
    <t>Rent arrears</t>
  </si>
  <si>
    <t>Rent-to-Own debts</t>
  </si>
  <si>
    <t>Personal Loan</t>
  </si>
  <si>
    <t>Utility arrears</t>
  </si>
  <si>
    <t>Total</t>
  </si>
  <si>
    <r>
      <t>Table C3.2 Amount Owed by Debt Clients for Each Debt Type in 2017/18, 2018/19 and 2019/20</t>
    </r>
    <r>
      <rPr>
        <b/>
        <vertAlign val="superscript"/>
        <sz val="11"/>
        <color theme="1"/>
        <rFont val="Calibri"/>
        <family val="2"/>
        <scheme val="minor"/>
      </rPr>
      <t>1</t>
    </r>
  </si>
  <si>
    <t>Debt Type</t>
  </si>
  <si>
    <t>1. Full breakdown by debt type is not always available, therefore Scotland totals may be higher than the sum of the breakdown.  Scotland proportions are based on the sum of the breakdown by debt type</t>
  </si>
  <si>
    <t>Staff and Volunteers</t>
  </si>
  <si>
    <t>Paid Staff</t>
  </si>
  <si>
    <t>Table I1.1</t>
  </si>
  <si>
    <t>Volunteers</t>
  </si>
  <si>
    <t>Table I1.2</t>
  </si>
  <si>
    <t>Table I1.1 Number of Local Authority Funded FTE Staff by Type of Provision in 2017/18, 2018/19 and 2019/20</t>
  </si>
  <si>
    <t>Paid FTE Staff</t>
  </si>
  <si>
    <t>Internal</t>
  </si>
  <si>
    <t>External</t>
  </si>
  <si>
    <t>Total FTE</t>
  </si>
  <si>
    <t>Table I1.2 Number of FTE Volunteers by Type of Provision in 2017/18, 2018/19 and 2019/20</t>
  </si>
  <si>
    <t>Volunteers FTE</t>
  </si>
  <si>
    <t>Local Authority Funding</t>
  </si>
  <si>
    <t>Table I2.1</t>
  </si>
  <si>
    <t>Funding from Other Sources</t>
  </si>
  <si>
    <t>Table I2.2</t>
  </si>
  <si>
    <t>Table I2.1 Local Authority Funding for Each Type of Provision in 2017/18, 2018/19 and 2019/20</t>
  </si>
  <si>
    <t>Total LA Funding</t>
  </si>
  <si>
    <t>Table I2.2 Funding Received from Other Sources in 2017/18, 2018/19 and 2019/20</t>
  </si>
  <si>
    <t>Big Lottery Fund</t>
  </si>
  <si>
    <t>European Social Fund</t>
  </si>
  <si>
    <t>Scottish Government</t>
  </si>
  <si>
    <t>Scottish Legal Aid Board</t>
  </si>
  <si>
    <r>
      <t>Other</t>
    </r>
    <r>
      <rPr>
        <vertAlign val="superscript"/>
        <sz val="11"/>
        <color theme="1"/>
        <rFont val="Calibri"/>
        <family val="2"/>
        <scheme val="minor"/>
      </rPr>
      <t>1</t>
    </r>
  </si>
  <si>
    <t>1. 2018/19 Other funding is East Renfrewshire Council Welfare Contingency Fund, £40,000 over two years</t>
  </si>
  <si>
    <t>Contacts, Clients &amp; New Clients</t>
  </si>
  <si>
    <t>Table A1.1</t>
  </si>
  <si>
    <t>Contacts by Channel</t>
  </si>
  <si>
    <t>Table A1.2</t>
  </si>
  <si>
    <t>Benefit Entitlement Checks</t>
  </si>
  <si>
    <t>Table A1.3</t>
  </si>
  <si>
    <t>Referrals</t>
  </si>
  <si>
    <t>Table A1.4</t>
  </si>
  <si>
    <t>1st Reason for Contacting</t>
  </si>
  <si>
    <t>Table A1.5</t>
  </si>
  <si>
    <t>SNSIAP Cases</t>
  </si>
  <si>
    <t>Table A1.6</t>
  </si>
  <si>
    <t>Table A1.1 Total Number of Contacts, Clients and New Clients in 2017/18, 2018/19 and 2019/20</t>
  </si>
  <si>
    <t>Activity</t>
  </si>
  <si>
    <t>Contacts</t>
  </si>
  <si>
    <t>Total Clients</t>
  </si>
  <si>
    <t>New Clients</t>
  </si>
  <si>
    <t>Table A1.2 Contacts by Channel in 2017/18, 2018/19 and 2019/20</t>
  </si>
  <si>
    <r>
      <t>Contacts by Channel</t>
    </r>
    <r>
      <rPr>
        <b/>
        <vertAlign val="superscript"/>
        <sz val="11"/>
        <color theme="1"/>
        <rFont val="Calibri"/>
        <family val="2"/>
        <scheme val="minor"/>
      </rPr>
      <t>1</t>
    </r>
  </si>
  <si>
    <t>Email</t>
  </si>
  <si>
    <t>Face-to-face</t>
  </si>
  <si>
    <t>Telephone</t>
  </si>
  <si>
    <t>Web</t>
  </si>
  <si>
    <t>Webchat</t>
  </si>
  <si>
    <t>Table A1.3 Total Number of Benefit Entitlement Checks Carried Out in 2018/19 and 2019/20</t>
  </si>
  <si>
    <t>Total Carried Out</t>
  </si>
  <si>
    <t>Table A1.4 Referrals by Category in 2017/18, 2018/19 and 2019/20</t>
  </si>
  <si>
    <t>Referral Type</t>
  </si>
  <si>
    <t>Self-referral</t>
  </si>
  <si>
    <t>Primary Health Care</t>
  </si>
  <si>
    <t>Third Sector</t>
  </si>
  <si>
    <t>LA Referrals</t>
  </si>
  <si>
    <t>Employability</t>
  </si>
  <si>
    <t>Housing</t>
  </si>
  <si>
    <t>Revenues</t>
  </si>
  <si>
    <t>Social Services</t>
  </si>
  <si>
    <t>LA Other</t>
  </si>
  <si>
    <t>Table A1.5 First Reason for Contacting Advice Services in 2017/18, 2018/19 and 2019/20</t>
  </si>
  <si>
    <t>Reason for Contact</t>
  </si>
  <si>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</si>
  <si>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</si>
  <si>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</si>
  <si>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</si>
  <si>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</si>
  <si>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</si>
  <si>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</si>
  <si>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</si>
  <si>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</si>
  <si>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</si>
  <si>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Table A1.6 Breakdown of SNSIAP Type I, II and III Activity in 2017/18, 2018/19 and 2019/20</t>
  </si>
  <si>
    <t>Open Cases</t>
  </si>
  <si>
    <t>Closed Cases</t>
  </si>
  <si>
    <t>Type I</t>
  </si>
  <si>
    <t>Type II</t>
  </si>
  <si>
    <t>Type III</t>
  </si>
  <si>
    <t>1. Other contacts include letters</t>
  </si>
  <si>
    <t>Chart A1.1 Total number of money and welfare rights advice clients in East Renfrewshire in 2017/18, 2018/19 and 2019/20</t>
  </si>
  <si>
    <t>Debt Strategy</t>
  </si>
  <si>
    <t>Table OP1.1</t>
  </si>
  <si>
    <t>Table OP1.1 Debt Strategy Outputs 2014/15 to 2019/20</t>
  </si>
  <si>
    <t xml:space="preserve">Number </t>
  </si>
  <si>
    <t>Debt Strategy Output</t>
  </si>
  <si>
    <t>2014/15</t>
  </si>
  <si>
    <t>2015/16</t>
  </si>
  <si>
    <t>2016/17</t>
  </si>
  <si>
    <t>Debt Strategy Type</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</si>
  <si>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</si>
  <si>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</si>
  <si>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</si>
  <si>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</si>
  <si>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</si>
  <si>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</si>
  <si>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</si>
  <si>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</si>
  <si>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</si>
  <si>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</si>
  <si>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</si>
  <si>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</si>
  <si>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t>Debt Advice Outputs</t>
  </si>
  <si>
    <t>Total Debt Strategies Agreed</t>
  </si>
  <si>
    <t>Awaiting outcome</t>
  </si>
  <si>
    <t>Did not agree a debt strategy</t>
  </si>
  <si>
    <t>Benefit Claims, Mandatory Reconsiderations and Appeals</t>
  </si>
  <si>
    <t>Claims and Awards</t>
  </si>
  <si>
    <t>Table OP2.1</t>
  </si>
  <si>
    <t>Mandatory Reconsiderations</t>
  </si>
  <si>
    <t>Table OP3.1</t>
  </si>
  <si>
    <t>Appeals</t>
  </si>
  <si>
    <t>Table OP3.2</t>
  </si>
  <si>
    <t>Table OP2.1 Number of claims submitted and awards made/maintained for each type of welfare/social security benefit in 2017/18, 2018/19 and 2019/20</t>
  </si>
  <si>
    <t>Number of Claims</t>
  </si>
  <si>
    <t>Number of Awards</t>
  </si>
  <si>
    <t>Benefit Type</t>
  </si>
  <si>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</si>
  <si>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</si>
  <si>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</si>
  <si>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</si>
  <si>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</si>
  <si>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</si>
  <si>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</si>
  <si>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</si>
  <si>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</si>
  <si>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</si>
  <si>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</si>
  <si>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</si>
  <si>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</si>
  <si>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</si>
  <si>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</si>
  <si>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Table OP3.1 Number of Mandatory Reconsiderations and outcomes for each type of welfare/social security benefit in 2017/18, 2018/19 and 2019/20</t>
  </si>
  <si>
    <t>No. of Mandatory Reconsiderations</t>
  </si>
  <si>
    <t>Mandatory Reconsiderations Won</t>
  </si>
  <si>
    <t>Mandatory Reconsiderations Lost</t>
  </si>
  <si>
    <t>Table OP3.2 Number of Appeals and outcomes for each type of welfare/social security benefit in 2017/18, 2018/19 and 2019/20</t>
  </si>
  <si>
    <t>Number of Appeals</t>
  </si>
  <si>
    <t>Appeals Won</t>
  </si>
  <si>
    <t>Appeals Lost</t>
  </si>
  <si>
    <t>Awards, MRs/Appeals</t>
  </si>
  <si>
    <t>Table OC1.1</t>
  </si>
  <si>
    <t>Verfied &amp; Unverified Breakdown</t>
  </si>
  <si>
    <t>Table OC1.2</t>
  </si>
  <si>
    <t>Table OC1.1 Financial Gain from Welfare Benefit Awards and Mandatory Reconsiderations (MRs)/Appeals 2017/18, 2018/19 and 2019/20</t>
  </si>
  <si>
    <t>Claims Awarded</t>
  </si>
  <si>
    <t>Successful MRs &amp; Appeals</t>
  </si>
  <si>
    <t>Total Financial Gain</t>
  </si>
  <si>
    <t>Table OC1.2 Verified and Unverified Financial Gain Breakdown for 2017/18, 2018/19 and 2019/20</t>
  </si>
  <si>
    <t>Type of Financial Gain</t>
  </si>
  <si>
    <t>Welfare Benefit Awards &amp; MRs/Appeals</t>
  </si>
  <si>
    <t>Additional Welfare Benefits</t>
  </si>
  <si>
    <t>Money Advice</t>
  </si>
  <si>
    <t>Other verified gain</t>
  </si>
  <si>
    <t>Unverified Gain</t>
  </si>
  <si>
    <t>Total Verified Financial Gain</t>
  </si>
  <si>
    <t>Total Verified &amp; Unverified Financial Gain</t>
  </si>
  <si>
    <t>Improved Health &amp; Wellbeing</t>
  </si>
  <si>
    <t>Table OC2.1</t>
  </si>
  <si>
    <t>Improved Capacity &amp; Ability to Cope</t>
  </si>
  <si>
    <t>Table OC3.1</t>
  </si>
  <si>
    <t>Improved Financial Stability &amp; Resilience</t>
  </si>
  <si>
    <t>Table OC4.1</t>
  </si>
  <si>
    <t>Table OC2.1 Clients Self-Reporting Improved Health and Wellbeing in 2017/18, 2018/19 and 2019/20</t>
  </si>
  <si>
    <t>Agree</t>
  </si>
  <si>
    <t>Disagree</t>
  </si>
  <si>
    <t>Sample Size</t>
  </si>
  <si>
    <t>Statement</t>
  </si>
  <si>
    <t>I've been feeling better about myself</t>
  </si>
  <si>
    <t>I've been feeling more optimistic about the future</t>
  </si>
  <si>
    <t>I've been feeling physically better</t>
  </si>
  <si>
    <t>I've been getting on better with others</t>
  </si>
  <si>
    <t>I've been feeling more relaxed</t>
  </si>
  <si>
    <t>Proportion of Sample</t>
  </si>
  <si>
    <t>Table OC3.1 Clients Self-Reporting Improved Capacity and Ability to Cope in 2017/18, 2018/19 and 2019/20</t>
  </si>
  <si>
    <t>I know when to seek support and where to get it</t>
  </si>
  <si>
    <t>I feel more in control of my life</t>
  </si>
  <si>
    <t>I am thinking more clearly</t>
  </si>
  <si>
    <t>I am more able to cope with day to day issues/problems</t>
  </si>
  <si>
    <t>I am more able to make decisions</t>
  </si>
  <si>
    <t>Table OC4.1 Clients Self-Reporting Improved Financial Stability and Resilience in 2017/18, 2018/19 and 2019/20</t>
  </si>
  <si>
    <t>I am confident that I am getting all the benefits/help to which I am legally entitled</t>
  </si>
  <si>
    <t>I know how much money I have to spend</t>
  </si>
  <si>
    <t>I recognise when I need help to sort out my money</t>
  </si>
  <si>
    <t>I would be better able to cope if I had an unexpected expense</t>
  </si>
  <si>
    <t>I can better manage my money</t>
  </si>
  <si>
    <t>Ethnic minoritiy groups</t>
  </si>
  <si>
    <t>Unkown</t>
  </si>
  <si>
    <t>Chart OC4.1 East Renfrewshire 2019/20 self-reported improved financial stability and resilience</t>
  </si>
  <si>
    <t>Aberdeen City</t>
  </si>
  <si>
    <t>Aberdeenshire</t>
  </si>
  <si>
    <t>Angus</t>
  </si>
  <si>
    <t>Argyll &amp; Bute</t>
  </si>
  <si>
    <t>Clackmannanshire</t>
  </si>
  <si>
    <t>Dumfries &amp; Galloway</t>
  </si>
  <si>
    <t>Dundee City</t>
  </si>
  <si>
    <t>East Ayrshire</t>
  </si>
  <si>
    <t>East Dunbartonshire</t>
  </si>
  <si>
    <t>East Lothian</t>
  </si>
  <si>
    <t>Edinburgh City</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</si>
  <si>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</si>
  <si>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</si>
  <si>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</si>
  <si>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</si>
  <si>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</si>
  <si>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</si>
  <si>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</si>
  <si>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</si>
  <si>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</si>
  <si>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</si>
  <si>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</si>
  <si>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</si>
  <si>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</si>
  <si>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</si>
  <si>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t>
  </si>
  <si>
    <t>South Ayrshire</t>
  </si>
  <si>
    <t>South Lanarkshire</t>
  </si>
  <si>
    <t>Stirling</t>
  </si>
  <si>
    <t>West Dunbartonshire</t>
  </si>
  <si>
    <t>West Lothian</t>
  </si>
  <si>
    <t>Table A1.3, Table A1.4, Table A1.5 and Table A1.6</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</si>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</sst>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quot;£&quot;#,##0"/>
    <numFmt numFmtId="167"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color rgb="FF000000"/>
      <name val="Calibri"/>
      <family val="2"/>
      <scheme val="minor"/>
    </font>
    <font>
      <b/>
      <sz val="11"/>
      <color theme="0"/>
      <name val="Calibri"/>
      <family val="2"/>
      <scheme val="minor"/>
    </font>
    <font>
      <b/>
      <sz val="16"/>
      <color theme="1"/>
      <name val="Calibri"/>
      <family val="2"/>
      <scheme val="minor"/>
    </font>
    <font>
      <sz val="11"/>
      <name val="Calibri"/>
      <family val="2"/>
    </font>
    <font>
      <vertAlign val="superscrip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s>
  <borders count="108">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thin">
        <color indexed="64"/>
      </left>
      <right style="thin">
        <color indexed="64"/>
      </right>
      <top style="dashed">
        <color indexed="64"/>
      </top>
      <bottom/>
      <diagonal/>
    </border>
    <border>
      <left style="hair">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5" fillId="0" borderId="0"/>
  </cellStyleXfs>
  <cellXfs count="789">
    <xf numFmtId="0" fontId="0" fillId="0" borderId="0" xfId="0"/>
    <xf numFmtId="0" fontId="0" fillId="2" borderId="2" xfId="0" applyFont="1" applyFill="1" applyBorder="1" applyAlignment="1">
      <alignment horizontal="center"/>
    </xf>
    <xf numFmtId="0" fontId="0" fillId="2" borderId="0" xfId="0"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7" fillId="2" borderId="1" xfId="0" applyFont="1" applyFill="1" applyBorder="1" applyAlignment="1">
      <alignment horizontal="center" wrapText="1"/>
    </xf>
    <xf numFmtId="0" fontId="7" fillId="2" borderId="5" xfId="0" applyFont="1" applyFill="1" applyBorder="1" applyAlignment="1">
      <alignment horizontal="center" wrapText="1"/>
    </xf>
    <xf numFmtId="0" fontId="7" fillId="2" borderId="3" xfId="0" applyFont="1" applyFill="1" applyBorder="1" applyAlignment="1">
      <alignment horizontal="center" wrapText="1"/>
    </xf>
    <xf numFmtId="0" fontId="7" fillId="2" borderId="28" xfId="0" applyFont="1" applyFill="1" applyBorder="1" applyAlignment="1">
      <alignment horizontal="center" wrapText="1"/>
    </xf>
    <xf numFmtId="0" fontId="7" fillId="2" borderId="4" xfId="0" applyFont="1" applyFill="1" applyBorder="1" applyAlignment="1">
      <alignment horizontal="center" wrapText="1"/>
    </xf>
    <xf numFmtId="0" fontId="7" fillId="2" borderId="0" xfId="0" applyFont="1" applyFill="1" applyBorder="1" applyAlignment="1">
      <alignment horizontal="center" wrapText="1"/>
    </xf>
    <xf numFmtId="0" fontId="7" fillId="2" borderId="2" xfId="0" applyFont="1" applyFill="1" applyBorder="1" applyAlignment="1">
      <alignment horizontal="center" wrapText="1"/>
    </xf>
    <xf numFmtId="0" fontId="7"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7"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9" fontId="0" fillId="3" borderId="45" xfId="2" applyFont="1" applyFill="1" applyBorder="1" applyAlignment="1">
      <alignment horizontal="right" wrapText="1"/>
    </xf>
    <xf numFmtId="9" fontId="0" fillId="2" borderId="47" xfId="2" applyFont="1" applyFill="1" applyBorder="1" applyAlignment="1">
      <alignment horizontal="right"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9" fontId="0" fillId="2" borderId="41"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9" fontId="0" fillId="3" borderId="55" xfId="2" applyFont="1" applyFill="1" applyBorder="1" applyAlignment="1">
      <alignment horizontal="right" wrapText="1"/>
    </xf>
    <xf numFmtId="9" fontId="0" fillId="2" borderId="58" xfId="2" applyFont="1" applyFill="1" applyBorder="1" applyAlignment="1">
      <alignment horizontal="right"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8" fillId="2" borderId="6" xfId="0" applyFont="1" applyFill="1" applyBorder="1" applyAlignment="1">
      <alignment horizontal="center" wrapText="1"/>
    </xf>
    <xf numFmtId="0" fontId="8" fillId="2" borderId="14" xfId="0" applyFont="1" applyFill="1" applyBorder="1" applyAlignment="1">
      <alignment horizontal="center" wrapText="1"/>
    </xf>
    <xf numFmtId="0" fontId="7" fillId="2" borderId="44" xfId="0" applyFont="1" applyFill="1" applyBorder="1" applyAlignment="1">
      <alignment horizontal="center" wrapText="1"/>
    </xf>
    <xf numFmtId="0" fontId="8" fillId="2" borderId="48" xfId="0" applyFont="1" applyFill="1" applyBorder="1" applyAlignment="1">
      <alignment horizontal="center" wrapText="1"/>
    </xf>
    <xf numFmtId="0" fontId="7" fillId="2" borderId="49" xfId="0" applyFont="1" applyFill="1" applyBorder="1" applyAlignment="1">
      <alignment horizontal="center" wrapText="1"/>
    </xf>
    <xf numFmtId="0" fontId="7" fillId="2" borderId="8" xfId="0" applyFont="1" applyFill="1" applyBorder="1" applyAlignment="1">
      <alignment horizontal="center" wrapText="1"/>
    </xf>
    <xf numFmtId="0" fontId="7" fillId="2" borderId="56" xfId="0" applyFont="1" applyFill="1" applyBorder="1" applyAlignment="1">
      <alignment horizontal="center" wrapText="1"/>
    </xf>
    <xf numFmtId="0" fontId="7" fillId="2" borderId="14" xfId="0" applyFont="1" applyFill="1" applyBorder="1" applyAlignment="1">
      <alignment horizontal="center" wrapText="1"/>
    </xf>
    <xf numFmtId="0" fontId="7" fillId="2" borderId="41" xfId="0" applyFont="1" applyFill="1" applyBorder="1" applyAlignment="1">
      <alignment horizontal="center" wrapText="1"/>
    </xf>
    <xf numFmtId="0" fontId="0" fillId="2" borderId="0" xfId="0"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8" fillId="2" borderId="0" xfId="0" applyFont="1" applyFill="1"/>
    <xf numFmtId="0" fontId="11" fillId="2" borderId="0" xfId="4" applyFont="1" applyFill="1"/>
    <xf numFmtId="0" fontId="0" fillId="0" borderId="0" xfId="0"/>
    <xf numFmtId="0" fontId="0" fillId="2" borderId="0" xfId="0" applyFill="1"/>
    <xf numFmtId="0" fontId="6"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3" borderId="3" xfId="0" applyFont="1"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8"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8" fillId="3" borderId="0" xfId="0" applyFont="1" applyFill="1" applyAlignment="1">
      <alignment wrapText="1"/>
    </xf>
    <xf numFmtId="0" fontId="8" fillId="3" borderId="3" xfId="0" applyFont="1" applyFill="1" applyBorder="1" applyAlignment="1">
      <alignment wrapText="1"/>
    </xf>
    <xf numFmtId="0" fontId="8"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7" fillId="2" borderId="75" xfId="0" applyFont="1" applyFill="1" applyBorder="1" applyAlignment="1">
      <alignment horizontal="right" wrapText="1"/>
    </xf>
    <xf numFmtId="0" fontId="0" fillId="2" borderId="0" xfId="0" applyFill="1"/>
    <xf numFmtId="0" fontId="2" fillId="2" borderId="0" xfId="2" applyNumberFormat="1" applyFont="1" applyFill="1" applyBorder="1" applyAlignment="1">
      <alignment horizontal="right" vertical="center"/>
    </xf>
    <xf numFmtId="0" fontId="7"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1" xfId="0" applyFont="1" applyFill="1" applyBorder="1"/>
    <xf numFmtId="0" fontId="0" fillId="2" borderId="0" xfId="0" applyFill="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1" fillId="2" borderId="0" xfId="4" quotePrefix="1" applyFont="1" applyFill="1"/>
    <xf numFmtId="0" fontId="0" fillId="2" borderId="0" xfId="0" applyFill="1"/>
    <xf numFmtId="9" fontId="0" fillId="2" borderId="0" xfId="2" applyFont="1" applyFill="1"/>
    <xf numFmtId="0" fontId="2" fillId="0" borderId="0" xfId="0" applyFont="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8" fillId="3" borderId="0" xfId="0" applyFont="1" applyFill="1" applyBorder="1" applyAlignment="1">
      <alignment horizontal="left" indent="2"/>
    </xf>
    <xf numFmtId="0" fontId="8" fillId="2" borderId="0" xfId="0" applyFont="1" applyFill="1" applyBorder="1" applyAlignment="1">
      <alignment horizontal="left" indent="2"/>
    </xf>
    <xf numFmtId="0" fontId="8" fillId="2" borderId="88" xfId="0" applyFont="1" applyFill="1" applyBorder="1" applyAlignment="1">
      <alignment horizontal="left" indent="2"/>
    </xf>
    <xf numFmtId="0" fontId="8"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0" fillId="3" borderId="2" xfId="0" applyFill="1" applyBorder="1"/>
    <xf numFmtId="0" fontId="2" fillId="2" borderId="3" xfId="0" applyFont="1" applyFill="1" applyBorder="1"/>
    <xf numFmtId="0" fontId="0" fillId="2" borderId="0" xfId="0"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3" borderId="2"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0" fillId="2" borderId="45" xfId="1" applyNumberFormat="1" applyFont="1" applyFill="1" applyBorder="1" applyAlignment="1">
      <alignment horizontal="center"/>
    </xf>
    <xf numFmtId="0" fontId="0" fillId="2" borderId="2" xfId="1" applyNumberFormat="1" applyFont="1" applyFill="1" applyBorder="1" applyAlignment="1">
      <alignment horizontal="center"/>
    </xf>
    <xf numFmtId="0" fontId="0" fillId="3" borderId="45"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1" fillId="2" borderId="90" xfId="1" applyNumberFormat="1" applyFont="1" applyFill="1" applyBorder="1" applyAlignment="1">
      <alignment horizontal="center"/>
    </xf>
    <xf numFmtId="0" fontId="1" fillId="2" borderId="91" xfId="1" applyNumberFormat="1" applyFont="1" applyFill="1" applyBorder="1" applyAlignment="1">
      <alignment horizontal="center"/>
    </xf>
    <xf numFmtId="0" fontId="0" fillId="2" borderId="0" xfId="0" applyFill="1"/>
    <xf numFmtId="0" fontId="0" fillId="2" borderId="0" xfId="0" applyFill="1" applyBorder="1" applyAlignment="1">
      <alignment horizontal="left" indent="2"/>
    </xf>
    <xf numFmtId="0" fontId="0" fillId="2" borderId="0" xfId="0" applyFill="1" applyBorder="1"/>
    <xf numFmtId="0" fontId="0" fillId="2" borderId="0" xfId="0"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0" fontId="0" fillId="3" borderId="3" xfId="0" applyFill="1" applyBorder="1" applyAlignment="1">
      <alignment horizontal="center"/>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2" borderId="1" xfId="0" applyFill="1" applyBorder="1"/>
    <xf numFmtId="0" fontId="2" fillId="2" borderId="97" xfId="0" applyFont="1" applyFill="1" applyBorder="1" applyAlignment="1">
      <alignment horizontal="left"/>
    </xf>
    <xf numFmtId="0" fontId="2" fillId="2" borderId="98" xfId="0" applyFont="1" applyFill="1" applyBorder="1" applyAlignment="1">
      <alignment horizontal="left"/>
    </xf>
    <xf numFmtId="0" fontId="0" fillId="3" borderId="4" xfId="0" applyFill="1" applyBorder="1" applyAlignment="1">
      <alignment horizontal="left" indent="2"/>
    </xf>
    <xf numFmtId="0" fontId="0" fillId="2" borderId="0" xfId="0" applyFill="1"/>
    <xf numFmtId="0" fontId="2" fillId="2" borderId="0" xfId="0" applyFont="1" applyFill="1"/>
    <xf numFmtId="0" fontId="3" fillId="2" borderId="0" xfId="0" applyFont="1" applyFill="1" applyAlignment="1"/>
    <xf numFmtId="0" fontId="0" fillId="2" borderId="0" xfId="0" applyFill="1" applyBorder="1" applyAlignment="1">
      <alignment wrapText="1"/>
    </xf>
    <xf numFmtId="0" fontId="0" fillId="2" borderId="100" xfId="0" applyFill="1" applyBorder="1" applyAlignment="1">
      <alignment horizontal="left" wrapText="1" indent="2"/>
    </xf>
    <xf numFmtId="0" fontId="0" fillId="2" borderId="75" xfId="0" applyFill="1" applyBorder="1" applyAlignment="1">
      <alignment horizontal="left" wrapText="1" indent="2"/>
    </xf>
    <xf numFmtId="0" fontId="0" fillId="2" borderId="102" xfId="0" applyFill="1" applyBorder="1" applyAlignment="1">
      <alignment horizontal="left" wrapText="1" indent="2"/>
    </xf>
    <xf numFmtId="0" fontId="0" fillId="2" borderId="101" xfId="0" applyFill="1" applyBorder="1" applyAlignment="1">
      <alignment horizontal="left" wrapText="1" indent="2"/>
    </xf>
    <xf numFmtId="0" fontId="5" fillId="2" borderId="0" xfId="0" applyFont="1" applyFill="1" applyAlignment="1"/>
    <xf numFmtId="0" fontId="0" fillId="0" borderId="0" xfId="0" applyAlignment="1">
      <alignment vertical="top" wrapText="1"/>
    </xf>
    <xf numFmtId="0" fontId="14" fillId="2" borderId="0" xfId="0" applyFont="1" applyFill="1"/>
    <xf numFmtId="0" fontId="6" fillId="2" borderId="0" xfId="4" applyFill="1" applyAlignment="1">
      <alignment horizontal="left" indent="1"/>
    </xf>
    <xf numFmtId="0" fontId="6" fillId="2" borderId="0" xfId="4" quotePrefix="1" applyFill="1" applyAlignment="1">
      <alignment horizontal="left" indent="1"/>
    </xf>
    <xf numFmtId="0" fontId="14" fillId="2" borderId="0" xfId="0" applyFont="1" applyFill="1" applyBorder="1"/>
    <xf numFmtId="0" fontId="13" fillId="4" borderId="99" xfId="0" applyFont="1" applyFill="1" applyBorder="1" applyAlignment="1">
      <alignment wrapText="1"/>
    </xf>
    <xf numFmtId="0" fontId="13" fillId="4" borderId="75" xfId="0" applyFont="1" applyFill="1" applyBorder="1" applyAlignment="1">
      <alignment wrapText="1"/>
    </xf>
    <xf numFmtId="0" fontId="13" fillId="4" borderId="99" xfId="0" applyFont="1" applyFill="1" applyBorder="1"/>
    <xf numFmtId="0" fontId="15" fillId="0" borderId="0" xfId="11" applyFont="1" applyFill="1" applyBorder="1"/>
    <xf numFmtId="0" fontId="0" fillId="3" borderId="4" xfId="0" applyFill="1" applyBorder="1" applyAlignment="1">
      <alignment horizontal="left" wrapText="1" indent="2"/>
    </xf>
    <xf numFmtId="0" fontId="0" fillId="2" borderId="103" xfId="0" applyFill="1" applyBorder="1" applyAlignment="1">
      <alignment horizontal="left" wrapText="1" indent="2"/>
    </xf>
    <xf numFmtId="0" fontId="0" fillId="3" borderId="0" xfId="0" applyFill="1" applyAlignment="1">
      <alignment horizontal="left" wrapText="1" indent="2"/>
    </xf>
    <xf numFmtId="1" fontId="0" fillId="2" borderId="0" xfId="2" applyNumberFormat="1" applyFont="1" applyFill="1" applyBorder="1" applyAlignment="1">
      <alignment horizontal="center"/>
    </xf>
    <xf numFmtId="0" fontId="2" fillId="2" borderId="0" xfId="0" applyFont="1" applyFill="1" applyAlignment="1">
      <alignment horizontal="center" wrapText="1"/>
    </xf>
    <xf numFmtId="0" fontId="2" fillId="2" borderId="50" xfId="0" applyFont="1" applyFill="1" applyBorder="1" applyAlignment="1">
      <alignment horizontal="center" wrapText="1"/>
    </xf>
    <xf numFmtId="0" fontId="2" fillId="2" borderId="104" xfId="0" applyFont="1" applyFill="1" applyBorder="1" applyAlignment="1">
      <alignment horizontal="center" wrapText="1"/>
    </xf>
    <xf numFmtId="0" fontId="2" fillId="2" borderId="78" xfId="0" applyFont="1" applyFill="1" applyBorder="1" applyAlignment="1">
      <alignment horizontal="center" wrapText="1"/>
    </xf>
    <xf numFmtId="0" fontId="0" fillId="3" borderId="0" xfId="0" applyFill="1" applyAlignment="1">
      <alignment horizontal="left" indent="2"/>
    </xf>
    <xf numFmtId="0" fontId="0" fillId="3" borderId="0" xfId="0" applyFill="1" applyAlignment="1">
      <alignment horizontal="center"/>
    </xf>
    <xf numFmtId="0" fontId="0" fillId="2" borderId="0" xfId="0" applyFill="1" applyAlignment="1">
      <alignment horizontal="left" indent="2"/>
    </xf>
    <xf numFmtId="0" fontId="0" fillId="2" borderId="0" xfId="0" applyFill="1" applyAlignment="1">
      <alignment horizontal="center"/>
    </xf>
    <xf numFmtId="0" fontId="2" fillId="2" borderId="93" xfId="0" applyFont="1" applyFill="1" applyBorder="1" applyAlignment="1">
      <alignment horizontal="center" wrapText="1"/>
    </xf>
    <xf numFmtId="0" fontId="2" fillId="2" borderId="84" xfId="0" applyFont="1" applyFill="1" applyBorder="1" applyAlignment="1">
      <alignment horizontal="center" wrapText="1"/>
    </xf>
    <xf numFmtId="9" fontId="0" fillId="2" borderId="50" xfId="2" applyFont="1" applyFill="1" applyBorder="1" applyAlignment="1">
      <alignment horizontal="center"/>
    </xf>
    <xf numFmtId="0" fontId="0" fillId="3" borderId="1" xfId="0" applyFill="1" applyBorder="1" applyAlignment="1">
      <alignment horizontal="left" indent="2"/>
    </xf>
    <xf numFmtId="9" fontId="0" fillId="3" borderId="52" xfId="2" applyFont="1" applyFill="1" applyBorder="1" applyAlignment="1">
      <alignment horizontal="center"/>
    </xf>
    <xf numFmtId="9" fontId="0" fillId="3" borderId="47" xfId="2" applyFont="1" applyFill="1" applyBorder="1" applyAlignment="1">
      <alignment horizontal="center"/>
    </xf>
    <xf numFmtId="0" fontId="0" fillId="3" borderId="3" xfId="0" applyFill="1" applyBorder="1" applyAlignment="1">
      <alignment horizontal="left" indent="2"/>
    </xf>
    <xf numFmtId="164" fontId="0" fillId="3" borderId="50" xfId="1" applyNumberFormat="1" applyFont="1" applyFill="1" applyBorder="1" applyAlignment="1">
      <alignment horizontal="center"/>
    </xf>
    <xf numFmtId="164" fontId="0" fillId="2" borderId="50" xfId="1" applyNumberFormat="1" applyFont="1" applyFill="1" applyBorder="1" applyAlignment="1">
      <alignment horizontal="center"/>
    </xf>
    <xf numFmtId="164" fontId="2" fillId="2" borderId="19" xfId="1" applyNumberFormat="1" applyFont="1" applyFill="1" applyBorder="1" applyAlignment="1">
      <alignment horizontal="center" wrapText="1"/>
    </xf>
    <xf numFmtId="164" fontId="2" fillId="2" borderId="18" xfId="1" applyNumberFormat="1" applyFont="1" applyFill="1" applyBorder="1" applyAlignment="1">
      <alignment horizontal="center" wrapText="1"/>
    </xf>
    <xf numFmtId="164" fontId="2" fillId="2" borderId="104" xfId="1" applyNumberFormat="1" applyFont="1" applyFill="1" applyBorder="1" applyAlignment="1">
      <alignment horizontal="center" wrapText="1"/>
    </xf>
    <xf numFmtId="164" fontId="2" fillId="2" borderId="78" xfId="1" applyNumberFormat="1" applyFont="1" applyFill="1" applyBorder="1" applyAlignment="1">
      <alignment horizontal="center" wrapText="1"/>
    </xf>
    <xf numFmtId="164" fontId="2" fillId="2" borderId="17" xfId="1" applyNumberFormat="1" applyFont="1" applyFill="1" applyBorder="1" applyAlignment="1">
      <alignment horizontal="center" wrapText="1"/>
    </xf>
    <xf numFmtId="9" fontId="0" fillId="2" borderId="0" xfId="0" applyNumberFormat="1" applyFill="1" applyAlignment="1">
      <alignment horizontal="center"/>
    </xf>
    <xf numFmtId="0" fontId="0" fillId="0" borderId="0" xfId="0" applyFill="1" applyBorder="1"/>
    <xf numFmtId="0" fontId="0" fillId="3" borderId="0" xfId="0" applyFill="1" applyBorder="1" applyAlignment="1">
      <alignment horizontal="left" indent="2"/>
    </xf>
    <xf numFmtId="0" fontId="0" fillId="3" borderId="11" xfId="0" applyFill="1" applyBorder="1" applyAlignment="1">
      <alignment horizontal="left" wrapText="1" indent="2"/>
    </xf>
    <xf numFmtId="9" fontId="0" fillId="0" borderId="0" xfId="0" applyNumberFormat="1"/>
    <xf numFmtId="9" fontId="0" fillId="0" borderId="0" xfId="2" applyFont="1"/>
    <xf numFmtId="164" fontId="0" fillId="2" borderId="0" xfId="2" applyNumberFormat="1" applyFont="1" applyFill="1"/>
    <xf numFmtId="0" fontId="0" fillId="0" borderId="0" xfId="2" applyNumberFormat="1" applyFont="1"/>
    <xf numFmtId="0" fontId="2" fillId="2" borderId="0" xfId="0" applyFont="1" applyFill="1" applyBorder="1" applyAlignment="1">
      <alignment horizontal="center" wrapText="1"/>
    </xf>
    <xf numFmtId="0" fontId="2" fillId="2" borderId="0" xfId="0" applyFont="1" applyFill="1" applyBorder="1" applyAlignment="1">
      <alignment horizontal="center"/>
    </xf>
    <xf numFmtId="0" fontId="2" fillId="2" borderId="4" xfId="0" applyFont="1" applyFill="1" applyBorder="1" applyAlignment="1">
      <alignment horizontal="center"/>
    </xf>
    <xf numFmtId="165" fontId="0" fillId="2" borderId="0" xfId="0" applyNumberFormat="1" applyFill="1"/>
    <xf numFmtId="0" fontId="5" fillId="2" borderId="0" xfId="0" applyFont="1" applyFill="1" applyAlignment="1">
      <alignment horizontal="left"/>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2" fillId="2" borderId="0" xfId="0" applyFont="1" applyFill="1" applyBorder="1" applyAlignment="1">
      <alignment horizontal="center"/>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21"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24" xfId="0" applyFont="1" applyFill="1" applyBorder="1" applyAlignment="1">
      <alignment horizontal="center"/>
    </xf>
    <xf numFmtId="0" fontId="2" fillId="2" borderId="36" xfId="0" applyFont="1" applyFill="1" applyBorder="1" applyAlignment="1">
      <alignment horizontal="center"/>
    </xf>
    <xf numFmtId="0" fontId="2" fillId="2" borderId="29" xfId="0" applyFont="1" applyFill="1" applyBorder="1" applyAlignment="1">
      <alignment horizontal="center"/>
    </xf>
    <xf numFmtId="0" fontId="5" fillId="2" borderId="2" xfId="0" applyFont="1" applyFill="1" applyBorder="1" applyAlignment="1">
      <alignment horizontal="left" vertical="top"/>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67" xfId="0" applyFont="1" applyFill="1" applyBorder="1" applyAlignment="1">
      <alignment horizontal="center"/>
    </xf>
    <xf numFmtId="0" fontId="2" fillId="2" borderId="0" xfId="0" applyFont="1" applyFill="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2" fillId="2" borderId="86" xfId="0" applyFont="1" applyFill="1" applyBorder="1" applyAlignment="1">
      <alignment horizontal="center"/>
    </xf>
    <xf numFmtId="0" fontId="2" fillId="2" borderId="79" xfId="0" applyFont="1" applyFill="1" applyBorder="1" applyAlignment="1">
      <alignment horizontal="center"/>
    </xf>
    <xf numFmtId="0" fontId="7" fillId="2" borderId="34" xfId="0" applyFont="1" applyFill="1" applyBorder="1" applyAlignment="1">
      <alignment horizontal="center"/>
    </xf>
    <xf numFmtId="0" fontId="7" fillId="2" borderId="35" xfId="0" applyFont="1" applyFill="1" applyBorder="1" applyAlignment="1">
      <alignment horizontal="center"/>
    </xf>
    <xf numFmtId="0" fontId="7" fillId="2" borderId="86" xfId="0" applyFont="1" applyFill="1" applyBorder="1" applyAlignment="1">
      <alignment horizontal="center"/>
    </xf>
    <xf numFmtId="0" fontId="7" fillId="2" borderId="79" xfId="0" applyFont="1" applyFill="1" applyBorder="1" applyAlignment="1">
      <alignment horizontal="center"/>
    </xf>
    <xf numFmtId="0" fontId="7" fillId="2" borderId="36"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79" xfId="0" applyFont="1" applyFill="1" applyBorder="1" applyAlignment="1">
      <alignment horizontal="center"/>
    </xf>
    <xf numFmtId="0" fontId="8" fillId="2" borderId="86" xfId="0" applyFont="1" applyFill="1" applyBorder="1" applyAlignment="1">
      <alignment horizontal="center"/>
    </xf>
    <xf numFmtId="0" fontId="7" fillId="2" borderId="94" xfId="0" applyFont="1" applyFill="1" applyBorder="1" applyAlignment="1">
      <alignment horizontal="center"/>
    </xf>
    <xf numFmtId="0" fontId="2" fillId="2" borderId="4" xfId="0" applyFont="1" applyFill="1" applyBorder="1" applyAlignment="1">
      <alignment horizontal="center"/>
    </xf>
    <xf numFmtId="0" fontId="0" fillId="0" borderId="0" xfId="0" applyAlignment="1">
      <alignment horizontal="center"/>
    </xf>
    <xf numFmtId="0" fontId="12" fillId="0" borderId="102" xfId="0" applyFont="1" applyBorder="1" applyAlignment="1">
      <alignment horizontal="left" wrapText="1" indent="2"/>
    </xf>
    <xf numFmtId="0" fontId="6" fillId="2" borderId="106" xfId="4" applyFill="1" applyBorder="1"/>
    <xf numFmtId="0" fontId="6" fillId="2" borderId="107" xfId="4" applyFill="1" applyBorder="1"/>
    <xf numFmtId="0" fontId="6" fillId="2" borderId="102" xfId="4" applyFill="1" applyBorder="1"/>
    <xf numFmtId="0" fontId="6" fillId="2" borderId="105" xfId="4" applyFill="1" applyBorder="1" applyAlignment="1">
      <alignment wrapText="1"/>
    </xf>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'Chart Data'!$A$6</c:f>
              <c:strCache>
                <c:ptCount val="1"/>
                <c:pt idx="0">
                  <c:v>2019/20</c:v>
                </c:pt>
              </c:strCache>
            </c:strRef>
          </c:tx>
          <c:spPr>
            <a:solidFill>
              <a:schemeClr val="bg2"/>
            </a:solidFill>
            <a:ln>
              <a:noFill/>
            </a:ln>
            <a:effectLst/>
          </c:spPr>
          <c:invertIfNegative val="0"/>
          <c:dPt>
            <c:idx val="0"/>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1-1CA4-4D52-BA44-7E0FB12583E2}"/>
              </c:ext>
            </c:extLst>
          </c:dPt>
          <c:dPt>
            <c:idx val="2"/>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3-1CA4-4D52-BA44-7E0FB12583E2}"/>
              </c:ext>
            </c:extLst>
          </c:dPt>
          <c:dPt>
            <c:idx val="6"/>
            <c:invertIfNegative val="0"/>
            <c:bubble3D val="0"/>
            <c:spPr>
              <a:solidFill>
                <a:schemeClr val="accent5">
                  <a:lumMod val="60000"/>
                  <a:lumOff val="40000"/>
                </a:schemeClr>
              </a:solidFill>
              <a:ln w="12700">
                <a:solidFill>
                  <a:schemeClr val="tx1"/>
                </a:solidFill>
              </a:ln>
              <a:effectLst/>
            </c:spPr>
            <c:extLst>
              <c:ext xmlns:c16="http://schemas.microsoft.com/office/drawing/2014/chart" uri="{C3380CC4-5D6E-409C-BE32-E72D297353CC}">
                <c16:uniqueId val="{00000005-1CA4-4D52-BA44-7E0FB12583E2}"/>
              </c:ext>
            </c:extLst>
          </c:dPt>
          <c:dPt>
            <c:idx val="8"/>
            <c:invertIfNegative val="0"/>
            <c:bubble3D val="0"/>
            <c:spPr>
              <a:solidFill>
                <a:schemeClr val="accent5">
                  <a:lumMod val="60000"/>
                  <a:lumOff val="40000"/>
                </a:schemeClr>
              </a:solidFill>
              <a:ln w="12700">
                <a:solidFill>
                  <a:schemeClr val="tx1"/>
                </a:solidFill>
              </a:ln>
              <a:effectLst/>
            </c:spPr>
            <c:extLst>
              <c:ext xmlns:c16="http://schemas.microsoft.com/office/drawing/2014/chart" uri="{C3380CC4-5D6E-409C-BE32-E72D297353CC}">
                <c16:uniqueId val="{00000007-1CA4-4D52-BA44-7E0FB12583E2}"/>
              </c:ext>
            </c:extLst>
          </c:dPt>
          <c:dPt>
            <c:idx val="12"/>
            <c:invertIfNegative val="0"/>
            <c:bubble3D val="0"/>
            <c:spPr>
              <a:solidFill>
                <a:schemeClr val="accent5">
                  <a:lumMod val="60000"/>
                  <a:lumOff val="40000"/>
                </a:schemeClr>
              </a:solidFill>
              <a:ln w="12700">
                <a:solidFill>
                  <a:schemeClr val="tx1"/>
                </a:solidFill>
              </a:ln>
              <a:effectLst/>
            </c:spPr>
            <c:extLst>
              <c:ext xmlns:c16="http://schemas.microsoft.com/office/drawing/2014/chart" uri="{C3380CC4-5D6E-409C-BE32-E72D297353CC}">
                <c16:uniqueId val="{00000009-1CA4-4D52-BA44-7E0FB12583E2}"/>
              </c:ext>
            </c:extLst>
          </c:dPt>
          <c:dPt>
            <c:idx val="14"/>
            <c:invertIfNegative val="0"/>
            <c:bubble3D val="0"/>
            <c:spPr>
              <a:solidFill>
                <a:schemeClr val="accent5">
                  <a:lumMod val="60000"/>
                  <a:lumOff val="40000"/>
                </a:schemeClr>
              </a:solidFill>
              <a:ln w="12700">
                <a:solidFill>
                  <a:schemeClr val="tx1"/>
                </a:solidFill>
              </a:ln>
              <a:effectLst/>
            </c:spPr>
            <c:extLst>
              <c:ext xmlns:c16="http://schemas.microsoft.com/office/drawing/2014/chart" uri="{C3380CC4-5D6E-409C-BE32-E72D297353CC}">
                <c16:uniqueId val="{0000000B-1CA4-4D52-BA44-7E0FB12583E2}"/>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A4-4D52-BA44-7E0FB12583E2}"/>
                </c:ext>
              </c:extLst>
            </c:dLbl>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CA4-4D52-BA44-7E0FB12583E2}"/>
                </c:ext>
              </c:extLst>
            </c:dLbl>
            <c:dLbl>
              <c:idx val="6"/>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CA4-4D52-BA44-7E0FB12583E2}"/>
                </c:ext>
              </c:extLst>
            </c:dLbl>
            <c:dLbl>
              <c:idx val="8"/>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CA4-4D52-BA44-7E0FB12583E2}"/>
                </c:ext>
              </c:extLst>
            </c:dLbl>
            <c:dLbl>
              <c:idx val="1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CA4-4D52-BA44-7E0FB12583E2}"/>
                </c:ext>
              </c:extLst>
            </c:dLbl>
            <c:dLbl>
              <c:idx val="1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CA4-4D52-BA44-7E0FB12583E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'Chart Data'!$B$4:$S$5</c:f>
              <c:multiLvlStrCache>
                <c:ptCount val="18"/>
                <c:lvl>
                  <c:pt idx="0">
                    <c:v>Ethnic minoritiy groups</c:v>
                  </c:pt>
                  <c:pt idx="1">
                    <c:v>Mixed or Multiple Ethnic Groups</c:v>
                  </c:pt>
                  <c:pt idx="2">
                    <c:v>Asian, Asian Scottish or Asian British</c:v>
                  </c:pt>
                  <c:pt idx="3">
                    <c:v>African</c:v>
                  </c:pt>
                  <c:pt idx="4">
                    <c:v>Caribbean or Black</c:v>
                  </c:pt>
                  <c:pt idx="5">
                    <c:v>Other Ethnic Group</c:v>
                  </c:pt>
                  <c:pt idx="6">
                    <c:v>Ethnic minoritiy groups</c:v>
                  </c:pt>
                  <c:pt idx="7">
                    <c:v>Mixed or Multiple Ethnic Groups</c:v>
                  </c:pt>
                  <c:pt idx="8">
                    <c:v>Asian, Asian Scottish or Asian British</c:v>
                  </c:pt>
                  <c:pt idx="9">
                    <c:v>African</c:v>
                  </c:pt>
                  <c:pt idx="10">
                    <c:v>Caribbean or Black</c:v>
                  </c:pt>
                  <c:pt idx="11">
                    <c:v>Other Ethnic Group</c:v>
                  </c:pt>
                  <c:pt idx="12">
                    <c:v>Ethnic minoritiy groups</c:v>
                  </c:pt>
                  <c:pt idx="13">
                    <c:v>Mixed or Multiple Ethnic Groups</c:v>
                  </c:pt>
                  <c:pt idx="14">
                    <c:v>Asian, Asian Scottish or Asian British</c:v>
                  </c:pt>
                  <c:pt idx="15">
                    <c:v>African</c:v>
                  </c:pt>
                  <c:pt idx="16">
                    <c:v>Caribbean or Black</c:v>
                  </c:pt>
                  <c:pt idx="17">
                    <c:v>Other Ethnic Group</c:v>
                  </c:pt>
                </c:lvl>
                <c:lvl>
                  <c:pt idx="0">
                    <c:v>East Renfrewshire</c:v>
                  </c:pt>
                  <c:pt idx="6">
                    <c:v>Scotland</c:v>
                  </c:pt>
                  <c:pt idx="12">
                    <c:v>East Renfrewshire Population (SHS)</c:v>
                  </c:pt>
                </c:lvl>
              </c:multiLvlStrCache>
            </c:multiLvlStrRef>
          </c:cat>
          <c:val>
            <c:numRef>
              <c:f>'Chart Data'!$B$6:$S$6</c:f>
              <c:numCache>
                <c:formatCode>0%</c:formatCode>
                <c:ptCount val="18"/>
                <c:pt idx="0">
                  <c:v>6.2103929024081114E-2</c:v>
                </c:pt>
                <c:pt idx="1">
                  <c:v>5.7034220532319393E-3</c:v>
                </c:pt>
                <c:pt idx="2">
                  <c:v>5.0697084917617236E-2</c:v>
                </c:pt>
                <c:pt idx="3">
                  <c:v>6.3371356147021542E-4</c:v>
                </c:pt>
                <c:pt idx="4">
                  <c:v>4.7528517110266158E-3</c:v>
                </c:pt>
                <c:pt idx="5">
                  <c:v>3.1685678073510771E-4</c:v>
                </c:pt>
                <c:pt idx="6">
                  <c:v>6.2618103575560385E-2</c:v>
                </c:pt>
                <c:pt idx="7">
                  <c:v>4.8553832264389687E-3</c:v>
                </c:pt>
                <c:pt idx="8">
                  <c:v>2.5903433434603846E-2</c:v>
                </c:pt>
                <c:pt idx="9">
                  <c:v>1.3265773788441099E-2</c:v>
                </c:pt>
                <c:pt idx="10">
                  <c:v>3.8752132604822818E-3</c:v>
                </c:pt>
                <c:pt idx="11">
                  <c:v>1.4718299865594198E-2</c:v>
                </c:pt>
                <c:pt idx="12">
                  <c:v>7.8000000000000014E-2</c:v>
                </c:pt>
                <c:pt idx="13">
                  <c:v>0</c:v>
                </c:pt>
                <c:pt idx="14">
                  <c:v>7.2000000000000008E-2</c:v>
                </c:pt>
                <c:pt idx="15">
                  <c:v>6.0000000000000001E-3</c:v>
                </c:pt>
                <c:pt idx="16">
                  <c:v>0</c:v>
                </c:pt>
                <c:pt idx="17">
                  <c:v>0</c:v>
                </c:pt>
              </c:numCache>
            </c:numRef>
          </c:val>
          <c:extLst>
            <c:ext xmlns:c16="http://schemas.microsoft.com/office/drawing/2014/chart" uri="{C3380CC4-5D6E-409C-BE32-E72D297353CC}">
              <c16:uniqueId val="{0000000C-1CA4-4D52-BA44-7E0FB12583E2}"/>
            </c:ext>
          </c:extLst>
        </c:ser>
        <c:dLbls>
          <c:showLegendKey val="0"/>
          <c:showVal val="0"/>
          <c:showCatName val="0"/>
          <c:showSerName val="0"/>
          <c:showPercent val="0"/>
          <c:showBubbleSize val="0"/>
        </c:dLbls>
        <c:gapWidth val="219"/>
        <c:axId val="606351624"/>
        <c:axId val="606355232"/>
      </c:barChart>
      <c:catAx>
        <c:axId val="6063516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06355232"/>
        <c:crosses val="autoZero"/>
        <c:auto val="1"/>
        <c:lblAlgn val="ctr"/>
        <c:lblOffset val="100"/>
        <c:noMultiLvlLbl val="0"/>
      </c:catAx>
      <c:valAx>
        <c:axId val="606355232"/>
        <c:scaling>
          <c:orientation val="minMax"/>
        </c:scaling>
        <c:delete val="1"/>
        <c:axPos val="t"/>
        <c:numFmt formatCode="0%" sourceLinked="1"/>
        <c:majorTickMark val="none"/>
        <c:minorTickMark val="none"/>
        <c:tickLblPos val="nextTo"/>
        <c:crossAx val="6063516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5">
                  <a:lumMod val="40000"/>
                  <a:lumOff val="60000"/>
                </a:schemeClr>
              </a:solidFill>
              <a:round/>
            </a:ln>
            <a:effectLst/>
          </c:spPr>
          <c:marker>
            <c:symbol val="circle"/>
            <c:size val="7"/>
            <c:spPr>
              <a:solidFill>
                <a:schemeClr val="accent5">
                  <a:lumMod val="75000"/>
                </a:schemeClr>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Volume!$B$16:$B$18</c:f>
              <c:strCache>
                <c:ptCount val="3"/>
                <c:pt idx="0">
                  <c:v>2017/18</c:v>
                </c:pt>
                <c:pt idx="1">
                  <c:v>2018/19</c:v>
                </c:pt>
                <c:pt idx="2">
                  <c:v>2019/20</c:v>
                </c:pt>
              </c:strCache>
            </c:strRef>
          </c:cat>
          <c:val>
            <c:numRef>
              <c:f>Volume!$D$16:$D$18</c:f>
              <c:numCache>
                <c:formatCode>_-* #,##0_-;\-* #,##0_-;_-* "-"??_-;_-@_-</c:formatCode>
                <c:ptCount val="3"/>
                <c:pt idx="0">
                  <c:v>3455</c:v>
                </c:pt>
                <c:pt idx="1">
                  <c:v>3527</c:v>
                </c:pt>
                <c:pt idx="2">
                  <c:v>4259</c:v>
                </c:pt>
              </c:numCache>
            </c:numRef>
          </c:val>
          <c:smooth val="0"/>
          <c:extLst>
            <c:ext xmlns:c16="http://schemas.microsoft.com/office/drawing/2014/chart" uri="{C3380CC4-5D6E-409C-BE32-E72D297353CC}">
              <c16:uniqueId val="{00000000-B95B-422A-94CE-3EEA284FE7E4}"/>
            </c:ext>
          </c:extLst>
        </c:ser>
        <c:dLbls>
          <c:dLblPos val="t"/>
          <c:showLegendKey val="0"/>
          <c:showVal val="1"/>
          <c:showCatName val="0"/>
          <c:showSerName val="0"/>
          <c:showPercent val="0"/>
          <c:showBubbleSize val="0"/>
        </c:dLbls>
        <c:marker val="1"/>
        <c:smooth val="0"/>
        <c:axId val="469781408"/>
        <c:axId val="469784032"/>
      </c:lineChart>
      <c:catAx>
        <c:axId val="46978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69784032"/>
        <c:crosses val="autoZero"/>
        <c:auto val="1"/>
        <c:lblAlgn val="ctr"/>
        <c:lblOffset val="100"/>
        <c:noMultiLvlLbl val="0"/>
      </c:catAx>
      <c:valAx>
        <c:axId val="469784032"/>
        <c:scaling>
          <c:orientation val="minMax"/>
        </c:scaling>
        <c:delete val="1"/>
        <c:axPos val="l"/>
        <c:numFmt formatCode="_-* #,##0_-;\-* #,##0_-;_-* &quot;-&quot;??_-;_-@_-" sourceLinked="1"/>
        <c:majorTickMark val="none"/>
        <c:minorTickMark val="none"/>
        <c:tickLblPos val="nextTo"/>
        <c:crossAx val="469781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'Chart Data'!$B$10</c:f>
              <c:strCache>
                <c:ptCount val="1"/>
                <c:pt idx="0">
                  <c:v>Agree</c:v>
                </c:pt>
              </c:strCache>
            </c:strRef>
          </c:tx>
          <c:spPr>
            <a:solidFill>
              <a:schemeClr val="accent5">
                <a:lumMod val="75000"/>
              </a:schemeClr>
            </a:solidFill>
            <a:ln w="12700">
              <a:solidFill>
                <a:schemeClr val="tx1"/>
              </a:solid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Data'!$A$11:$A$15</c:f>
              <c:strCache>
                <c:ptCount val="5"/>
                <c:pt idx="0">
                  <c:v>I am confident that I am getting all the benefits/help to which I am legally entitled</c:v>
                </c:pt>
                <c:pt idx="1">
                  <c:v>I know how much money I have to spend</c:v>
                </c:pt>
                <c:pt idx="2">
                  <c:v>I recognise when I need help to sort out my money</c:v>
                </c:pt>
                <c:pt idx="3">
                  <c:v>I would be better able to cope if I had an unexpected expense</c:v>
                </c:pt>
                <c:pt idx="4">
                  <c:v>I can better manage my money</c:v>
                </c:pt>
              </c:strCache>
            </c:strRef>
          </c:cat>
          <c:val>
            <c:numRef>
              <c:f>'Chart Data'!$B$11:$B$15</c:f>
              <c:numCache>
                <c:formatCode>0%</c:formatCode>
                <c:ptCount val="5"/>
                <c:pt idx="0">
                  <c:v>0.8</c:v>
                </c:pt>
                <c:pt idx="1">
                  <c:v>0.8</c:v>
                </c:pt>
                <c:pt idx="2">
                  <c:v>0.8</c:v>
                </c:pt>
                <c:pt idx="3">
                  <c:v>0.7</c:v>
                </c:pt>
                <c:pt idx="4">
                  <c:v>0.9</c:v>
                </c:pt>
              </c:numCache>
            </c:numRef>
          </c:val>
          <c:extLst>
            <c:ext xmlns:c16="http://schemas.microsoft.com/office/drawing/2014/chart" uri="{C3380CC4-5D6E-409C-BE32-E72D297353CC}">
              <c16:uniqueId val="{00000000-200D-49B2-BABB-9060DD47837B}"/>
            </c:ext>
          </c:extLst>
        </c:ser>
        <c:ser>
          <c:idx val="1"/>
          <c:order val="1"/>
          <c:tx>
            <c:strRef>
              <c:f>'Chart Data'!$C$10</c:f>
              <c:strCache>
                <c:ptCount val="1"/>
                <c:pt idx="0">
                  <c:v>Unkown</c:v>
                </c:pt>
              </c:strCache>
            </c:strRef>
          </c:tx>
          <c:spPr>
            <a:solidFill>
              <a:schemeClr val="bg2"/>
            </a:solidFill>
            <a:ln>
              <a:noFill/>
            </a:ln>
            <a:effectLst/>
          </c:spPr>
          <c:invertIfNegative val="0"/>
          <c:cat>
            <c:strRef>
              <c:f>'Chart Data'!$A$11:$A$15</c:f>
              <c:strCache>
                <c:ptCount val="5"/>
                <c:pt idx="0">
                  <c:v>I am confident that I am getting all the benefits/help to which I am legally entitled</c:v>
                </c:pt>
                <c:pt idx="1">
                  <c:v>I know how much money I have to spend</c:v>
                </c:pt>
                <c:pt idx="2">
                  <c:v>I recognise when I need help to sort out my money</c:v>
                </c:pt>
                <c:pt idx="3">
                  <c:v>I would be better able to cope if I had an unexpected expense</c:v>
                </c:pt>
                <c:pt idx="4">
                  <c:v>I can better manage my money</c:v>
                </c:pt>
              </c:strCache>
            </c:strRef>
          </c:cat>
          <c:val>
            <c:numRef>
              <c:f>'Chart Data'!$C$11:$C$15</c:f>
              <c:numCache>
                <c:formatCode>0%</c:formatCode>
                <c:ptCount val="5"/>
                <c:pt idx="0">
                  <c:v>0.19999999999999996</c:v>
                </c:pt>
                <c:pt idx="1">
                  <c:v>0.19999999999999996</c:v>
                </c:pt>
                <c:pt idx="2">
                  <c:v>0.19999999999999996</c:v>
                </c:pt>
                <c:pt idx="3">
                  <c:v>0.30000000000000004</c:v>
                </c:pt>
                <c:pt idx="4">
                  <c:v>9.9999999999999978E-2</c:v>
                </c:pt>
              </c:numCache>
            </c:numRef>
          </c:val>
          <c:extLst>
            <c:ext xmlns:c16="http://schemas.microsoft.com/office/drawing/2014/chart" uri="{C3380CC4-5D6E-409C-BE32-E72D297353CC}">
              <c16:uniqueId val="{00000001-200D-49B2-BABB-9060DD47837B}"/>
            </c:ext>
          </c:extLst>
        </c:ser>
        <c:dLbls>
          <c:showLegendKey val="0"/>
          <c:showVal val="0"/>
          <c:showCatName val="0"/>
          <c:showSerName val="0"/>
          <c:showPercent val="0"/>
          <c:showBubbleSize val="0"/>
        </c:dLbls>
        <c:gapWidth val="150"/>
        <c:overlap val="100"/>
        <c:axId val="754130208"/>
        <c:axId val="754127584"/>
      </c:barChart>
      <c:catAx>
        <c:axId val="7541302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54127584"/>
        <c:crosses val="autoZero"/>
        <c:auto val="1"/>
        <c:lblAlgn val="ctr"/>
        <c:lblOffset val="100"/>
        <c:noMultiLvlLbl val="0"/>
      </c:catAx>
      <c:valAx>
        <c:axId val="754127584"/>
        <c:scaling>
          <c:orientation val="minMax"/>
          <c:max val="1"/>
        </c:scaling>
        <c:delete val="1"/>
        <c:axPos val="b"/>
        <c:numFmt formatCode="0%" sourceLinked="1"/>
        <c:majorTickMark val="none"/>
        <c:minorTickMark val="none"/>
        <c:tickLblPos val="nextTo"/>
        <c:crossAx val="7541302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13</xdr:col>
      <xdr:colOff>561975</xdr:colOff>
      <xdr:row>19</xdr:row>
      <xdr:rowOff>76202</xdr:rowOff>
    </xdr:to>
    <xdr:grpSp>
      <xdr:nvGrpSpPr>
        <xdr:cNvPr id="3" name="Group 2">
          <a:extLst>
            <a:ext uri="{FF2B5EF4-FFF2-40B4-BE49-F238E27FC236}">
              <a16:creationId xmlns:a16="http://schemas.microsoft.com/office/drawing/2014/main" id="{642BD2AC-D0E5-45E2-8763-B9892C1A699D}"/>
            </a:ext>
          </a:extLst>
        </xdr:cNvPr>
        <xdr:cNvGrpSpPr/>
      </xdr:nvGrpSpPr>
      <xdr:grpSpPr>
        <a:xfrm>
          <a:off x="352425" y="857250"/>
          <a:ext cx="8134350" cy="2886077"/>
          <a:chOff x="352425" y="857250"/>
          <a:chExt cx="8134350" cy="2886077"/>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352425" y="895349"/>
            <a:ext cx="8067676" cy="2847978"/>
            <a:chOff x="647700" y="485774"/>
            <a:chExt cx="8067676" cy="2847978"/>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0" y="2143125"/>
              <a:ext cx="2638425" cy="1152525"/>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0" i="0" u="none" strike="noStrike">
                <a:solidFill>
                  <a:schemeClr val="dk1"/>
                </a:solidFill>
                <a:effectLst/>
                <a:latin typeface="+mn-lt"/>
                <a:ea typeface="+mn-ea"/>
                <a:cs typeface="+mn-cs"/>
              </a:endParaRPr>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2828925" y="485775"/>
              <a:ext cx="3076575" cy="1485900"/>
              <a:chOff x="3971925" y="504825"/>
              <a:chExt cx="3076575" cy="1485900"/>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3971925" y="504825"/>
                <a:ext cx="3076575" cy="148590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4029075" y="542926"/>
                <a:ext cx="2714625" cy="13049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b="0" i="0" u="none" strike="noStrike">
                    <a:solidFill>
                      <a:sysClr val="windowText" lastClr="000000"/>
                    </a:solidFill>
                    <a:effectLst/>
                    <a:latin typeface="+mn-lt"/>
                    <a:ea typeface="+mn-ea"/>
                    <a:cs typeface="+mn-cs"/>
                  </a:rPr>
                  <a:t>The total</a:t>
                </a:r>
                <a:r>
                  <a:rPr lang="en-GB" sz="1200" b="0" i="0" u="none" strike="noStrike" baseline="0">
                    <a:solidFill>
                      <a:sysClr val="windowText" lastClr="000000"/>
                    </a:solidFill>
                    <a:effectLst/>
                    <a:latin typeface="+mn-lt"/>
                    <a:ea typeface="+mn-ea"/>
                    <a:cs typeface="+mn-cs"/>
                  </a:rPr>
                  <a:t> number of money and welfare rights advice clients supported by East Renfrewshire services has increased</a:t>
                </a:r>
              </a:p>
              <a:p>
                <a:pPr algn="l"/>
                <a:r>
                  <a:rPr lang="en-GB" sz="1200" b="0" i="0" u="none" strike="noStrike" baseline="0">
                    <a:solidFill>
                      <a:sysClr val="windowText" lastClr="000000"/>
                    </a:solidFill>
                    <a:effectLst/>
                    <a:latin typeface="+mn-lt"/>
                    <a:ea typeface="+mn-ea"/>
                    <a:cs typeface="+mn-cs"/>
                  </a:rPr>
                  <a:t> </a:t>
                </a:r>
                <a:r>
                  <a:rPr lang="en-GB" sz="2800" b="1" i="0" u="none" strike="noStrike" baseline="0">
                    <a:solidFill>
                      <a:schemeClr val="accent3">
                        <a:lumMod val="50000"/>
                      </a:schemeClr>
                    </a:solidFill>
                    <a:effectLst/>
                    <a:latin typeface="+mn-lt"/>
                    <a:ea typeface="+mn-ea"/>
                    <a:cs typeface="+mn-cs"/>
                  </a:rPr>
                  <a:t>21%</a:t>
                </a:r>
              </a:p>
              <a:p>
                <a:pPr algn="l"/>
                <a:r>
                  <a:rPr lang="en-GB" sz="1200" b="0" i="0" u="none" strike="noStrike" baseline="0">
                    <a:solidFill>
                      <a:sysClr val="windowText" lastClr="000000"/>
                    </a:solidFill>
                    <a:effectLst/>
                    <a:latin typeface="+mn-lt"/>
                    <a:ea typeface="+mn-ea"/>
                    <a:cs typeface="+mn-cs"/>
                  </a:rPr>
                  <a:t>between 2018/19 and 2019/20</a:t>
                </a:r>
                <a:endParaRPr lang="en-GB" sz="1200" b="0">
                  <a:solidFill>
                    <a:sysClr val="windowText" lastClr="000000"/>
                  </a:solidFill>
                </a:endParaRPr>
              </a:p>
            </xdr:txBody>
          </xdr:sp>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0" y="485774"/>
              <a:ext cx="2114549" cy="1571626"/>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C00000"/>
                </a:solidFill>
                <a:effectLst/>
                <a:latin typeface="+mn-lt"/>
                <a:ea typeface="+mn-ea"/>
                <a:cs typeface="+mn-cs"/>
              </a:endParaRPr>
            </a:p>
          </xdr:txBody>
        </xdr:sp>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3438525" y="2085974"/>
              <a:ext cx="2733675" cy="1228724"/>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6038850" y="485775"/>
              <a:ext cx="2676525" cy="125730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GB" sz="1200"/>
                <a:t>Between</a:t>
              </a:r>
              <a:r>
                <a:rPr lang="en-GB" sz="1200" baseline="0"/>
                <a:t> 2018/19 and 2019/20 the amount of verified financial gain secured for clients increased </a:t>
              </a:r>
            </a:p>
            <a:p>
              <a:r>
                <a:rPr lang="en-GB" sz="2800" b="1" baseline="0">
                  <a:solidFill>
                    <a:schemeClr val="accent5">
                      <a:lumMod val="50000"/>
                    </a:schemeClr>
                  </a:solidFill>
                </a:rPr>
                <a:t>62%</a:t>
              </a:r>
              <a:endParaRPr lang="en-GB" sz="2800" b="1">
                <a:solidFill>
                  <a:schemeClr val="accent5">
                    <a:lumMod val="50000"/>
                  </a:schemeClr>
                </a:solidFill>
              </a:endParaRPr>
            </a:p>
          </xdr:txBody>
        </xdr:sp>
        <xdr:grpSp>
          <xdr:nvGrpSpPr>
            <xdr:cNvPr id="24" name="Group 23">
              <a:extLst>
                <a:ext uri="{FF2B5EF4-FFF2-40B4-BE49-F238E27FC236}">
                  <a16:creationId xmlns:a16="http://schemas.microsoft.com/office/drawing/2014/main" id="{93F5291E-67D0-430B-B376-91EDADB1C539}"/>
                </a:ext>
              </a:extLst>
            </xdr:cNvPr>
            <xdr:cNvGrpSpPr/>
          </xdr:nvGrpSpPr>
          <xdr:grpSpPr>
            <a:xfrm>
              <a:off x="3543299" y="1847850"/>
              <a:ext cx="5172077" cy="1485902"/>
              <a:chOff x="6715124" y="2260580"/>
              <a:chExt cx="5172077" cy="1120795"/>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429751" y="2260580"/>
                <a:ext cx="2457450" cy="1120795"/>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The</a:t>
                </a:r>
                <a:r>
                  <a:rPr lang="en-GB" sz="1100" baseline="0">
                    <a:solidFill>
                      <a:schemeClr val="dk1"/>
                    </a:solidFill>
                    <a:effectLst/>
                    <a:latin typeface="+mn-lt"/>
                    <a:ea typeface="+mn-ea"/>
                    <a:cs typeface="+mn-cs"/>
                  </a:rPr>
                  <a:t> total amount of </a:t>
                </a:r>
                <a:endParaRPr lang="en-GB">
                  <a:effectLst/>
                </a:endParaRPr>
              </a:p>
              <a:p>
                <a:r>
                  <a:rPr lang="en-GB" sz="1400" b="1" baseline="0">
                    <a:solidFill>
                      <a:schemeClr val="accent3">
                        <a:lumMod val="50000"/>
                      </a:schemeClr>
                    </a:solidFill>
                    <a:effectLst/>
                    <a:latin typeface="+mn-lt"/>
                    <a:ea typeface="+mn-ea"/>
                    <a:cs typeface="+mn-cs"/>
                  </a:rPr>
                  <a:t>debt owed </a:t>
                </a:r>
                <a:endParaRPr lang="en-GB" sz="1400">
                  <a:solidFill>
                    <a:schemeClr val="accent3">
                      <a:lumMod val="50000"/>
                    </a:schemeClr>
                  </a:solidFill>
                  <a:effectLst/>
                </a:endParaRPr>
              </a:p>
              <a:p>
                <a:r>
                  <a:rPr lang="en-GB" sz="1100" baseline="0">
                    <a:solidFill>
                      <a:schemeClr val="dk1"/>
                    </a:solidFill>
                    <a:effectLst/>
                    <a:latin typeface="+mn-lt"/>
                    <a:ea typeface="+mn-ea"/>
                    <a:cs typeface="+mn-cs"/>
                  </a:rPr>
                  <a:t>by debt clients has reduced over the past three years</a:t>
                </a:r>
                <a:endParaRPr lang="en-GB">
                  <a:effectLst/>
                </a:endParaRPr>
              </a:p>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6715124" y="2619807"/>
                <a:ext cx="2600326" cy="7184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2800" b="1">
                    <a:solidFill>
                      <a:srgbClr val="C00000"/>
                    </a:solidFill>
                  </a:rPr>
                  <a:t>85%</a:t>
                </a:r>
                <a:r>
                  <a:rPr lang="en-GB" sz="1400" b="1" baseline="0">
                    <a:solidFill>
                      <a:schemeClr val="accent3">
                        <a:lumMod val="50000"/>
                      </a:schemeClr>
                    </a:solidFill>
                  </a:rPr>
                  <a:t> </a:t>
                </a:r>
              </a:p>
              <a:p>
                <a:pPr algn="l"/>
                <a:r>
                  <a:rPr lang="en-GB" sz="1200" b="0" baseline="0">
                    <a:solidFill>
                      <a:sysClr val="windowText" lastClr="000000"/>
                    </a:solidFill>
                  </a:rPr>
                  <a:t>of clients had a disability or long-term health condition</a:t>
                </a:r>
                <a:endParaRPr lang="en-GB" sz="1400" b="0">
                  <a:solidFill>
                    <a:sysClr val="windowText" lastClr="000000"/>
                  </a:solidFill>
                </a:endParaRPr>
              </a:p>
            </xdr:txBody>
          </xdr:sp>
        </xdr:grpSp>
      </xdr:grpSp>
      <xdr:sp macro="" textlink="">
        <xdr:nvSpPr>
          <xdr:cNvPr id="27" name="TextBox 26">
            <a:extLst>
              <a:ext uri="{FF2B5EF4-FFF2-40B4-BE49-F238E27FC236}">
                <a16:creationId xmlns:a16="http://schemas.microsoft.com/office/drawing/2014/main" id="{C49A03AE-5B5C-4C3F-B38D-132BE72A3CC7}"/>
              </a:ext>
            </a:extLst>
          </xdr:cNvPr>
          <xdr:cNvSpPr txBox="1"/>
        </xdr:nvSpPr>
        <xdr:spPr>
          <a:xfrm>
            <a:off x="428625" y="1181100"/>
            <a:ext cx="196215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a:solidFill>
                  <a:srgbClr val="C00000"/>
                </a:solidFill>
                <a:effectLst/>
                <a:latin typeface="+mn-lt"/>
                <a:ea typeface="+mn-ea"/>
                <a:cs typeface="+mn-cs"/>
              </a:rPr>
              <a:t>90%</a:t>
            </a:r>
            <a:endParaRPr lang="en-GB" sz="2800">
              <a:solidFill>
                <a:srgbClr val="C00000"/>
              </a:solidFill>
              <a:effectLst/>
            </a:endParaRPr>
          </a:p>
          <a:p>
            <a:r>
              <a:rPr lang="en-GB" sz="1200">
                <a:solidFill>
                  <a:sysClr val="windowText" lastClr="000000"/>
                </a:solidFill>
              </a:rPr>
              <a:t>of clients surveyed</a:t>
            </a:r>
            <a:r>
              <a:rPr lang="en-GB" sz="1200" baseline="0">
                <a:solidFill>
                  <a:sysClr val="windowText" lastClr="000000"/>
                </a:solidFill>
              </a:rPr>
              <a:t> agreed they could better manage their money after receving advice</a:t>
            </a:r>
            <a:endParaRPr lang="en-GB" sz="1200">
              <a:solidFill>
                <a:sysClr val="windowText" lastClr="000000"/>
              </a:solidFill>
            </a:endParaRPr>
          </a:p>
        </xdr:txBody>
      </xdr:sp>
      <xdr:sp macro="" textlink="">
        <xdr:nvSpPr>
          <xdr:cNvPr id="28" name="TextBox 27">
            <a:extLst>
              <a:ext uri="{FF2B5EF4-FFF2-40B4-BE49-F238E27FC236}">
                <a16:creationId xmlns:a16="http://schemas.microsoft.com/office/drawing/2014/main" id="{BC030D92-B5EE-48F5-B4FF-B06F121FC9C9}"/>
              </a:ext>
            </a:extLst>
          </xdr:cNvPr>
          <xdr:cNvSpPr txBox="1"/>
        </xdr:nvSpPr>
        <xdr:spPr>
          <a:xfrm>
            <a:off x="390525" y="2581275"/>
            <a:ext cx="1962150" cy="1047749"/>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Clients in East Renfrewshire were more often from an</a:t>
            </a:r>
          </a:p>
          <a:p>
            <a:r>
              <a:rPr lang="en-GB" sz="1400" b="1">
                <a:solidFill>
                  <a:schemeClr val="accent5">
                    <a:lumMod val="50000"/>
                  </a:schemeClr>
                </a:solidFill>
                <a:effectLst/>
                <a:latin typeface="+mn-lt"/>
                <a:ea typeface="+mn-ea"/>
                <a:cs typeface="+mn-cs"/>
              </a:rPr>
              <a:t>ethnic minority</a:t>
            </a:r>
            <a:r>
              <a:rPr lang="en-GB" sz="1400" b="1" baseline="0">
                <a:solidFill>
                  <a:schemeClr val="accent5">
                    <a:lumMod val="50000"/>
                  </a:schemeClr>
                </a:solidFill>
                <a:effectLst/>
                <a:latin typeface="+mn-lt"/>
                <a:ea typeface="+mn-ea"/>
                <a:cs typeface="+mn-cs"/>
              </a:rPr>
              <a:t> </a:t>
            </a:r>
          </a:p>
          <a:p>
            <a:r>
              <a:rPr lang="en-GB" sz="1100" baseline="0">
                <a:solidFill>
                  <a:schemeClr val="dk1"/>
                </a:solidFill>
                <a:effectLst/>
                <a:latin typeface="+mn-lt"/>
                <a:ea typeface="+mn-ea"/>
                <a:cs typeface="+mn-cs"/>
              </a:rPr>
              <a:t>group than in services across Scotland</a:t>
            </a:r>
            <a:endParaRPr lang="en-GB" sz="1100">
              <a:solidFill>
                <a:schemeClr val="dk1"/>
              </a:solidFill>
              <a:effectLst/>
              <a:latin typeface="+mn-lt"/>
              <a:ea typeface="+mn-ea"/>
              <a:cs typeface="+mn-cs"/>
            </a:endParaRPr>
          </a:p>
        </xdr:txBody>
      </xdr:sp>
      <xdr:pic>
        <xdr:nvPicPr>
          <xdr:cNvPr id="36" name="Graphic 35" descr="Wallet">
            <a:extLst>
              <a:ext uri="{FF2B5EF4-FFF2-40B4-BE49-F238E27FC236}">
                <a16:creationId xmlns:a16="http://schemas.microsoft.com/office/drawing/2014/main" id="{4414ACC5-641F-4F89-B7B6-37AEA8306A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572375" y="1295400"/>
            <a:ext cx="914400" cy="914400"/>
          </a:xfrm>
          <a:prstGeom prst="rect">
            <a:avLst/>
          </a:prstGeom>
        </xdr:spPr>
      </xdr:pic>
      <xdr:pic>
        <xdr:nvPicPr>
          <xdr:cNvPr id="23" name="Graphic 22" descr="Group of men">
            <a:extLst>
              <a:ext uri="{FF2B5EF4-FFF2-40B4-BE49-F238E27FC236}">
                <a16:creationId xmlns:a16="http://schemas.microsoft.com/office/drawing/2014/main" id="{04FA98AA-F6D2-4E2E-B16F-2C8114AE8FF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43125" y="2686050"/>
            <a:ext cx="885825" cy="885825"/>
          </a:xfrm>
          <a:prstGeom prst="rect">
            <a:avLst/>
          </a:prstGeom>
        </xdr:spPr>
      </xdr:pic>
      <xdr:pic>
        <xdr:nvPicPr>
          <xdr:cNvPr id="25" name="Graphic 24" descr="Universal Access">
            <a:extLst>
              <a:ext uri="{FF2B5EF4-FFF2-40B4-BE49-F238E27FC236}">
                <a16:creationId xmlns:a16="http://schemas.microsoft.com/office/drawing/2014/main" id="{A9CAD9DF-9965-44DF-A658-A14B19B3F0E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733925" y="2447924"/>
            <a:ext cx="914400" cy="914400"/>
          </a:xfrm>
          <a:prstGeom prst="rect">
            <a:avLst/>
          </a:prstGeom>
        </xdr:spPr>
      </xdr:pic>
      <xdr:pic>
        <xdr:nvPicPr>
          <xdr:cNvPr id="11" name="Graphic 10" descr="Business Growth">
            <a:extLst>
              <a:ext uri="{FF2B5EF4-FFF2-40B4-BE49-F238E27FC236}">
                <a16:creationId xmlns:a16="http://schemas.microsoft.com/office/drawing/2014/main" id="{246F077A-D385-467E-9EE5-5105CBDD294F}"/>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4674375" y="1426350"/>
            <a:ext cx="914400" cy="914400"/>
          </a:xfrm>
          <a:prstGeom prst="rect">
            <a:avLst/>
          </a:prstGeom>
        </xdr:spPr>
      </xdr:pic>
      <xdr:pic>
        <xdr:nvPicPr>
          <xdr:cNvPr id="17" name="Graphic 16" descr="Smiling face with no fill">
            <a:extLst>
              <a:ext uri="{FF2B5EF4-FFF2-40B4-BE49-F238E27FC236}">
                <a16:creationId xmlns:a16="http://schemas.microsoft.com/office/drawing/2014/main" id="{E64E1C62-6BA3-45C5-A520-F1E1843CC50F}"/>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1590675" y="857250"/>
            <a:ext cx="914400" cy="914400"/>
          </a:xfrm>
          <a:prstGeom prst="rect">
            <a:avLst/>
          </a:prstGeom>
        </xdr:spPr>
      </xdr:pic>
      <xdr:pic>
        <xdr:nvPicPr>
          <xdr:cNvPr id="22" name="Graphic 21" descr="Coins">
            <a:extLst>
              <a:ext uri="{FF2B5EF4-FFF2-40B4-BE49-F238E27FC236}">
                <a16:creationId xmlns:a16="http://schemas.microsoft.com/office/drawing/2014/main" id="{CCB58C5E-553F-4FA4-B155-C1822C536B9C}"/>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7372350" y="2790825"/>
            <a:ext cx="914400" cy="9144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2</xdr:row>
      <xdr:rowOff>38100</xdr:rowOff>
    </xdr:from>
    <xdr:to>
      <xdr:col>11</xdr:col>
      <xdr:colOff>125850</xdr:colOff>
      <xdr:row>22</xdr:row>
      <xdr:rowOff>188100</xdr:rowOff>
    </xdr:to>
    <xdr:graphicFrame macro="">
      <xdr:nvGraphicFramePr>
        <xdr:cNvPr id="2" name="Chart 1">
          <a:extLst>
            <a:ext uri="{FF2B5EF4-FFF2-40B4-BE49-F238E27FC236}">
              <a16:creationId xmlns:a16="http://schemas.microsoft.com/office/drawing/2014/main" id="{263DAA58-CD54-4ABB-A534-03EAE9BE20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209550</xdr:colOff>
      <xdr:row>2</xdr:row>
      <xdr:rowOff>47625</xdr:rowOff>
    </xdr:from>
    <xdr:to>
      <xdr:col>16</xdr:col>
      <xdr:colOff>200025</xdr:colOff>
      <xdr:row>13</xdr:row>
      <xdr:rowOff>104775</xdr:rowOff>
    </xdr:to>
    <xdr:sp macro="" textlink="">
      <xdr:nvSpPr>
        <xdr:cNvPr id="3" name="TextBox 2">
          <a:extLst>
            <a:ext uri="{FF2B5EF4-FFF2-40B4-BE49-F238E27FC236}">
              <a16:creationId xmlns:a16="http://schemas.microsoft.com/office/drawing/2014/main" id="{06DD27B5-0895-4173-8E2E-302A97CCE5A0}"/>
            </a:ext>
          </a:extLst>
        </xdr:cNvPr>
        <xdr:cNvSpPr txBox="1"/>
      </xdr:nvSpPr>
      <xdr:spPr>
        <a:xfrm>
          <a:off x="6915150" y="428625"/>
          <a:ext cx="3038475" cy="2152650"/>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a:t>
          </a:r>
          <a:r>
            <a:rPr lang="en-GB" sz="1100" baseline="0"/>
            <a:t> 2019/20, the proportion of clients in East Renfrewshire who were from an Asian, Asian Scottish or Asian British ethnicity, was higher than the proportion of clients from these ethnicity groups across services in Scotland. This is somewhat reflective of the East Renfrewshire population, however 8% of the East Renfrewshire population were from ethnic minority groups but only 6% of East Renfrewshire clients were from ethnic minority groups suggesting this population may be underrepresented. </a:t>
          </a:r>
          <a:endParaRPr lang="en-GB" sz="1100"/>
        </a:p>
      </xdr:txBody>
    </xdr:sp>
    <xdr:clientData/>
  </xdr:twoCellAnchor>
  <xdr:twoCellAnchor>
    <xdr:from>
      <xdr:col>4</xdr:col>
      <xdr:colOff>28575</xdr:colOff>
      <xdr:row>9</xdr:row>
      <xdr:rowOff>66675</xdr:rowOff>
    </xdr:from>
    <xdr:to>
      <xdr:col>11</xdr:col>
      <xdr:colOff>95250</xdr:colOff>
      <xdr:row>9</xdr:row>
      <xdr:rowOff>66675</xdr:rowOff>
    </xdr:to>
    <xdr:cxnSp macro="">
      <xdr:nvCxnSpPr>
        <xdr:cNvPr id="4" name="Straight Connector 3">
          <a:extLst>
            <a:ext uri="{FF2B5EF4-FFF2-40B4-BE49-F238E27FC236}">
              <a16:creationId xmlns:a16="http://schemas.microsoft.com/office/drawing/2014/main" id="{C46E2BD5-0E7E-4BD1-AE7C-9D9FFECC1411}"/>
            </a:ext>
          </a:extLst>
        </xdr:cNvPr>
        <xdr:cNvCxnSpPr/>
      </xdr:nvCxnSpPr>
      <xdr:spPr>
        <a:xfrm>
          <a:off x="2466975" y="1781175"/>
          <a:ext cx="4333875" cy="0"/>
        </a:xfrm>
        <a:prstGeom prst="line">
          <a:avLst/>
        </a:prstGeom>
        <a:ln w="19050">
          <a:solidFill>
            <a:schemeClr val="accent3">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15</xdr:row>
      <xdr:rowOff>152400</xdr:rowOff>
    </xdr:from>
    <xdr:to>
      <xdr:col>11</xdr:col>
      <xdr:colOff>95250</xdr:colOff>
      <xdr:row>15</xdr:row>
      <xdr:rowOff>152400</xdr:rowOff>
    </xdr:to>
    <xdr:cxnSp macro="">
      <xdr:nvCxnSpPr>
        <xdr:cNvPr id="5" name="Straight Connector 4">
          <a:extLst>
            <a:ext uri="{FF2B5EF4-FFF2-40B4-BE49-F238E27FC236}">
              <a16:creationId xmlns:a16="http://schemas.microsoft.com/office/drawing/2014/main" id="{81259BEF-B1C9-4AC2-BE51-CBD9DC6DAF10}"/>
            </a:ext>
          </a:extLst>
        </xdr:cNvPr>
        <xdr:cNvCxnSpPr/>
      </xdr:nvCxnSpPr>
      <xdr:spPr>
        <a:xfrm>
          <a:off x="2466975" y="3009900"/>
          <a:ext cx="4333875" cy="0"/>
        </a:xfrm>
        <a:prstGeom prst="line">
          <a:avLst/>
        </a:prstGeom>
        <a:ln w="19050">
          <a:solidFill>
            <a:schemeClr val="accent3">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2</xdr:row>
      <xdr:rowOff>57150</xdr:rowOff>
    </xdr:from>
    <xdr:to>
      <xdr:col>16</xdr:col>
      <xdr:colOff>247650</xdr:colOff>
      <xdr:row>8</xdr:row>
      <xdr:rowOff>66675</xdr:rowOff>
    </xdr:to>
    <xdr:sp macro="" textlink="">
      <xdr:nvSpPr>
        <xdr:cNvPr id="3" name="TextBox 2">
          <a:extLst>
            <a:ext uri="{FF2B5EF4-FFF2-40B4-BE49-F238E27FC236}">
              <a16:creationId xmlns:a16="http://schemas.microsoft.com/office/drawing/2014/main" id="{133B9EF7-2287-4128-B5FD-DE9EF9757FFE}"/>
            </a:ext>
          </a:extLst>
        </xdr:cNvPr>
        <xdr:cNvSpPr txBox="1"/>
      </xdr:nvSpPr>
      <xdr:spPr>
        <a:xfrm>
          <a:off x="6962775" y="438150"/>
          <a:ext cx="3038475" cy="1152525"/>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There has been continued increase in</a:t>
          </a:r>
          <a:r>
            <a:rPr lang="en-GB" sz="1100" baseline="0"/>
            <a:t> demand for local authority funded money and welfare rights advice services in East Renfrewshire over the past three years. Between 2018/19 and 2019/20 the total number of clients supported by East Renfrewshire services increased 21%.</a:t>
          </a:r>
          <a:endParaRPr lang="en-GB" sz="1100"/>
        </a:p>
      </xdr:txBody>
    </xdr:sp>
    <xdr:clientData/>
  </xdr:twoCellAnchor>
  <xdr:twoCellAnchor>
    <xdr:from>
      <xdr:col>0</xdr:col>
      <xdr:colOff>190500</xdr:colOff>
      <xdr:row>2</xdr:row>
      <xdr:rowOff>57150</xdr:rowOff>
    </xdr:from>
    <xdr:to>
      <xdr:col>11</xdr:col>
      <xdr:colOff>144900</xdr:colOff>
      <xdr:row>23</xdr:row>
      <xdr:rowOff>16650</xdr:rowOff>
    </xdr:to>
    <xdr:graphicFrame macro="">
      <xdr:nvGraphicFramePr>
        <xdr:cNvPr id="4" name="Chart 3">
          <a:extLst>
            <a:ext uri="{FF2B5EF4-FFF2-40B4-BE49-F238E27FC236}">
              <a16:creationId xmlns:a16="http://schemas.microsoft.com/office/drawing/2014/main" id="{2299E351-E488-49BE-8FF9-ECFC31EC29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2</xdr:row>
      <xdr:rowOff>85725</xdr:rowOff>
    </xdr:from>
    <xdr:to>
      <xdr:col>11</xdr:col>
      <xdr:colOff>125850</xdr:colOff>
      <xdr:row>23</xdr:row>
      <xdr:rowOff>45225</xdr:rowOff>
    </xdr:to>
    <xdr:graphicFrame macro="">
      <xdr:nvGraphicFramePr>
        <xdr:cNvPr id="2" name="Chart 1">
          <a:extLst>
            <a:ext uri="{FF2B5EF4-FFF2-40B4-BE49-F238E27FC236}">
              <a16:creationId xmlns:a16="http://schemas.microsoft.com/office/drawing/2014/main" id="{2816ABBC-1230-413E-A733-87033538DD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238125</xdr:colOff>
      <xdr:row>2</xdr:row>
      <xdr:rowOff>85726</xdr:rowOff>
    </xdr:from>
    <xdr:to>
      <xdr:col>16</xdr:col>
      <xdr:colOff>228600</xdr:colOff>
      <xdr:row>6</xdr:row>
      <xdr:rowOff>180976</xdr:rowOff>
    </xdr:to>
    <xdr:sp macro="" textlink="">
      <xdr:nvSpPr>
        <xdr:cNvPr id="3" name="TextBox 2">
          <a:extLst>
            <a:ext uri="{FF2B5EF4-FFF2-40B4-BE49-F238E27FC236}">
              <a16:creationId xmlns:a16="http://schemas.microsoft.com/office/drawing/2014/main" id="{0692A043-4F9F-440F-9F5F-BD09C23756D9}"/>
            </a:ext>
          </a:extLst>
        </xdr:cNvPr>
        <xdr:cNvSpPr txBox="1"/>
      </xdr:nvSpPr>
      <xdr:spPr>
        <a:xfrm>
          <a:off x="6943725" y="466726"/>
          <a:ext cx="3038475" cy="857250"/>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 of the clients surveyed, the majority agreed that receiving advice</a:t>
          </a:r>
          <a:r>
            <a:rPr lang="en-GB" sz="1100" baseline="0"/>
            <a:t> had resulted in improved financial stability and resilience. 90% agreed they could better manage money.</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workbookViewId="0"/>
  </sheetViews>
  <sheetFormatPr defaultRowHeight="15" x14ac:dyDescent="0.25"/>
  <cols>
    <col min="1" max="1" width="106.5703125" style="2" customWidth="1"/>
    <col min="2" max="16384" width="9.140625" style="2"/>
  </cols>
  <sheetData>
    <row r="1" spans="1:3" ht="21" x14ac:dyDescent="0.35">
      <c r="A1" s="684" t="s">
        <v>0</v>
      </c>
      <c r="B1" s="674"/>
      <c r="C1" s="674"/>
    </row>
    <row r="2" spans="1:3" ht="18.75" x14ac:dyDescent="0.3">
      <c r="A2" s="730" t="s">
        <v>1</v>
      </c>
      <c r="B2" s="730"/>
      <c r="C2" s="730"/>
    </row>
    <row r="4" spans="1:3" ht="90" x14ac:dyDescent="0.25">
      <c r="A4" s="683" t="s">
        <v>2</v>
      </c>
      <c r="B4" s="674"/>
      <c r="C4" s="674"/>
    </row>
    <row r="6" spans="1:3" ht="21" x14ac:dyDescent="0.35">
      <c r="A6" s="687" t="s">
        <v>3</v>
      </c>
      <c r="B6" s="674"/>
      <c r="C6" s="674"/>
    </row>
    <row r="7" spans="1:3" x14ac:dyDescent="0.25">
      <c r="A7" s="685" t="s">
        <v>4</v>
      </c>
      <c r="B7" s="674"/>
      <c r="C7" s="674"/>
    </row>
    <row r="8" spans="1:3" x14ac:dyDescent="0.25">
      <c r="A8" s="686" t="s">
        <v>5</v>
      </c>
      <c r="B8" s="674"/>
      <c r="C8" s="674"/>
    </row>
    <row r="10" spans="1:3" x14ac:dyDescent="0.25">
      <c r="A10" s="675" t="s">
        <v>6</v>
      </c>
      <c r="B10" s="674"/>
      <c r="C10" s="674"/>
    </row>
    <row r="11" spans="1:3" x14ac:dyDescent="0.25">
      <c r="A11" s="685" t="s">
        <v>7</v>
      </c>
      <c r="B11" s="674"/>
      <c r="C11" s="674"/>
    </row>
    <row r="12" spans="1:3" x14ac:dyDescent="0.25">
      <c r="A12" s="685" t="s">
        <v>8</v>
      </c>
      <c r="B12" s="674"/>
      <c r="C12" s="674"/>
    </row>
    <row r="13" spans="1:3" x14ac:dyDescent="0.25">
      <c r="A13" s="685" t="s">
        <v>9</v>
      </c>
      <c r="B13" s="674"/>
      <c r="C13" s="674"/>
    </row>
    <row r="14" spans="1:3" x14ac:dyDescent="0.25">
      <c r="A14" s="685" t="s">
        <v>10</v>
      </c>
      <c r="B14" s="674"/>
      <c r="C14" s="674"/>
    </row>
    <row r="15" spans="1:3" x14ac:dyDescent="0.25">
      <c r="A15" s="685" t="s">
        <v>11</v>
      </c>
      <c r="B15" s="674"/>
      <c r="C15" s="674"/>
    </row>
    <row r="16" spans="1:3" x14ac:dyDescent="0.25">
      <c r="A16" s="685" t="s">
        <v>12</v>
      </c>
      <c r="B16" s="674"/>
      <c r="C16" s="674"/>
    </row>
    <row r="17" spans="1:1" x14ac:dyDescent="0.25">
      <c r="A17" s="686" t="s">
        <v>13</v>
      </c>
    </row>
    <row r="18" spans="1:1" x14ac:dyDescent="0.25">
      <c r="A18" s="685" t="s">
        <v>14</v>
      </c>
    </row>
    <row r="19" spans="1:1" x14ac:dyDescent="0.25">
      <c r="A19" s="685" t="s">
        <v>15</v>
      </c>
    </row>
    <row r="20" spans="1:1" x14ac:dyDescent="0.25">
      <c r="A20" s="685" t="s">
        <v>16</v>
      </c>
    </row>
    <row r="22" spans="1:1" x14ac:dyDescent="0.25">
      <c r="A22" s="675" t="s">
        <v>17</v>
      </c>
    </row>
    <row r="23" spans="1:1" x14ac:dyDescent="0.25">
      <c r="A23" s="686" t="s">
        <v>18</v>
      </c>
    </row>
    <row r="24" spans="1:1" x14ac:dyDescent="0.25">
      <c r="A24" s="685" t="s">
        <v>19</v>
      </c>
    </row>
    <row r="25" spans="1:1" x14ac:dyDescent="0.25">
      <c r="A25" s="685" t="s">
        <v>20</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3" location="'Ethnicity Chart'!A1" display="Ethnicity Chart" xr:uid="{7C659B8C-256A-4A52-B653-4B0695BA9FFD}"/>
    <hyperlink ref="A24" location="'Clients Chart'!A1" display="Clients Chart" xr:uid="{6AAB5DE3-BDA1-46F4-BA28-22571FFF9918}"/>
    <hyperlink ref="A25" location="'Softer Outcomes Chart'!A1" display="Softer Outcomes Chart" xr:uid="{506D32C3-589E-4B99-91A4-DB9EB5B727A3}"/>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4"/>
  <sheetViews>
    <sheetView topLeftCell="A69" zoomScaleNormal="100" workbookViewId="0">
      <selection activeCell="A79" sqref="A79"/>
    </sheetView>
  </sheetViews>
  <sheetFormatPr defaultRowHeight="15" x14ac:dyDescent="0.25"/>
  <cols>
    <col min="1" max="1" width="9.140625" style="322"/>
    <col min="2" max="2" width="23.7109375" style="322" customWidth="1"/>
    <col min="3" max="3" width="15.42578125" style="322" customWidth="1"/>
    <col min="4" max="14" width="13.5703125" style="322" customWidth="1"/>
    <col min="15" max="16384" width="9.140625" style="322"/>
  </cols>
  <sheetData>
    <row r="1" spans="1:13" ht="18.75" x14ac:dyDescent="0.3">
      <c r="A1" s="730" t="s">
        <v>1</v>
      </c>
      <c r="B1" s="730"/>
      <c r="C1" s="730"/>
      <c r="D1" s="674"/>
      <c r="E1" s="674"/>
      <c r="F1" s="674"/>
      <c r="G1" s="674"/>
      <c r="H1" s="674"/>
      <c r="I1" s="674"/>
      <c r="J1" s="674"/>
      <c r="K1" s="674"/>
      <c r="L1" s="674"/>
      <c r="M1" s="674"/>
    </row>
    <row r="2" spans="1:13" x14ac:dyDescent="0.25">
      <c r="A2" s="675" t="s">
        <v>12</v>
      </c>
      <c r="B2" s="674"/>
      <c r="C2" s="674"/>
      <c r="D2" s="674"/>
      <c r="E2" s="674"/>
      <c r="F2" s="674"/>
      <c r="G2" s="674"/>
      <c r="H2" s="674"/>
      <c r="I2" s="674"/>
      <c r="J2" s="674"/>
      <c r="K2" s="674"/>
      <c r="L2" s="674"/>
      <c r="M2" s="674"/>
    </row>
    <row r="3" spans="1:13" s="674" customFormat="1" x14ac:dyDescent="0.25">
      <c r="A3" s="282" t="s">
        <v>21</v>
      </c>
    </row>
    <row r="4" spans="1:13" s="441" customFormat="1" x14ac:dyDescent="0.25">
      <c r="A4" s="675"/>
      <c r="B4" s="674"/>
      <c r="C4" s="674"/>
      <c r="D4" s="674"/>
      <c r="E4" s="674"/>
      <c r="F4" s="674"/>
      <c r="G4" s="674"/>
      <c r="H4" s="674"/>
      <c r="I4" s="674"/>
      <c r="J4" s="674"/>
      <c r="K4" s="674"/>
      <c r="L4" s="674"/>
      <c r="M4" s="674"/>
    </row>
    <row r="5" spans="1:13" s="441" customFormat="1" x14ac:dyDescent="0.25">
      <c r="A5" s="278" t="s">
        <v>214</v>
      </c>
      <c r="B5" s="674"/>
      <c r="C5" s="279" t="s">
        <v>215</v>
      </c>
      <c r="D5" s="674"/>
      <c r="E5" s="674"/>
      <c r="F5" s="674"/>
      <c r="G5" s="674"/>
      <c r="H5" s="674"/>
      <c r="I5" s="674"/>
      <c r="J5" s="674"/>
      <c r="K5" s="674"/>
      <c r="L5" s="674"/>
      <c r="M5" s="674"/>
    </row>
    <row r="6" spans="1:13" s="441" customFormat="1" x14ac:dyDescent="0.25">
      <c r="A6" s="278" t="s">
        <v>216</v>
      </c>
      <c r="B6" s="674"/>
      <c r="C6" s="279" t="s">
        <v>217</v>
      </c>
      <c r="D6" s="674"/>
      <c r="E6" s="674"/>
      <c r="F6" s="674"/>
      <c r="G6" s="674"/>
      <c r="H6" s="674"/>
      <c r="I6" s="674"/>
      <c r="J6" s="674"/>
      <c r="K6" s="674"/>
      <c r="L6" s="674"/>
      <c r="M6" s="674"/>
    </row>
    <row r="7" spans="1:13" s="441" customFormat="1" x14ac:dyDescent="0.25">
      <c r="A7" s="278" t="s">
        <v>218</v>
      </c>
      <c r="B7" s="674"/>
      <c r="C7" s="279" t="s">
        <v>219</v>
      </c>
      <c r="D7" s="674"/>
      <c r="E7" s="674"/>
      <c r="F7" s="674"/>
      <c r="G7" s="674"/>
      <c r="H7" s="674"/>
      <c r="I7" s="674"/>
      <c r="J7" s="674"/>
      <c r="K7" s="674"/>
      <c r="L7" s="674"/>
      <c r="M7" s="674"/>
    </row>
    <row r="8" spans="1:13" s="441" customFormat="1" x14ac:dyDescent="0.25">
      <c r="A8" s="278" t="s">
        <v>220</v>
      </c>
      <c r="B8" s="674"/>
      <c r="C8" s="279" t="s">
        <v>221</v>
      </c>
      <c r="D8" s="674"/>
      <c r="E8" s="674"/>
      <c r="F8" s="674"/>
      <c r="G8" s="674"/>
      <c r="H8" s="674"/>
      <c r="I8" s="674"/>
      <c r="J8" s="674"/>
      <c r="K8" s="674"/>
      <c r="L8" s="674"/>
      <c r="M8" s="674"/>
    </row>
    <row r="9" spans="1:13" s="441" customFormat="1" x14ac:dyDescent="0.25">
      <c r="A9" s="278" t="s">
        <v>222</v>
      </c>
      <c r="B9" s="674"/>
      <c r="C9" s="279" t="s">
        <v>223</v>
      </c>
      <c r="D9" s="674"/>
      <c r="E9" s="674"/>
      <c r="F9" s="674"/>
      <c r="G9" s="674"/>
      <c r="H9" s="674"/>
      <c r="I9" s="674"/>
      <c r="J9" s="674"/>
      <c r="K9" s="674"/>
      <c r="L9" s="674"/>
      <c r="M9" s="674"/>
    </row>
    <row r="10" spans="1:13" s="441" customFormat="1" x14ac:dyDescent="0.25">
      <c r="A10" s="278" t="s">
        <v>224</v>
      </c>
      <c r="B10" s="674"/>
      <c r="C10" s="279" t="s">
        <v>225</v>
      </c>
      <c r="D10" s="674"/>
      <c r="E10" s="674"/>
      <c r="F10" s="674"/>
      <c r="G10" s="674"/>
      <c r="H10" s="674"/>
      <c r="I10" s="674"/>
      <c r="J10" s="674"/>
      <c r="K10" s="674"/>
      <c r="L10" s="674"/>
      <c r="M10" s="674"/>
    </row>
    <row r="12" spans="1:13" x14ac:dyDescent="0.25">
      <c r="A12" s="282" t="s">
        <v>226</v>
      </c>
      <c r="B12" s="674"/>
      <c r="C12" s="674"/>
      <c r="D12" s="674"/>
      <c r="E12" s="674"/>
      <c r="F12" s="674"/>
      <c r="G12" s="674"/>
      <c r="H12" s="674"/>
      <c r="I12" s="674"/>
      <c r="J12" s="674"/>
      <c r="K12" s="674"/>
      <c r="L12" s="674"/>
      <c r="M12" s="674"/>
    </row>
    <row r="14" spans="1:13" x14ac:dyDescent="0.25">
      <c r="A14" s="674"/>
      <c r="B14" s="675"/>
      <c r="C14" s="736" t="str">
        <f>A1</f>
        <v>East Renfrewshire</v>
      </c>
      <c r="D14" s="737"/>
      <c r="E14" s="745"/>
      <c r="F14" s="737" t="s">
        <v>74</v>
      </c>
      <c r="G14" s="737"/>
      <c r="H14" s="737"/>
      <c r="I14" s="674"/>
      <c r="J14" s="674"/>
      <c r="K14" s="674"/>
      <c r="L14" s="674"/>
      <c r="M14" s="674"/>
    </row>
    <row r="15" spans="1:13" ht="15.75" thickBot="1" x14ac:dyDescent="0.3">
      <c r="A15" s="674"/>
      <c r="B15" s="675" t="s">
        <v>227</v>
      </c>
      <c r="C15" s="415" t="s">
        <v>228</v>
      </c>
      <c r="D15" s="386" t="s">
        <v>229</v>
      </c>
      <c r="E15" s="387" t="s">
        <v>230</v>
      </c>
      <c r="F15" s="360" t="s">
        <v>228</v>
      </c>
      <c r="G15" s="360" t="s">
        <v>229</v>
      </c>
      <c r="H15" s="360" t="s">
        <v>230</v>
      </c>
      <c r="I15" s="674"/>
      <c r="J15" s="674"/>
      <c r="K15" s="674"/>
      <c r="L15" s="674"/>
      <c r="M15" s="674"/>
    </row>
    <row r="16" spans="1:13" x14ac:dyDescent="0.25">
      <c r="A16" s="674"/>
      <c r="B16" s="344" t="s">
        <v>78</v>
      </c>
      <c r="C16" s="409" t="s">
        <v>79</v>
      </c>
      <c r="D16" s="410">
        <v>3455</v>
      </c>
      <c r="E16" s="411">
        <v>1987</v>
      </c>
      <c r="F16" s="409">
        <v>206829</v>
      </c>
      <c r="G16" s="410">
        <v>164415</v>
      </c>
      <c r="H16" s="410">
        <v>99017</v>
      </c>
      <c r="I16" s="674"/>
      <c r="J16" s="674"/>
      <c r="K16" s="674"/>
      <c r="L16" s="674"/>
      <c r="M16" s="674"/>
    </row>
    <row r="17" spans="1:15" x14ac:dyDescent="0.25">
      <c r="A17" s="674"/>
      <c r="B17" s="313" t="s">
        <v>80</v>
      </c>
      <c r="C17" s="165">
        <v>5840</v>
      </c>
      <c r="D17" s="158">
        <v>3527</v>
      </c>
      <c r="E17" s="159">
        <v>2977</v>
      </c>
      <c r="F17" s="158">
        <v>300510</v>
      </c>
      <c r="G17" s="158">
        <v>244637</v>
      </c>
      <c r="H17" s="158">
        <v>68653</v>
      </c>
      <c r="I17" s="536"/>
      <c r="J17" s="536"/>
      <c r="K17" s="674"/>
      <c r="L17" s="674"/>
      <c r="M17" s="674"/>
      <c r="N17" s="674"/>
      <c r="O17" s="674"/>
    </row>
    <row r="18" spans="1:15" ht="15.75" thickBot="1" x14ac:dyDescent="0.3">
      <c r="A18" s="674"/>
      <c r="B18" s="345" t="s">
        <v>81</v>
      </c>
      <c r="C18" s="412">
        <v>5350</v>
      </c>
      <c r="D18" s="413">
        <v>4259</v>
      </c>
      <c r="E18" s="414">
        <v>3643</v>
      </c>
      <c r="F18" s="413">
        <v>302659.79500000004</v>
      </c>
      <c r="G18" s="413">
        <v>249108.245</v>
      </c>
      <c r="H18" s="413">
        <v>104911.72499999999</v>
      </c>
      <c r="I18" s="536"/>
      <c r="J18" s="674"/>
      <c r="K18" s="674"/>
      <c r="L18" s="674"/>
      <c r="M18" s="674"/>
      <c r="N18" s="674"/>
      <c r="O18" s="674"/>
    </row>
    <row r="19" spans="1:15" x14ac:dyDescent="0.25">
      <c r="A19" s="674"/>
      <c r="B19" s="674"/>
      <c r="C19" s="536"/>
      <c r="D19" s="536"/>
      <c r="E19" s="724"/>
      <c r="F19" s="536"/>
      <c r="G19" s="536"/>
      <c r="H19" s="536"/>
      <c r="I19" s="674"/>
      <c r="J19" s="674"/>
      <c r="K19" s="674"/>
      <c r="L19" s="674"/>
      <c r="M19" s="674"/>
      <c r="N19" s="674"/>
      <c r="O19" s="674"/>
    </row>
    <row r="20" spans="1:15" x14ac:dyDescent="0.25">
      <c r="A20" s="282" t="s">
        <v>231</v>
      </c>
      <c r="B20" s="674"/>
      <c r="C20" s="536"/>
      <c r="D20" s="536"/>
      <c r="E20" s="724"/>
      <c r="F20" s="536"/>
      <c r="G20" s="536"/>
      <c r="H20" s="536"/>
      <c r="I20" s="674"/>
      <c r="J20" s="674"/>
      <c r="K20" s="674"/>
      <c r="L20" s="674"/>
      <c r="M20" s="674"/>
      <c r="N20" s="674"/>
      <c r="O20" s="674"/>
    </row>
    <row r="21" spans="1:15" x14ac:dyDescent="0.25">
      <c r="A21" s="674"/>
      <c r="B21" s="674"/>
      <c r="C21" s="674"/>
      <c r="D21" s="674"/>
      <c r="E21" s="167"/>
      <c r="F21" s="674"/>
      <c r="G21" s="674"/>
      <c r="H21" s="674"/>
      <c r="I21" s="674"/>
      <c r="J21" s="674"/>
      <c r="K21" s="674"/>
      <c r="L21" s="674"/>
      <c r="M21" s="674"/>
      <c r="N21" s="674"/>
      <c r="O21" s="674"/>
    </row>
    <row r="22" spans="1:15" x14ac:dyDescent="0.25">
      <c r="A22" s="674"/>
      <c r="B22" s="674"/>
      <c r="C22" s="736" t="str">
        <f>$A$1</f>
        <v>East Renfrewshire</v>
      </c>
      <c r="D22" s="737"/>
      <c r="E22" s="737"/>
      <c r="F22" s="737"/>
      <c r="G22" s="737"/>
      <c r="H22" s="745"/>
      <c r="I22" s="736" t="s">
        <v>74</v>
      </c>
      <c r="J22" s="737"/>
      <c r="K22" s="737"/>
      <c r="L22" s="737"/>
      <c r="M22" s="737"/>
      <c r="N22" s="737"/>
      <c r="O22" s="674"/>
    </row>
    <row r="23" spans="1:15" ht="18" thickBot="1" x14ac:dyDescent="0.3">
      <c r="A23" s="674"/>
      <c r="B23" s="347" t="s">
        <v>232</v>
      </c>
      <c r="C23" s="415" t="s">
        <v>233</v>
      </c>
      <c r="D23" s="386" t="s">
        <v>234</v>
      </c>
      <c r="E23" s="386" t="s">
        <v>235</v>
      </c>
      <c r="F23" s="386" t="s">
        <v>236</v>
      </c>
      <c r="G23" s="386" t="s">
        <v>237</v>
      </c>
      <c r="H23" s="387" t="s">
        <v>128</v>
      </c>
      <c r="I23" s="415" t="s">
        <v>233</v>
      </c>
      <c r="J23" s="386" t="s">
        <v>234</v>
      </c>
      <c r="K23" s="386" t="s">
        <v>235</v>
      </c>
      <c r="L23" s="386" t="s">
        <v>236</v>
      </c>
      <c r="M23" s="386" t="s">
        <v>237</v>
      </c>
      <c r="N23" s="386" t="s">
        <v>128</v>
      </c>
      <c r="O23" s="674"/>
    </row>
    <row r="24" spans="1:15" x14ac:dyDescent="0.25">
      <c r="A24" s="674"/>
      <c r="B24" s="160" t="s">
        <v>77</v>
      </c>
      <c r="C24" s="35"/>
      <c r="D24" s="169"/>
      <c r="E24" s="169"/>
      <c r="F24" s="169"/>
      <c r="G24" s="169"/>
      <c r="H24" s="190"/>
      <c r="I24" s="169"/>
      <c r="J24" s="169"/>
      <c r="K24" s="169"/>
      <c r="L24" s="169"/>
      <c r="M24" s="169"/>
      <c r="N24" s="169"/>
      <c r="O24" s="674"/>
    </row>
    <row r="25" spans="1:15" x14ac:dyDescent="0.25">
      <c r="A25" s="674"/>
      <c r="B25" s="314" t="s">
        <v>78</v>
      </c>
      <c r="C25" s="152">
        <v>112</v>
      </c>
      <c r="D25" s="153">
        <v>280</v>
      </c>
      <c r="E25" s="153">
        <v>182</v>
      </c>
      <c r="F25" s="153">
        <v>92</v>
      </c>
      <c r="G25" s="153" t="s">
        <v>79</v>
      </c>
      <c r="H25" s="191" t="s">
        <v>412</v>
      </c>
      <c r="I25" s="153">
        <v>16380</v>
      </c>
      <c r="J25" s="153">
        <v>129567</v>
      </c>
      <c r="K25" s="153">
        <v>70004</v>
      </c>
      <c r="L25" s="153">
        <v>2047</v>
      </c>
      <c r="M25" s="153">
        <v>0</v>
      </c>
      <c r="N25" s="153" t="s">
        <v>412</v>
      </c>
      <c r="O25" s="674"/>
    </row>
    <row r="26" spans="1:15" x14ac:dyDescent="0.25">
      <c r="A26" s="674"/>
      <c r="B26" s="315" t="s">
        <v>80</v>
      </c>
      <c r="C26" s="156">
        <v>62</v>
      </c>
      <c r="D26" s="157">
        <v>4375</v>
      </c>
      <c r="E26" s="157">
        <v>1304</v>
      </c>
      <c r="F26" s="157">
        <v>50</v>
      </c>
      <c r="G26" s="157">
        <v>0</v>
      </c>
      <c r="H26" s="417" t="s">
        <v>412</v>
      </c>
      <c r="I26" s="157">
        <v>22286</v>
      </c>
      <c r="J26" s="157">
        <v>103407</v>
      </c>
      <c r="K26" s="157">
        <v>56566</v>
      </c>
      <c r="L26" s="157">
        <v>4739</v>
      </c>
      <c r="M26" s="157">
        <v>833</v>
      </c>
      <c r="N26" s="157" t="s">
        <v>412</v>
      </c>
      <c r="O26" s="674"/>
    </row>
    <row r="27" spans="1:15" x14ac:dyDescent="0.25">
      <c r="A27" s="674"/>
      <c r="B27" s="314" t="s">
        <v>81</v>
      </c>
      <c r="C27" s="152">
        <v>186</v>
      </c>
      <c r="D27" s="153">
        <v>3158</v>
      </c>
      <c r="E27" s="153">
        <v>2871</v>
      </c>
      <c r="F27" s="153">
        <v>179</v>
      </c>
      <c r="G27" s="153">
        <v>3</v>
      </c>
      <c r="H27" s="191">
        <v>125</v>
      </c>
      <c r="I27" s="153">
        <v>17723.425000000003</v>
      </c>
      <c r="J27" s="153">
        <v>93863.78</v>
      </c>
      <c r="K27" s="153">
        <v>74746.31</v>
      </c>
      <c r="L27" s="153">
        <v>1217</v>
      </c>
      <c r="M27" s="153">
        <v>403.60499999999996</v>
      </c>
      <c r="N27" s="153">
        <v>6676.95</v>
      </c>
      <c r="O27" s="674"/>
    </row>
    <row r="28" spans="1:15" x14ac:dyDescent="0.25">
      <c r="A28" s="674"/>
      <c r="B28" s="328" t="s">
        <v>82</v>
      </c>
      <c r="C28" s="337"/>
      <c r="D28" s="329"/>
      <c r="E28" s="329"/>
      <c r="F28" s="329"/>
      <c r="G28" s="329"/>
      <c r="H28" s="348"/>
      <c r="I28" s="423"/>
      <c r="J28" s="423"/>
      <c r="K28" s="423"/>
      <c r="L28" s="423"/>
      <c r="M28" s="423"/>
      <c r="N28" s="423"/>
      <c r="O28" s="674"/>
    </row>
    <row r="29" spans="1:15" x14ac:dyDescent="0.25">
      <c r="A29" s="674"/>
      <c r="B29" s="314" t="s">
        <v>78</v>
      </c>
      <c r="C29" s="418">
        <f>IFERROR(C25/SUM($C25:$H25),"-")</f>
        <v>0.16816816816816818</v>
      </c>
      <c r="D29" s="256">
        <f t="shared" ref="D29:H29" si="0">IFERROR(D25/SUM($C25:$H25),"-")</f>
        <v>0.42042042042042044</v>
      </c>
      <c r="E29" s="256">
        <f t="shared" si="0"/>
        <v>0.27327327327327328</v>
      </c>
      <c r="F29" s="256">
        <f t="shared" si="0"/>
        <v>0.13813813813813813</v>
      </c>
      <c r="G29" s="256" t="str">
        <f t="shared" si="0"/>
        <v>-</v>
      </c>
      <c r="H29" s="257" t="str">
        <f t="shared" si="0"/>
        <v>-</v>
      </c>
      <c r="I29" s="418">
        <f>IFERROR(I25/SUM($I25:$N25),"-")</f>
        <v>7.5138304021137803E-2</v>
      </c>
      <c r="J29" s="256">
        <f t="shared" ref="J29:N29" si="1">IFERROR(J25/SUM($I25:$N25),"-")</f>
        <v>0.59434948944485733</v>
      </c>
      <c r="K29" s="256">
        <f t="shared" si="1"/>
        <v>0.3211222121303865</v>
      </c>
      <c r="L29" s="256">
        <f t="shared" si="1"/>
        <v>9.3899944036183822E-3</v>
      </c>
      <c r="M29" s="256">
        <f t="shared" si="1"/>
        <v>0</v>
      </c>
      <c r="N29" s="256" t="str">
        <f t="shared" si="1"/>
        <v>-</v>
      </c>
      <c r="O29" s="19"/>
    </row>
    <row r="30" spans="1:15" x14ac:dyDescent="0.25">
      <c r="A30" s="674"/>
      <c r="B30" s="315" t="s">
        <v>80</v>
      </c>
      <c r="C30" s="419">
        <f t="shared" ref="C30:H30" si="2">IFERROR(C26/SUM($C26:$H26),"-")</f>
        <v>1.0706268347435675E-2</v>
      </c>
      <c r="D30" s="26">
        <f t="shared" si="2"/>
        <v>0.75548264548437227</v>
      </c>
      <c r="E30" s="26">
        <f t="shared" si="2"/>
        <v>0.22517699879122777</v>
      </c>
      <c r="F30" s="26">
        <f t="shared" si="2"/>
        <v>8.6340873769642553E-3</v>
      </c>
      <c r="G30" s="26">
        <f t="shared" si="2"/>
        <v>0</v>
      </c>
      <c r="H30" s="262" t="str">
        <f t="shared" si="2"/>
        <v>-</v>
      </c>
      <c r="I30" s="26">
        <f t="shared" ref="I30:I31" si="3">IFERROR(I26/SUM($I26:$N26),"-")</f>
        <v>0.11864921125905735</v>
      </c>
      <c r="J30" s="26">
        <f t="shared" ref="J30:N30" si="4">IFERROR(J26/SUM($I26:$N26),"-")</f>
        <v>0.55053212728463352</v>
      </c>
      <c r="K30" s="26">
        <f t="shared" si="4"/>
        <v>0.30115369667413794</v>
      </c>
      <c r="L30" s="26">
        <f t="shared" si="4"/>
        <v>2.5230127082324003E-2</v>
      </c>
      <c r="M30" s="26">
        <f t="shared" si="4"/>
        <v>4.4348376998472033E-3</v>
      </c>
      <c r="N30" s="26" t="str">
        <f t="shared" si="4"/>
        <v>-</v>
      </c>
      <c r="O30" s="19"/>
    </row>
    <row r="31" spans="1:15" ht="15.75" thickBot="1" x14ac:dyDescent="0.3">
      <c r="A31" s="674"/>
      <c r="B31" s="346" t="s">
        <v>81</v>
      </c>
      <c r="C31" s="420">
        <f t="shared" ref="C31:H31" si="5">IFERROR(C27/SUM($C27:$H27),"-")</f>
        <v>2.8518859245630176E-2</v>
      </c>
      <c r="D31" s="421">
        <f t="shared" si="5"/>
        <v>0.4842072983747317</v>
      </c>
      <c r="E31" s="421">
        <f t="shared" si="5"/>
        <v>0.44020239190432381</v>
      </c>
      <c r="F31" s="421">
        <f t="shared" si="5"/>
        <v>2.7445568843912912E-2</v>
      </c>
      <c r="G31" s="421">
        <f t="shared" si="5"/>
        <v>4.5998160073597056E-4</v>
      </c>
      <c r="H31" s="422">
        <f t="shared" si="5"/>
        <v>1.9165900030665439E-2</v>
      </c>
      <c r="I31" s="421">
        <f t="shared" si="3"/>
        <v>9.1061642932960291E-2</v>
      </c>
      <c r="J31" s="421">
        <f t="shared" ref="J31:N31" si="6">IFERROR(J27/SUM($I27:$N27),"-")</f>
        <v>0.48226513885989519</v>
      </c>
      <c r="K31" s="421">
        <f t="shared" si="6"/>
        <v>0.38404099612667175</v>
      </c>
      <c r="L31" s="421">
        <f t="shared" si="6"/>
        <v>6.2528557233950356E-3</v>
      </c>
      <c r="M31" s="421">
        <f t="shared" si="6"/>
        <v>2.0736925507320076E-3</v>
      </c>
      <c r="N31" s="421">
        <f t="shared" si="6"/>
        <v>3.4305673806345506E-2</v>
      </c>
      <c r="O31" s="19"/>
    </row>
    <row r="32" spans="1:15" x14ac:dyDescent="0.25">
      <c r="A32" s="674"/>
      <c r="B32" s="674"/>
      <c r="C32" s="674"/>
      <c r="D32" s="674"/>
      <c r="E32" s="674"/>
      <c r="F32" s="167"/>
      <c r="G32" s="536"/>
      <c r="H32" s="674"/>
      <c r="I32" s="674"/>
      <c r="J32" s="674"/>
      <c r="K32" s="19"/>
      <c r="L32" s="674"/>
      <c r="M32" s="674"/>
      <c r="N32" s="674"/>
      <c r="O32" s="19"/>
    </row>
    <row r="33" spans="1:14" x14ac:dyDescent="0.25">
      <c r="A33" s="282" t="s">
        <v>238</v>
      </c>
      <c r="B33" s="674"/>
      <c r="C33" s="674"/>
      <c r="D33" s="674"/>
      <c r="E33" s="674"/>
      <c r="F33" s="674"/>
      <c r="G33" s="674"/>
      <c r="H33" s="674"/>
      <c r="I33" s="674"/>
      <c r="J33" s="674"/>
      <c r="K33" s="674"/>
      <c r="L33" s="674"/>
      <c r="M33" s="674"/>
      <c r="N33" s="674"/>
    </row>
    <row r="35" spans="1:14" x14ac:dyDescent="0.25">
      <c r="A35" s="674"/>
      <c r="B35" s="674"/>
      <c r="C35" s="736" t="s">
        <v>218</v>
      </c>
      <c r="D35" s="737"/>
      <c r="E35" s="674"/>
      <c r="F35" s="674"/>
      <c r="G35" s="674"/>
      <c r="H35" s="674"/>
      <c r="I35" s="674"/>
      <c r="J35" s="674"/>
      <c r="K35" s="674"/>
      <c r="L35" s="674"/>
      <c r="M35" s="674"/>
      <c r="N35" s="674"/>
    </row>
    <row r="36" spans="1:14" ht="15.75" thickBot="1" x14ac:dyDescent="0.3">
      <c r="A36" s="674"/>
      <c r="B36" s="675" t="s">
        <v>239</v>
      </c>
      <c r="C36" s="440" t="str">
        <f>$A$1</f>
        <v>East Renfrewshire</v>
      </c>
      <c r="D36" s="443" t="s">
        <v>74</v>
      </c>
      <c r="E36" s="674"/>
      <c r="F36" s="674"/>
      <c r="G36" s="674"/>
      <c r="H36" s="674"/>
      <c r="I36" s="674"/>
      <c r="J36" s="674"/>
      <c r="K36" s="674"/>
      <c r="L36" s="674"/>
      <c r="M36" s="674"/>
      <c r="N36" s="674"/>
    </row>
    <row r="37" spans="1:14" x14ac:dyDescent="0.25">
      <c r="A37" s="674"/>
      <c r="B37" s="355" t="s">
        <v>80</v>
      </c>
      <c r="C37" s="356">
        <v>2124</v>
      </c>
      <c r="D37" s="357">
        <v>44416</v>
      </c>
      <c r="E37" s="536"/>
      <c r="F37" s="536"/>
      <c r="G37" s="674"/>
      <c r="H37" s="674"/>
      <c r="I37" s="674"/>
      <c r="J37" s="674"/>
      <c r="K37" s="674"/>
      <c r="L37" s="674"/>
      <c r="M37" s="674"/>
      <c r="N37" s="674"/>
    </row>
    <row r="38" spans="1:14" ht="15.75" thickBot="1" x14ac:dyDescent="0.3">
      <c r="A38" s="674"/>
      <c r="B38" s="346" t="s">
        <v>81</v>
      </c>
      <c r="C38" s="358">
        <v>0</v>
      </c>
      <c r="D38" s="359">
        <v>121239.845</v>
      </c>
      <c r="E38" s="536"/>
      <c r="F38" s="536"/>
      <c r="G38" s="674"/>
      <c r="H38" s="674"/>
      <c r="I38" s="674"/>
      <c r="J38" s="674"/>
      <c r="K38" s="674"/>
      <c r="L38" s="674"/>
      <c r="M38" s="674"/>
      <c r="N38" s="674"/>
    </row>
    <row r="40" spans="1:14" x14ac:dyDescent="0.25">
      <c r="A40" s="282" t="s">
        <v>240</v>
      </c>
      <c r="B40" s="368"/>
      <c r="C40" s="364"/>
      <c r="D40" s="364"/>
      <c r="E40" s="674"/>
      <c r="F40" s="674"/>
      <c r="G40" s="674"/>
      <c r="H40" s="674"/>
      <c r="I40" s="674"/>
      <c r="J40" s="674"/>
      <c r="K40" s="674"/>
      <c r="L40" s="674"/>
      <c r="M40" s="674"/>
      <c r="N40" s="674"/>
    </row>
    <row r="41" spans="1:14" x14ac:dyDescent="0.25">
      <c r="A41" s="369"/>
      <c r="B41" s="370"/>
      <c r="C41" s="367"/>
      <c r="D41" s="367"/>
      <c r="E41" s="674"/>
      <c r="F41" s="674"/>
      <c r="G41" s="674"/>
      <c r="H41" s="674"/>
      <c r="I41" s="674"/>
      <c r="J41" s="674"/>
      <c r="K41" s="674"/>
      <c r="L41" s="674"/>
      <c r="M41" s="674"/>
      <c r="N41" s="674"/>
    </row>
    <row r="42" spans="1:14" s="361" customFormat="1" x14ac:dyDescent="0.25">
      <c r="A42" s="369"/>
      <c r="B42" s="370"/>
      <c r="C42" s="767" t="str">
        <f>$A$1</f>
        <v>East Renfrewshire</v>
      </c>
      <c r="D42" s="768"/>
      <c r="E42" s="768"/>
      <c r="F42" s="768"/>
      <c r="G42" s="768"/>
      <c r="H42" s="769"/>
      <c r="I42" s="737" t="s">
        <v>74</v>
      </c>
      <c r="J42" s="737"/>
      <c r="K42" s="737"/>
      <c r="L42" s="737"/>
      <c r="M42" s="737"/>
      <c r="N42" s="737"/>
    </row>
    <row r="43" spans="1:14" x14ac:dyDescent="0.25">
      <c r="A43" s="369"/>
      <c r="B43" s="371"/>
      <c r="C43" s="764" t="s">
        <v>77</v>
      </c>
      <c r="D43" s="765"/>
      <c r="E43" s="766"/>
      <c r="F43" s="748" t="s">
        <v>82</v>
      </c>
      <c r="G43" s="748"/>
      <c r="H43" s="754"/>
      <c r="I43" s="764" t="s">
        <v>77</v>
      </c>
      <c r="J43" s="765"/>
      <c r="K43" s="766"/>
      <c r="L43" s="748" t="s">
        <v>82</v>
      </c>
      <c r="M43" s="748"/>
      <c r="N43" s="748"/>
    </row>
    <row r="44" spans="1:14" ht="15.75" thickBot="1" x14ac:dyDescent="0.3">
      <c r="A44" s="369"/>
      <c r="B44" s="371" t="s">
        <v>241</v>
      </c>
      <c r="C44" s="385" t="s">
        <v>78</v>
      </c>
      <c r="D44" s="442" t="s">
        <v>80</v>
      </c>
      <c r="E44" s="392" t="s">
        <v>81</v>
      </c>
      <c r="F44" s="376" t="s">
        <v>78</v>
      </c>
      <c r="G44" s="376" t="s">
        <v>80</v>
      </c>
      <c r="H44" s="387" t="s">
        <v>81</v>
      </c>
      <c r="I44" s="385" t="s">
        <v>78</v>
      </c>
      <c r="J44" s="442" t="s">
        <v>80</v>
      </c>
      <c r="K44" s="392" t="s">
        <v>81</v>
      </c>
      <c r="L44" s="376" t="s">
        <v>78</v>
      </c>
      <c r="M44" s="376" t="s">
        <v>80</v>
      </c>
      <c r="N44" s="360" t="s">
        <v>81</v>
      </c>
    </row>
    <row r="45" spans="1:14" x14ac:dyDescent="0.25">
      <c r="A45" s="369"/>
      <c r="B45" s="378" t="s">
        <v>242</v>
      </c>
      <c r="C45" s="409">
        <v>2638</v>
      </c>
      <c r="D45" s="410">
        <v>1768</v>
      </c>
      <c r="E45" s="424">
        <v>0</v>
      </c>
      <c r="F45" s="425">
        <f>IFERROR(C45/SUM(C$45:C$49),"-")</f>
        <v>0.67039390088945361</v>
      </c>
      <c r="G45" s="425">
        <f t="shared" ref="G45:H45" si="7">IFERROR(D45/SUM(D$45:D$49),"-")</f>
        <v>0.6674216685541714</v>
      </c>
      <c r="H45" s="426" t="str">
        <f t="shared" si="7"/>
        <v>-</v>
      </c>
      <c r="I45" s="409">
        <v>67473</v>
      </c>
      <c r="J45" s="410">
        <v>77897</v>
      </c>
      <c r="K45" s="424">
        <v>76535.02</v>
      </c>
      <c r="L45" s="425">
        <f>IFERROR(I45/SUM(I$45:I$49),"-")</f>
        <v>0.56286131386861316</v>
      </c>
      <c r="M45" s="425">
        <f t="shared" ref="M45:N45" si="8">IFERROR(J45/SUM(J$45:J$49),"-")</f>
        <v>0.59889442445490049</v>
      </c>
      <c r="N45" s="425">
        <f t="shared" si="8"/>
        <v>0.6824664877252814</v>
      </c>
    </row>
    <row r="46" spans="1:14" x14ac:dyDescent="0.25">
      <c r="A46" s="674"/>
      <c r="B46" s="379" t="s">
        <v>243</v>
      </c>
      <c r="C46" s="165">
        <v>122</v>
      </c>
      <c r="D46" s="158">
        <v>94</v>
      </c>
      <c r="E46" s="398">
        <v>0</v>
      </c>
      <c r="F46" s="12">
        <f t="shared" ref="F46:F54" si="9">IFERROR(C46/SUM(C$45:C$49),"-")</f>
        <v>3.1003811944091488E-2</v>
      </c>
      <c r="G46" s="12">
        <f t="shared" ref="G46:G54" si="10">IFERROR(D46/SUM(D$45:D$49),"-")</f>
        <v>3.5485088712721782E-2</v>
      </c>
      <c r="H46" s="148" t="str">
        <f t="shared" ref="H46:H54" si="11">IFERROR(E46/SUM(E$45:E$49),"-")</f>
        <v>-</v>
      </c>
      <c r="I46" s="165">
        <v>11142</v>
      </c>
      <c r="J46" s="158">
        <v>12202</v>
      </c>
      <c r="K46" s="398">
        <v>8648.2649999999994</v>
      </c>
      <c r="L46" s="12">
        <f t="shared" ref="L46:L54" si="12">IFERROR(I46/SUM(I$45:I$49),"-")</f>
        <v>9.2946819603753908E-2</v>
      </c>
      <c r="M46" s="12">
        <f t="shared" ref="M46:M54" si="13">IFERROR(J46/SUM(J$45:J$49),"-")</f>
        <v>9.381246732478396E-2</v>
      </c>
      <c r="N46" s="12">
        <f t="shared" ref="N46:N54" si="14">IFERROR(K46/SUM(K$45:K$49),"-")</f>
        <v>7.7116998721206059E-2</v>
      </c>
    </row>
    <row r="47" spans="1:14" x14ac:dyDescent="0.25">
      <c r="A47" s="674"/>
      <c r="B47" s="380" t="s">
        <v>244</v>
      </c>
      <c r="C47" s="416">
        <v>127</v>
      </c>
      <c r="D47" s="154">
        <v>72</v>
      </c>
      <c r="E47" s="427">
        <v>0</v>
      </c>
      <c r="F47" s="362">
        <f t="shared" si="9"/>
        <v>3.2274459974587041E-2</v>
      </c>
      <c r="G47" s="362">
        <f t="shared" si="10"/>
        <v>2.7180067950169876E-2</v>
      </c>
      <c r="H47" s="428" t="str">
        <f t="shared" si="11"/>
        <v>-</v>
      </c>
      <c r="I47" s="416">
        <v>4730</v>
      </c>
      <c r="J47" s="154">
        <v>5790</v>
      </c>
      <c r="K47" s="427">
        <v>2073.6149999999998</v>
      </c>
      <c r="L47" s="362">
        <f t="shared" si="12"/>
        <v>3.94577685088634E-2</v>
      </c>
      <c r="M47" s="362">
        <f t="shared" si="13"/>
        <v>4.4515176676815205E-2</v>
      </c>
      <c r="N47" s="362">
        <f t="shared" si="14"/>
        <v>1.8490525591349675E-2</v>
      </c>
    </row>
    <row r="48" spans="1:14" s="361" customFormat="1" x14ac:dyDescent="0.25">
      <c r="A48" s="674"/>
      <c r="B48" s="381" t="s">
        <v>128</v>
      </c>
      <c r="C48" s="165">
        <v>66</v>
      </c>
      <c r="D48" s="158">
        <v>38</v>
      </c>
      <c r="E48" s="398">
        <v>0</v>
      </c>
      <c r="F48" s="12">
        <f t="shared" si="9"/>
        <v>1.6772554002541296E-2</v>
      </c>
      <c r="G48" s="12">
        <f t="shared" si="10"/>
        <v>1.4345035862589657E-2</v>
      </c>
      <c r="H48" s="148" t="str">
        <f t="shared" si="11"/>
        <v>-</v>
      </c>
      <c r="I48" s="165">
        <v>9643</v>
      </c>
      <c r="J48" s="158">
        <v>11972</v>
      </c>
      <c r="K48" s="398">
        <v>5116.24</v>
      </c>
      <c r="L48" s="12">
        <f t="shared" si="12"/>
        <v>8.044212721584984E-2</v>
      </c>
      <c r="M48" s="12">
        <f t="shared" si="13"/>
        <v>9.2044161515514963E-2</v>
      </c>
      <c r="N48" s="12">
        <f t="shared" si="14"/>
        <v>4.5621760380536822E-2</v>
      </c>
    </row>
    <row r="49" spans="1:14" x14ac:dyDescent="0.25">
      <c r="A49" s="674"/>
      <c r="B49" s="380" t="s">
        <v>245</v>
      </c>
      <c r="C49" s="416">
        <f>SUM(C50:C54)</f>
        <v>982</v>
      </c>
      <c r="D49" s="154">
        <f t="shared" ref="D49:E49" si="15">SUM(D50:D54)</f>
        <v>677</v>
      </c>
      <c r="E49" s="427">
        <f t="shared" si="15"/>
        <v>0</v>
      </c>
      <c r="F49" s="362">
        <f t="shared" si="9"/>
        <v>0.24955527318932655</v>
      </c>
      <c r="G49" s="362">
        <f t="shared" si="10"/>
        <v>0.2555681389203473</v>
      </c>
      <c r="H49" s="428" t="str">
        <f t="shared" si="11"/>
        <v>-</v>
      </c>
      <c r="I49" s="416">
        <f>SUM(I50:I54)</f>
        <v>26887</v>
      </c>
      <c r="J49" s="154">
        <f t="shared" ref="J49:K49" si="16">SUM(J50:J54)</f>
        <v>22207</v>
      </c>
      <c r="K49" s="427">
        <f t="shared" si="16"/>
        <v>19771.59</v>
      </c>
      <c r="L49" s="362">
        <f t="shared" si="12"/>
        <v>0.22429197080291971</v>
      </c>
      <c r="M49" s="362">
        <f t="shared" si="13"/>
        <v>0.17073377002798537</v>
      </c>
      <c r="N49" s="362">
        <f t="shared" si="14"/>
        <v>0.17630422758162598</v>
      </c>
    </row>
    <row r="50" spans="1:14" ht="21" customHeight="1" x14ac:dyDescent="0.25">
      <c r="A50" s="674"/>
      <c r="B50" s="399" t="s">
        <v>246</v>
      </c>
      <c r="C50" s="429">
        <v>0</v>
      </c>
      <c r="D50" s="430">
        <v>33</v>
      </c>
      <c r="E50" s="400">
        <v>0</v>
      </c>
      <c r="F50" s="401">
        <f t="shared" si="9"/>
        <v>0</v>
      </c>
      <c r="G50" s="401">
        <f t="shared" si="10"/>
        <v>1.245753114382786E-2</v>
      </c>
      <c r="H50" s="402" t="str">
        <f t="shared" si="11"/>
        <v>-</v>
      </c>
      <c r="I50" s="429">
        <v>954</v>
      </c>
      <c r="J50" s="430">
        <v>1847</v>
      </c>
      <c r="K50" s="400">
        <v>515.52</v>
      </c>
      <c r="L50" s="401">
        <f t="shared" si="12"/>
        <v>7.9582898852971849E-3</v>
      </c>
      <c r="M50" s="401">
        <f t="shared" si="13"/>
        <v>1.4200264477042777E-2</v>
      </c>
      <c r="N50" s="401">
        <f t="shared" si="14"/>
        <v>4.5969168591337281E-3</v>
      </c>
    </row>
    <row r="51" spans="1:14" x14ac:dyDescent="0.25">
      <c r="A51" s="674"/>
      <c r="B51" s="383" t="s">
        <v>247</v>
      </c>
      <c r="C51" s="416">
        <v>86</v>
      </c>
      <c r="D51" s="154">
        <v>90</v>
      </c>
      <c r="E51" s="427">
        <v>0</v>
      </c>
      <c r="F51" s="362">
        <f t="shared" si="9"/>
        <v>2.1855146124523508E-2</v>
      </c>
      <c r="G51" s="362">
        <f t="shared" si="10"/>
        <v>3.3975084937712341E-2</v>
      </c>
      <c r="H51" s="428" t="str">
        <f t="shared" si="11"/>
        <v>-</v>
      </c>
      <c r="I51" s="416">
        <v>2960</v>
      </c>
      <c r="J51" s="154">
        <v>4181</v>
      </c>
      <c r="K51" s="427">
        <v>3523.2200000000003</v>
      </c>
      <c r="L51" s="362">
        <f t="shared" si="12"/>
        <v>2.4692387904066738E-2</v>
      </c>
      <c r="M51" s="362">
        <f t="shared" si="13"/>
        <v>3.2144724298059479E-2</v>
      </c>
      <c r="N51" s="362">
        <f t="shared" si="14"/>
        <v>3.1416723728346398E-2</v>
      </c>
    </row>
    <row r="52" spans="1:14" x14ac:dyDescent="0.25">
      <c r="A52" s="674"/>
      <c r="B52" s="382" t="s">
        <v>248</v>
      </c>
      <c r="C52" s="165">
        <v>50</v>
      </c>
      <c r="D52" s="158">
        <v>27</v>
      </c>
      <c r="E52" s="398">
        <v>0</v>
      </c>
      <c r="F52" s="12">
        <f t="shared" si="9"/>
        <v>1.2706480304955527E-2</v>
      </c>
      <c r="G52" s="12">
        <f t="shared" si="10"/>
        <v>1.0192525481313703E-2</v>
      </c>
      <c r="H52" s="148" t="str">
        <f t="shared" si="11"/>
        <v>-</v>
      </c>
      <c r="I52" s="165">
        <v>1976</v>
      </c>
      <c r="J52" s="158">
        <v>1264</v>
      </c>
      <c r="K52" s="398">
        <v>1730.095</v>
      </c>
      <c r="L52" s="12">
        <f t="shared" si="12"/>
        <v>1.6483837330552659E-2</v>
      </c>
      <c r="M52" s="12">
        <f t="shared" si="13"/>
        <v>9.7179936648522317E-3</v>
      </c>
      <c r="N52" s="12">
        <f t="shared" si="14"/>
        <v>1.5427341079692286E-2</v>
      </c>
    </row>
    <row r="53" spans="1:14" x14ac:dyDescent="0.25">
      <c r="A53" s="674"/>
      <c r="B53" s="383" t="s">
        <v>249</v>
      </c>
      <c r="C53" s="416">
        <v>615</v>
      </c>
      <c r="D53" s="154">
        <v>447</v>
      </c>
      <c r="E53" s="427">
        <v>0</v>
      </c>
      <c r="F53" s="362">
        <f t="shared" si="9"/>
        <v>0.15628970775095299</v>
      </c>
      <c r="G53" s="362">
        <f t="shared" si="10"/>
        <v>0.16874292185730463</v>
      </c>
      <c r="H53" s="428" t="str">
        <f t="shared" si="11"/>
        <v>-</v>
      </c>
      <c r="I53" s="416">
        <v>6928</v>
      </c>
      <c r="J53" s="154">
        <v>8357</v>
      </c>
      <c r="K53" s="427">
        <v>8157.2749999999996</v>
      </c>
      <c r="L53" s="362">
        <f t="shared" si="12"/>
        <v>5.7793534932221065E-2</v>
      </c>
      <c r="M53" s="362">
        <f t="shared" si="13"/>
        <v>6.4251007165482668E-2</v>
      </c>
      <c r="N53" s="362">
        <f t="shared" si="14"/>
        <v>7.2738817062558345E-2</v>
      </c>
    </row>
    <row r="54" spans="1:14" ht="15.75" thickBot="1" x14ac:dyDescent="0.3">
      <c r="A54" s="674"/>
      <c r="B54" s="384" t="s">
        <v>250</v>
      </c>
      <c r="C54" s="433">
        <v>231</v>
      </c>
      <c r="D54" s="434">
        <v>80</v>
      </c>
      <c r="E54" s="431">
        <v>0</v>
      </c>
      <c r="F54" s="363">
        <f t="shared" si="9"/>
        <v>5.8703939008894535E-2</v>
      </c>
      <c r="G54" s="363">
        <f t="shared" si="10"/>
        <v>3.0200075500188751E-2</v>
      </c>
      <c r="H54" s="432" t="str">
        <f t="shared" si="11"/>
        <v>-</v>
      </c>
      <c r="I54" s="433">
        <v>14069</v>
      </c>
      <c r="J54" s="434">
        <v>6558</v>
      </c>
      <c r="K54" s="431">
        <v>5845.48</v>
      </c>
      <c r="L54" s="363">
        <f t="shared" si="12"/>
        <v>0.11736392075078206</v>
      </c>
      <c r="M54" s="363">
        <f t="shared" si="13"/>
        <v>5.0419780422548202E-2</v>
      </c>
      <c r="N54" s="363">
        <f t="shared" si="14"/>
        <v>5.2124428851895215E-2</v>
      </c>
    </row>
    <row r="55" spans="1:14" x14ac:dyDescent="0.25">
      <c r="A55" s="674"/>
      <c r="B55" s="674"/>
      <c r="C55" s="674"/>
      <c r="D55" s="674"/>
      <c r="E55" s="674"/>
      <c r="F55" s="19"/>
      <c r="G55" s="19"/>
      <c r="H55" s="19"/>
      <c r="I55" s="674"/>
      <c r="J55" s="674"/>
      <c r="K55" s="674"/>
      <c r="L55" s="674"/>
      <c r="M55" s="674"/>
      <c r="N55" s="674"/>
    </row>
    <row r="56" spans="1:14" x14ac:dyDescent="0.25">
      <c r="A56" s="282" t="s">
        <v>251</v>
      </c>
      <c r="B56" s="674"/>
      <c r="C56" s="674"/>
      <c r="D56" s="674"/>
      <c r="E56" s="674"/>
      <c r="F56" s="674"/>
      <c r="G56" s="674"/>
      <c r="H56" s="674"/>
      <c r="I56" s="674"/>
      <c r="J56" s="674"/>
      <c r="K56" s="674"/>
      <c r="L56" s="674"/>
      <c r="M56" s="674"/>
      <c r="N56" s="674"/>
    </row>
    <row r="58" spans="1:14" x14ac:dyDescent="0.25">
      <c r="A58" s="674"/>
      <c r="B58" s="370"/>
      <c r="C58" s="767" t="str">
        <f>$A$1</f>
        <v>East Renfrewshire</v>
      </c>
      <c r="D58" s="768"/>
      <c r="E58" s="768"/>
      <c r="F58" s="768"/>
      <c r="G58" s="768"/>
      <c r="H58" s="769"/>
      <c r="I58" s="737" t="s">
        <v>74</v>
      </c>
      <c r="J58" s="737"/>
      <c r="K58" s="737"/>
      <c r="L58" s="737"/>
      <c r="M58" s="737"/>
      <c r="N58" s="737"/>
    </row>
    <row r="59" spans="1:14" x14ac:dyDescent="0.25">
      <c r="A59" s="674"/>
      <c r="B59" s="371"/>
      <c r="C59" s="764" t="s">
        <v>77</v>
      </c>
      <c r="D59" s="765"/>
      <c r="E59" s="766"/>
      <c r="F59" s="748" t="s">
        <v>82</v>
      </c>
      <c r="G59" s="748"/>
      <c r="H59" s="754"/>
      <c r="I59" s="764" t="s">
        <v>77</v>
      </c>
      <c r="J59" s="765"/>
      <c r="K59" s="766"/>
      <c r="L59" s="748" t="s">
        <v>82</v>
      </c>
      <c r="M59" s="748"/>
      <c r="N59" s="748"/>
    </row>
    <row r="60" spans="1:14" ht="15.75" thickBot="1" x14ac:dyDescent="0.3">
      <c r="A60" s="674"/>
      <c r="B60" s="371" t="s">
        <v>252</v>
      </c>
      <c r="C60" s="385" t="s">
        <v>78</v>
      </c>
      <c r="D60" s="442" t="s">
        <v>80</v>
      </c>
      <c r="E60" s="392" t="s">
        <v>81</v>
      </c>
      <c r="F60" s="376" t="s">
        <v>78</v>
      </c>
      <c r="G60" s="376" t="s">
        <v>80</v>
      </c>
      <c r="H60" s="387" t="s">
        <v>81</v>
      </c>
      <c r="I60" s="385" t="s">
        <v>78</v>
      </c>
      <c r="J60" s="442" t="s">
        <v>80</v>
      </c>
      <c r="K60" s="392" t="s">
        <v>81</v>
      </c>
      <c r="L60" s="376" t="s">
        <v>78</v>
      </c>
      <c r="M60" s="376" t="s">
        <v>80</v>
      </c>
      <c r="N60" s="360" t="s">
        <v>81</v>
      </c>
    </row>
    <row r="61" spans="1:14" ht="39" x14ac:dyDescent="0.25">
      <c r="A61" s="674"/>
      <c r="B61" s="408" t="s">
        <v>253</v>
      </c>
      <c r="C61" s="388">
        <v>699</v>
      </c>
      <c r="D61" s="377">
        <v>1107</v>
      </c>
      <c r="E61" s="396">
        <v>0</v>
      </c>
      <c r="F61" s="435">
        <f>IFERROR(C61/SUM(C$61:C$77),"-")</f>
        <v>0.51133869787856623</v>
      </c>
      <c r="G61" s="435">
        <f t="shared" ref="G61:G77" si="17">IFERROR(D61/SUM(D$61:D$77),"-")</f>
        <v>0.36141038197845249</v>
      </c>
      <c r="H61" s="436" t="str">
        <f t="shared" ref="H61:H77" si="18">IFERROR(E61/SUM(E$61:E$77),"-")</f>
        <v>-</v>
      </c>
      <c r="I61" s="388">
        <v>8804</v>
      </c>
      <c r="J61" s="377">
        <v>6271</v>
      </c>
      <c r="K61" s="396">
        <v>61637.41</v>
      </c>
      <c r="L61" s="435">
        <f>IFERROR(I61/SUM(I$61:I$77),"-")</f>
        <v>0.15132087794984617</v>
      </c>
      <c r="M61" s="435">
        <f t="shared" ref="M61:N61" si="19">IFERROR(J61/SUM(J$61:J$77),"-")</f>
        <v>8.152732094801024E-2</v>
      </c>
      <c r="N61" s="435">
        <f t="shared" si="19"/>
        <v>0.42502891080006672</v>
      </c>
    </row>
    <row r="62" spans="1:14" ht="26.25" x14ac:dyDescent="0.25">
      <c r="A62" s="674"/>
      <c r="B62" s="354" t="s">
        <v>174</v>
      </c>
      <c r="C62" s="389" t="s">
        <v>79</v>
      </c>
      <c r="D62" s="374">
        <v>13</v>
      </c>
      <c r="E62" s="397">
        <v>0</v>
      </c>
      <c r="F62" s="364" t="str">
        <f t="shared" ref="F62:F77" si="20">IFERROR(C62/SUM(C$61:C$77),"-")</f>
        <v>-</v>
      </c>
      <c r="G62" s="364">
        <f t="shared" si="17"/>
        <v>4.244205027750571E-3</v>
      </c>
      <c r="H62" s="437" t="str">
        <f t="shared" si="18"/>
        <v>-</v>
      </c>
      <c r="I62" s="389">
        <v>456</v>
      </c>
      <c r="J62" s="374">
        <v>676</v>
      </c>
      <c r="K62" s="397">
        <v>935.43500000000006</v>
      </c>
      <c r="L62" s="364">
        <f t="shared" ref="L62:L77" si="21">IFERROR(I62/SUM(I$61:I$77),"-")</f>
        <v>7.8376102163936687E-3</v>
      </c>
      <c r="M62" s="364">
        <f t="shared" ref="M62:M77" si="22">IFERROR(J62/SUM(J$61:J$77),"-")</f>
        <v>8.7884657886868004E-3</v>
      </c>
      <c r="N62" s="364">
        <f t="shared" ref="N62:N77" si="23">IFERROR(K62/SUM(K$61:K$77),"-")</f>
        <v>6.4504157324952564E-3</v>
      </c>
    </row>
    <row r="63" spans="1:14" x14ac:dyDescent="0.25">
      <c r="A63" s="674"/>
      <c r="B63" s="406" t="s">
        <v>254</v>
      </c>
      <c r="C63" s="390">
        <v>376</v>
      </c>
      <c r="D63" s="372">
        <v>1179</v>
      </c>
      <c r="E63" s="395">
        <v>0</v>
      </c>
      <c r="F63" s="365">
        <f t="shared" si="20"/>
        <v>0.27505486466715434</v>
      </c>
      <c r="G63" s="365">
        <f t="shared" si="17"/>
        <v>0.38491674828599415</v>
      </c>
      <c r="H63" s="438" t="str">
        <f t="shared" si="18"/>
        <v>-</v>
      </c>
      <c r="I63" s="390">
        <v>11431</v>
      </c>
      <c r="J63" s="372">
        <v>28582</v>
      </c>
      <c r="K63" s="395">
        <v>30331.705000000002</v>
      </c>
      <c r="L63" s="365">
        <f t="shared" si="21"/>
        <v>0.19647307540262285</v>
      </c>
      <c r="M63" s="365">
        <f t="shared" si="22"/>
        <v>0.37158569404178421</v>
      </c>
      <c r="N63" s="365">
        <f t="shared" si="23"/>
        <v>0.20915628250536383</v>
      </c>
    </row>
    <row r="64" spans="1:14" x14ac:dyDescent="0.25">
      <c r="A64" s="674"/>
      <c r="B64" s="354" t="s">
        <v>175</v>
      </c>
      <c r="C64" s="389" t="s">
        <v>79</v>
      </c>
      <c r="D64" s="374">
        <v>35</v>
      </c>
      <c r="E64" s="397">
        <v>0</v>
      </c>
      <c r="F64" s="364" t="str">
        <f t="shared" si="20"/>
        <v>-</v>
      </c>
      <c r="G64" s="364">
        <f t="shared" si="17"/>
        <v>1.1426705843943846E-2</v>
      </c>
      <c r="H64" s="437" t="str">
        <f t="shared" si="18"/>
        <v>-</v>
      </c>
      <c r="I64" s="389">
        <v>992</v>
      </c>
      <c r="J64" s="374">
        <v>721</v>
      </c>
      <c r="K64" s="397">
        <v>859.3</v>
      </c>
      <c r="L64" s="364">
        <f t="shared" si="21"/>
        <v>1.705023976899675E-2</v>
      </c>
      <c r="M64" s="364">
        <f t="shared" si="22"/>
        <v>9.3734967953301527E-3</v>
      </c>
      <c r="N64" s="364">
        <f t="shared" si="23"/>
        <v>5.9254167728737678E-3</v>
      </c>
    </row>
    <row r="65" spans="1:14" x14ac:dyDescent="0.25">
      <c r="A65" s="674"/>
      <c r="B65" s="406" t="s">
        <v>176</v>
      </c>
      <c r="C65" s="390" t="s">
        <v>79</v>
      </c>
      <c r="D65" s="372">
        <v>13</v>
      </c>
      <c r="E65" s="395">
        <v>0</v>
      </c>
      <c r="F65" s="365" t="str">
        <f t="shared" si="20"/>
        <v>-</v>
      </c>
      <c r="G65" s="365">
        <f t="shared" si="17"/>
        <v>4.244205027750571E-3</v>
      </c>
      <c r="H65" s="438" t="str">
        <f t="shared" si="18"/>
        <v>-</v>
      </c>
      <c r="I65" s="390">
        <v>406</v>
      </c>
      <c r="J65" s="372">
        <v>666</v>
      </c>
      <c r="K65" s="395">
        <v>660.57999999999993</v>
      </c>
      <c r="L65" s="365">
        <f t="shared" si="21"/>
        <v>6.9782231312627832E-3</v>
      </c>
      <c r="M65" s="365">
        <f t="shared" si="22"/>
        <v>8.6584588983216106E-3</v>
      </c>
      <c r="N65" s="365">
        <f t="shared" si="23"/>
        <v>4.5551167366751459E-3</v>
      </c>
    </row>
    <row r="66" spans="1:14" x14ac:dyDescent="0.25">
      <c r="A66" s="674"/>
      <c r="B66" s="354" t="s">
        <v>177</v>
      </c>
      <c r="C66" s="389">
        <v>2</v>
      </c>
      <c r="D66" s="374">
        <v>23</v>
      </c>
      <c r="E66" s="397">
        <v>0</v>
      </c>
      <c r="F66" s="364">
        <f t="shared" si="20"/>
        <v>1.463057790782736E-3</v>
      </c>
      <c r="G66" s="364">
        <f t="shared" si="17"/>
        <v>7.5089781260202415E-3</v>
      </c>
      <c r="H66" s="437" t="str">
        <f t="shared" si="18"/>
        <v>-</v>
      </c>
      <c r="I66" s="389">
        <v>1599</v>
      </c>
      <c r="J66" s="374">
        <v>2189</v>
      </c>
      <c r="K66" s="397">
        <v>2413.89</v>
      </c>
      <c r="L66" s="364">
        <f t="shared" si="21"/>
        <v>2.748319898248569E-2</v>
      </c>
      <c r="M66" s="364">
        <f t="shared" si="22"/>
        <v>2.845850830093995E-2</v>
      </c>
      <c r="N66" s="364">
        <f t="shared" si="23"/>
        <v>1.6645297677030442E-2</v>
      </c>
    </row>
    <row r="67" spans="1:14" ht="26.25" x14ac:dyDescent="0.25">
      <c r="A67" s="674"/>
      <c r="B67" s="406" t="s">
        <v>255</v>
      </c>
      <c r="C67" s="390" t="s">
        <v>79</v>
      </c>
      <c r="D67" s="372">
        <v>134</v>
      </c>
      <c r="E67" s="395">
        <v>0</v>
      </c>
      <c r="F67" s="365" t="str">
        <f t="shared" si="20"/>
        <v>-</v>
      </c>
      <c r="G67" s="365">
        <f t="shared" si="17"/>
        <v>4.3747959516813581E-2</v>
      </c>
      <c r="H67" s="438" t="str">
        <f t="shared" si="18"/>
        <v>-</v>
      </c>
      <c r="I67" s="390">
        <v>1506</v>
      </c>
      <c r="J67" s="372">
        <v>1612</v>
      </c>
      <c r="K67" s="395">
        <v>1950.8150000000001</v>
      </c>
      <c r="L67" s="365">
        <f t="shared" si="21"/>
        <v>2.5884739004142246E-2</v>
      </c>
      <c r="M67" s="365">
        <f t="shared" si="22"/>
        <v>2.0957110726868525E-2</v>
      </c>
      <c r="N67" s="365">
        <f t="shared" si="23"/>
        <v>1.3452102783397812E-2</v>
      </c>
    </row>
    <row r="68" spans="1:14" ht="26.25" x14ac:dyDescent="0.25">
      <c r="A68" s="674"/>
      <c r="B68" s="354" t="s">
        <v>256</v>
      </c>
      <c r="C68" s="389">
        <v>80</v>
      </c>
      <c r="D68" s="374">
        <v>412</v>
      </c>
      <c r="E68" s="397">
        <v>0</v>
      </c>
      <c r="F68" s="364">
        <f t="shared" si="20"/>
        <v>5.8522311631309436E-2</v>
      </c>
      <c r="G68" s="364">
        <f t="shared" si="17"/>
        <v>0.13450865164871043</v>
      </c>
      <c r="H68" s="437" t="str">
        <f t="shared" si="18"/>
        <v>-</v>
      </c>
      <c r="I68" s="389">
        <v>5061</v>
      </c>
      <c r="J68" s="374">
        <v>3297</v>
      </c>
      <c r="K68" s="397">
        <v>4764.1350000000002</v>
      </c>
      <c r="L68" s="364">
        <f t="shared" si="21"/>
        <v>8.6987160756948151E-2</v>
      </c>
      <c r="M68" s="364">
        <f t="shared" si="22"/>
        <v>4.2863271753402932E-2</v>
      </c>
      <c r="N68" s="364">
        <f t="shared" si="23"/>
        <v>3.285172284095772E-2</v>
      </c>
    </row>
    <row r="69" spans="1:14" ht="26.25" x14ac:dyDescent="0.25">
      <c r="A69" s="674"/>
      <c r="B69" s="406" t="s">
        <v>257</v>
      </c>
      <c r="C69" s="390" t="s">
        <v>79</v>
      </c>
      <c r="D69" s="372">
        <v>13</v>
      </c>
      <c r="E69" s="395">
        <v>0</v>
      </c>
      <c r="F69" s="365" t="str">
        <f t="shared" si="20"/>
        <v>-</v>
      </c>
      <c r="G69" s="365">
        <f t="shared" si="17"/>
        <v>4.244205027750571E-3</v>
      </c>
      <c r="H69" s="438" t="str">
        <f t="shared" si="18"/>
        <v>-</v>
      </c>
      <c r="I69" s="390">
        <v>171</v>
      </c>
      <c r="J69" s="372">
        <v>199</v>
      </c>
      <c r="K69" s="395">
        <v>488.07499999999999</v>
      </c>
      <c r="L69" s="365">
        <f t="shared" si="21"/>
        <v>2.9391038311476253E-3</v>
      </c>
      <c r="M69" s="365">
        <f t="shared" si="22"/>
        <v>2.5871371182672681E-3</v>
      </c>
      <c r="N69" s="365">
        <f t="shared" si="23"/>
        <v>3.3655856993138186E-3</v>
      </c>
    </row>
    <row r="70" spans="1:14" x14ac:dyDescent="0.25">
      <c r="A70" s="674"/>
      <c r="B70" s="354" t="s">
        <v>179</v>
      </c>
      <c r="C70" s="389" t="s">
        <v>79</v>
      </c>
      <c r="D70" s="374">
        <v>5</v>
      </c>
      <c r="E70" s="397">
        <v>0</v>
      </c>
      <c r="F70" s="364" t="str">
        <f t="shared" si="20"/>
        <v>-</v>
      </c>
      <c r="G70" s="364">
        <f t="shared" si="17"/>
        <v>1.632386549134835E-3</v>
      </c>
      <c r="H70" s="437" t="str">
        <f t="shared" si="18"/>
        <v>-</v>
      </c>
      <c r="I70" s="389">
        <v>418</v>
      </c>
      <c r="J70" s="374">
        <v>337</v>
      </c>
      <c r="K70" s="397">
        <v>342.33</v>
      </c>
      <c r="L70" s="364">
        <f t="shared" si="21"/>
        <v>7.1844760316941954E-3</v>
      </c>
      <c r="M70" s="364">
        <f t="shared" si="22"/>
        <v>4.3812322053068814E-3</v>
      </c>
      <c r="N70" s="364">
        <f t="shared" si="23"/>
        <v>2.3605817803536329E-3</v>
      </c>
    </row>
    <row r="71" spans="1:14" ht="26.25" x14ac:dyDescent="0.25">
      <c r="A71" s="674"/>
      <c r="B71" s="406" t="s">
        <v>258</v>
      </c>
      <c r="C71" s="390" t="s">
        <v>79</v>
      </c>
      <c r="D71" s="372">
        <v>18</v>
      </c>
      <c r="E71" s="395">
        <v>0</v>
      </c>
      <c r="F71" s="365" t="str">
        <f t="shared" si="20"/>
        <v>-</v>
      </c>
      <c r="G71" s="365">
        <f t="shared" si="17"/>
        <v>5.8765915768854062E-3</v>
      </c>
      <c r="H71" s="438" t="str">
        <f t="shared" si="18"/>
        <v>-</v>
      </c>
      <c r="I71" s="390">
        <v>440</v>
      </c>
      <c r="J71" s="372">
        <v>367</v>
      </c>
      <c r="K71" s="395">
        <v>406.84</v>
      </c>
      <c r="L71" s="365">
        <f t="shared" si="21"/>
        <v>7.5626063491517851E-3</v>
      </c>
      <c r="M71" s="365">
        <f t="shared" si="22"/>
        <v>4.771252876402449E-3</v>
      </c>
      <c r="N71" s="365">
        <f t="shared" si="23"/>
        <v>2.8054190153333687E-3</v>
      </c>
    </row>
    <row r="72" spans="1:14" x14ac:dyDescent="0.25">
      <c r="A72" s="674"/>
      <c r="B72" s="354" t="s">
        <v>259</v>
      </c>
      <c r="C72" s="389" t="s">
        <v>79</v>
      </c>
      <c r="D72" s="374">
        <v>2</v>
      </c>
      <c r="E72" s="397">
        <v>0</v>
      </c>
      <c r="F72" s="364" t="str">
        <f t="shared" si="20"/>
        <v>-</v>
      </c>
      <c r="G72" s="364">
        <f t="shared" si="17"/>
        <v>6.5295461965393404E-4</v>
      </c>
      <c r="H72" s="437" t="str">
        <f t="shared" si="18"/>
        <v>-</v>
      </c>
      <c r="I72" s="389">
        <v>80</v>
      </c>
      <c r="J72" s="374">
        <v>457</v>
      </c>
      <c r="K72" s="397">
        <v>18</v>
      </c>
      <c r="L72" s="364">
        <f t="shared" si="21"/>
        <v>1.3750193362094155E-3</v>
      </c>
      <c r="M72" s="364">
        <f t="shared" si="22"/>
        <v>5.9413148896891536E-3</v>
      </c>
      <c r="N72" s="364">
        <f t="shared" si="23"/>
        <v>1.2412138009045481E-4</v>
      </c>
    </row>
    <row r="73" spans="1:14" x14ac:dyDescent="0.25">
      <c r="A73" s="674"/>
      <c r="B73" s="406" t="s">
        <v>181</v>
      </c>
      <c r="C73" s="390">
        <v>11</v>
      </c>
      <c r="D73" s="372">
        <v>25</v>
      </c>
      <c r="E73" s="395">
        <v>0</v>
      </c>
      <c r="F73" s="365">
        <f t="shared" si="20"/>
        <v>8.0468178493050477E-3</v>
      </c>
      <c r="G73" s="365">
        <f t="shared" si="17"/>
        <v>8.1619327456741754E-3</v>
      </c>
      <c r="H73" s="438" t="str">
        <f t="shared" si="18"/>
        <v>-</v>
      </c>
      <c r="I73" s="390">
        <v>2845</v>
      </c>
      <c r="J73" s="372">
        <v>2989</v>
      </c>
      <c r="K73" s="395">
        <v>2202.06</v>
      </c>
      <c r="L73" s="365">
        <f t="shared" si="21"/>
        <v>4.8899125143947335E-2</v>
      </c>
      <c r="M73" s="365">
        <f t="shared" si="22"/>
        <v>3.8859059530155095E-2</v>
      </c>
      <c r="N73" s="365">
        <f t="shared" si="23"/>
        <v>1.5184595902332607E-2</v>
      </c>
    </row>
    <row r="74" spans="1:14" x14ac:dyDescent="0.25">
      <c r="A74" s="674"/>
      <c r="B74" s="354" t="s">
        <v>260</v>
      </c>
      <c r="C74" s="389" t="s">
        <v>79</v>
      </c>
      <c r="D74" s="374">
        <v>2</v>
      </c>
      <c r="E74" s="397">
        <v>0</v>
      </c>
      <c r="F74" s="364" t="str">
        <f t="shared" si="20"/>
        <v>-</v>
      </c>
      <c r="G74" s="364">
        <f t="shared" si="17"/>
        <v>6.5295461965393404E-4</v>
      </c>
      <c r="H74" s="437" t="str">
        <f t="shared" si="18"/>
        <v>-</v>
      </c>
      <c r="I74" s="389">
        <v>298</v>
      </c>
      <c r="J74" s="374">
        <v>249</v>
      </c>
      <c r="K74" s="397">
        <v>529.36</v>
      </c>
      <c r="L74" s="364">
        <f t="shared" si="21"/>
        <v>5.1219470273800721E-3</v>
      </c>
      <c r="M74" s="364">
        <f t="shared" si="22"/>
        <v>3.2371715700932149E-3</v>
      </c>
      <c r="N74" s="364">
        <f t="shared" si="23"/>
        <v>3.6502718758157312E-3</v>
      </c>
    </row>
    <row r="75" spans="1:14" ht="26.25" x14ac:dyDescent="0.25">
      <c r="A75" s="674"/>
      <c r="B75" s="406" t="s">
        <v>261</v>
      </c>
      <c r="C75" s="390" t="s">
        <v>79</v>
      </c>
      <c r="D75" s="372">
        <v>49</v>
      </c>
      <c r="E75" s="395">
        <v>0</v>
      </c>
      <c r="F75" s="365" t="str">
        <f t="shared" si="20"/>
        <v>-</v>
      </c>
      <c r="G75" s="365">
        <f t="shared" si="17"/>
        <v>1.5997388181521383E-2</v>
      </c>
      <c r="H75" s="438" t="str">
        <f t="shared" si="18"/>
        <v>-</v>
      </c>
      <c r="I75" s="390">
        <v>1071</v>
      </c>
      <c r="J75" s="372">
        <v>1461</v>
      </c>
      <c r="K75" s="395">
        <v>5877.8</v>
      </c>
      <c r="L75" s="365">
        <f t="shared" si="21"/>
        <v>1.8408071363503548E-2</v>
      </c>
      <c r="M75" s="365">
        <f t="shared" si="22"/>
        <v>1.8994006682354164E-2</v>
      </c>
      <c r="N75" s="365">
        <f t="shared" si="23"/>
        <v>4.0531147105315295E-2</v>
      </c>
    </row>
    <row r="76" spans="1:14" ht="26.25" x14ac:dyDescent="0.25">
      <c r="A76" s="674"/>
      <c r="B76" s="354" t="s">
        <v>262</v>
      </c>
      <c r="C76" s="389" t="s">
        <v>79</v>
      </c>
      <c r="D76" s="374">
        <v>1</v>
      </c>
      <c r="E76" s="397">
        <v>0</v>
      </c>
      <c r="F76" s="364" t="str">
        <f t="shared" si="20"/>
        <v>-</v>
      </c>
      <c r="G76" s="364">
        <f t="shared" si="17"/>
        <v>3.2647730982696702E-4</v>
      </c>
      <c r="H76" s="437" t="str">
        <f t="shared" si="18"/>
        <v>-</v>
      </c>
      <c r="I76" s="389">
        <v>832</v>
      </c>
      <c r="J76" s="374">
        <v>1110</v>
      </c>
      <c r="K76" s="397">
        <v>1399.585</v>
      </c>
      <c r="L76" s="364">
        <f t="shared" si="21"/>
        <v>1.4300201096577921E-2</v>
      </c>
      <c r="M76" s="364">
        <f t="shared" si="22"/>
        <v>1.4430764830536019E-2</v>
      </c>
      <c r="N76" s="364">
        <f t="shared" si="23"/>
        <v>9.6510234307721782E-3</v>
      </c>
    </row>
    <row r="77" spans="1:14" ht="15.75" thickBot="1" x14ac:dyDescent="0.3">
      <c r="A77" s="674"/>
      <c r="B77" s="407" t="s">
        <v>128</v>
      </c>
      <c r="C77" s="403">
        <v>199</v>
      </c>
      <c r="D77" s="404">
        <v>32</v>
      </c>
      <c r="E77" s="405">
        <v>0</v>
      </c>
      <c r="F77" s="366">
        <f t="shared" si="20"/>
        <v>0.14557425018288223</v>
      </c>
      <c r="G77" s="366">
        <f t="shared" si="17"/>
        <v>1.0447273914462945E-2</v>
      </c>
      <c r="H77" s="439" t="str">
        <f t="shared" si="18"/>
        <v>-</v>
      </c>
      <c r="I77" s="403">
        <v>21771</v>
      </c>
      <c r="J77" s="404">
        <v>25736</v>
      </c>
      <c r="K77" s="405">
        <v>30202.014999999999</v>
      </c>
      <c r="L77" s="366">
        <f t="shared" si="21"/>
        <v>0.37419432460768981</v>
      </c>
      <c r="M77" s="366">
        <f t="shared" si="22"/>
        <v>0.33458573304385131</v>
      </c>
      <c r="N77" s="366">
        <f t="shared" si="23"/>
        <v>0.20826198796181208</v>
      </c>
    </row>
    <row r="78" spans="1:14" x14ac:dyDescent="0.25">
      <c r="A78" s="674"/>
      <c r="B78" s="674"/>
      <c r="C78" s="674"/>
      <c r="D78" s="674"/>
      <c r="E78" s="674"/>
      <c r="F78" s="674"/>
      <c r="G78" s="19"/>
      <c r="H78" s="19"/>
      <c r="I78" s="19"/>
      <c r="J78" s="19"/>
      <c r="K78" s="19"/>
      <c r="L78" s="19"/>
      <c r="M78" s="19"/>
      <c r="N78" s="19"/>
    </row>
    <row r="79" spans="1:14" x14ac:dyDescent="0.25">
      <c r="A79" s="282" t="s">
        <v>263</v>
      </c>
      <c r="B79" s="674"/>
      <c r="C79" s="674"/>
      <c r="D79" s="674"/>
      <c r="E79" s="674"/>
      <c r="F79" s="674"/>
      <c r="G79" s="674"/>
      <c r="H79" s="674"/>
      <c r="I79" s="674"/>
      <c r="J79" s="674"/>
      <c r="K79" s="674"/>
      <c r="L79" s="674"/>
      <c r="M79" s="674"/>
      <c r="N79" s="674"/>
    </row>
    <row r="81" spans="1:14" x14ac:dyDescent="0.25">
      <c r="A81" s="674"/>
      <c r="B81" s="674"/>
      <c r="C81" s="767" t="str">
        <f>$A$1</f>
        <v>East Renfrewshire</v>
      </c>
      <c r="D81" s="768"/>
      <c r="E81" s="768"/>
      <c r="F81" s="768"/>
      <c r="G81" s="768"/>
      <c r="H81" s="769"/>
      <c r="I81" s="737" t="s">
        <v>74</v>
      </c>
      <c r="J81" s="737"/>
      <c r="K81" s="737"/>
      <c r="L81" s="737"/>
      <c r="M81" s="737"/>
      <c r="N81" s="737"/>
    </row>
    <row r="82" spans="1:14" x14ac:dyDescent="0.25">
      <c r="A82" s="674"/>
      <c r="B82" s="658"/>
      <c r="C82" s="764" t="s">
        <v>264</v>
      </c>
      <c r="D82" s="765"/>
      <c r="E82" s="766"/>
      <c r="F82" s="748" t="s">
        <v>265</v>
      </c>
      <c r="G82" s="748"/>
      <c r="H82" s="754"/>
      <c r="I82" s="764" t="s">
        <v>264</v>
      </c>
      <c r="J82" s="765"/>
      <c r="K82" s="766"/>
      <c r="L82" s="748" t="s">
        <v>265</v>
      </c>
      <c r="M82" s="748"/>
      <c r="N82" s="748"/>
    </row>
    <row r="83" spans="1:14" ht="15.75" thickBot="1" x14ac:dyDescent="0.3">
      <c r="A83" s="674"/>
      <c r="B83" s="485" t="s">
        <v>224</v>
      </c>
      <c r="C83" s="385" t="s">
        <v>266</v>
      </c>
      <c r="D83" s="442" t="s">
        <v>267</v>
      </c>
      <c r="E83" s="392" t="s">
        <v>268</v>
      </c>
      <c r="F83" s="376" t="s">
        <v>266</v>
      </c>
      <c r="G83" s="376" t="s">
        <v>267</v>
      </c>
      <c r="H83" s="387" t="s">
        <v>268</v>
      </c>
      <c r="I83" s="385" t="s">
        <v>266</v>
      </c>
      <c r="J83" s="442" t="s">
        <v>267</v>
      </c>
      <c r="K83" s="392" t="s">
        <v>268</v>
      </c>
      <c r="L83" s="376" t="s">
        <v>266</v>
      </c>
      <c r="M83" s="376" t="s">
        <v>267</v>
      </c>
      <c r="N83" s="360" t="s">
        <v>268</v>
      </c>
    </row>
    <row r="84" spans="1:14" x14ac:dyDescent="0.25">
      <c r="A84" s="674"/>
      <c r="B84" s="658" t="s">
        <v>77</v>
      </c>
      <c r="C84" s="445"/>
      <c r="D84" s="446"/>
      <c r="E84" s="447"/>
      <c r="F84" s="448"/>
      <c r="G84" s="448"/>
      <c r="H84" s="449"/>
      <c r="I84" s="445"/>
      <c r="J84" s="446"/>
      <c r="K84" s="447"/>
      <c r="L84" s="448"/>
      <c r="M84" s="448"/>
      <c r="N84" s="448"/>
    </row>
    <row r="85" spans="1:14" x14ac:dyDescent="0.25">
      <c r="A85" s="674"/>
      <c r="B85" s="314" t="s">
        <v>78</v>
      </c>
      <c r="C85" s="390" t="s">
        <v>79</v>
      </c>
      <c r="D85" s="372" t="s">
        <v>79</v>
      </c>
      <c r="E85" s="395" t="s">
        <v>79</v>
      </c>
      <c r="F85" s="372" t="s">
        <v>79</v>
      </c>
      <c r="G85" s="372" t="s">
        <v>79</v>
      </c>
      <c r="H85" s="450" t="s">
        <v>79</v>
      </c>
      <c r="I85" s="390">
        <v>3959</v>
      </c>
      <c r="J85" s="372">
        <v>27177</v>
      </c>
      <c r="K85" s="395">
        <v>7505</v>
      </c>
      <c r="L85" s="372">
        <v>9796</v>
      </c>
      <c r="M85" s="372">
        <v>33046</v>
      </c>
      <c r="N85" s="372">
        <v>4733</v>
      </c>
    </row>
    <row r="86" spans="1:14" x14ac:dyDescent="0.25">
      <c r="A86" s="674"/>
      <c r="B86" s="315" t="s">
        <v>80</v>
      </c>
      <c r="C86" s="457">
        <v>1165</v>
      </c>
      <c r="D86" s="458">
        <v>1070</v>
      </c>
      <c r="E86" s="474">
        <v>414</v>
      </c>
      <c r="F86" s="458">
        <v>1165</v>
      </c>
      <c r="G86" s="458">
        <v>1238</v>
      </c>
      <c r="H86" s="444">
        <v>414</v>
      </c>
      <c r="I86" s="389">
        <v>8774</v>
      </c>
      <c r="J86" s="374">
        <v>20667</v>
      </c>
      <c r="K86" s="397">
        <v>7885</v>
      </c>
      <c r="L86" s="475">
        <v>15432</v>
      </c>
      <c r="M86" s="475">
        <v>25043</v>
      </c>
      <c r="N86" s="475">
        <v>5210</v>
      </c>
    </row>
    <row r="87" spans="1:14" x14ac:dyDescent="0.25">
      <c r="A87" s="674"/>
      <c r="B87" s="452" t="s">
        <v>81</v>
      </c>
      <c r="C87" s="459">
        <v>0</v>
      </c>
      <c r="D87" s="460">
        <v>0</v>
      </c>
      <c r="E87" s="476">
        <v>0</v>
      </c>
      <c r="F87" s="461">
        <v>0</v>
      </c>
      <c r="G87" s="461">
        <v>0</v>
      </c>
      <c r="H87" s="450">
        <v>0</v>
      </c>
      <c r="I87" s="390">
        <v>4505.3999999999996</v>
      </c>
      <c r="J87" s="372">
        <v>12669.2</v>
      </c>
      <c r="K87" s="395">
        <v>1217</v>
      </c>
      <c r="L87" s="477">
        <v>17400</v>
      </c>
      <c r="M87" s="477">
        <v>46663</v>
      </c>
      <c r="N87" s="477">
        <v>5747</v>
      </c>
    </row>
    <row r="88" spans="1:14" x14ac:dyDescent="0.25">
      <c r="A88" s="674"/>
      <c r="B88" s="451" t="s">
        <v>82</v>
      </c>
      <c r="C88" s="462"/>
      <c r="D88" s="463"/>
      <c r="E88" s="478"/>
      <c r="F88" s="464"/>
      <c r="G88" s="464"/>
      <c r="H88" s="479"/>
      <c r="I88" s="480"/>
      <c r="J88" s="481"/>
      <c r="K88" s="478"/>
      <c r="L88" s="481"/>
      <c r="M88" s="481"/>
      <c r="N88" s="481"/>
    </row>
    <row r="89" spans="1:14" x14ac:dyDescent="0.25">
      <c r="A89" s="674"/>
      <c r="B89" s="314" t="s">
        <v>78</v>
      </c>
      <c r="C89" s="465" t="str">
        <f>IFERROR(C85/SUM($C85:$E85),"-")</f>
        <v>-</v>
      </c>
      <c r="D89" s="466" t="str">
        <f t="shared" ref="D89:E89" si="24">IFERROR(D85/SUM($C85:$E85),"-")</f>
        <v>-</v>
      </c>
      <c r="E89" s="482" t="str">
        <f t="shared" si="24"/>
        <v>-</v>
      </c>
      <c r="F89" s="466" t="str">
        <f>IFERROR(F85/SUM($F85:$H85),"-")</f>
        <v>-</v>
      </c>
      <c r="G89" s="466" t="str">
        <f t="shared" ref="G89:H89" si="25">IFERROR(G85/SUM($F85:$H85),"-")</f>
        <v>-</v>
      </c>
      <c r="H89" s="438" t="str">
        <f t="shared" si="25"/>
        <v>-</v>
      </c>
      <c r="I89" s="465">
        <f>IFERROR(I85/SUM($I85:$K85),"-")</f>
        <v>0.10245594058124789</v>
      </c>
      <c r="J89" s="466">
        <f t="shared" ref="J89:K89" si="26">IFERROR(J85/SUM($I85:$K85),"-")</f>
        <v>0.70332030744545948</v>
      </c>
      <c r="K89" s="467">
        <f t="shared" si="26"/>
        <v>0.19422375197329261</v>
      </c>
      <c r="L89" s="466">
        <f>IFERROR(L85/SUM($L85:$N85),"-")</f>
        <v>0.20590646347871783</v>
      </c>
      <c r="M89" s="466">
        <f t="shared" ref="M89:N89" si="27">IFERROR(M85/SUM($L85:$N85),"-")</f>
        <v>0.69460851287440883</v>
      </c>
      <c r="N89" s="466">
        <f t="shared" si="27"/>
        <v>9.9485023646873352E-2</v>
      </c>
    </row>
    <row r="90" spans="1:14" x14ac:dyDescent="0.25">
      <c r="A90" s="674"/>
      <c r="B90" s="315" t="s">
        <v>80</v>
      </c>
      <c r="C90" s="468">
        <f t="shared" ref="C90:E90" si="28">IFERROR(C86/SUM($C86:$E86),"-")</f>
        <v>0.43978859947149868</v>
      </c>
      <c r="D90" s="469">
        <f t="shared" si="28"/>
        <v>0.40392600981502452</v>
      </c>
      <c r="E90" s="483">
        <f t="shared" si="28"/>
        <v>0.15628539071347677</v>
      </c>
      <c r="F90" s="469">
        <f t="shared" ref="F90:H90" si="29">IFERROR(F86/SUM($F86:$H86),"-")</f>
        <v>0.41356052538161164</v>
      </c>
      <c r="G90" s="469">
        <f t="shared" si="29"/>
        <v>0.43947461838835639</v>
      </c>
      <c r="H90" s="437">
        <f t="shared" si="29"/>
        <v>0.14696485623003194</v>
      </c>
      <c r="I90" s="468">
        <f t="shared" ref="I90:K90" si="30">IFERROR(I86/SUM($I86:$K86),"-")</f>
        <v>0.23506403043454965</v>
      </c>
      <c r="J90" s="469">
        <f t="shared" si="30"/>
        <v>0.5536891175052242</v>
      </c>
      <c r="K90" s="470">
        <f t="shared" si="30"/>
        <v>0.21124685206022611</v>
      </c>
      <c r="L90" s="469">
        <f t="shared" ref="L90:N90" si="31">IFERROR(L86/SUM($L86:$N86),"-")</f>
        <v>0.33779139761409654</v>
      </c>
      <c r="M90" s="469">
        <f t="shared" si="31"/>
        <v>0.54816679435263216</v>
      </c>
      <c r="N90" s="469">
        <f t="shared" si="31"/>
        <v>0.11404180803327131</v>
      </c>
    </row>
    <row r="91" spans="1:14" ht="15.75" thickBot="1" x14ac:dyDescent="0.3">
      <c r="A91" s="674"/>
      <c r="B91" s="346" t="s">
        <v>81</v>
      </c>
      <c r="C91" s="471" t="str">
        <f t="shared" ref="C91:E91" si="32">IFERROR(C87/SUM($C87:$E87),"-")</f>
        <v>-</v>
      </c>
      <c r="D91" s="472" t="str">
        <f t="shared" si="32"/>
        <v>-</v>
      </c>
      <c r="E91" s="484" t="str">
        <f t="shared" si="32"/>
        <v>-</v>
      </c>
      <c r="F91" s="472" t="str">
        <f t="shared" ref="F91:H91" si="33">IFERROR(F87/SUM($F87:$H87),"-")</f>
        <v>-</v>
      </c>
      <c r="G91" s="472" t="str">
        <f t="shared" si="33"/>
        <v>-</v>
      </c>
      <c r="H91" s="439" t="str">
        <f t="shared" si="33"/>
        <v>-</v>
      </c>
      <c r="I91" s="471">
        <f t="shared" ref="I91:K91" si="34">IFERROR(I87/SUM($I87:$K87),"-")</f>
        <v>0.24497053002457644</v>
      </c>
      <c r="J91" s="472">
        <f t="shared" si="34"/>
        <v>0.68885795689336449</v>
      </c>
      <c r="K91" s="473">
        <f t="shared" si="34"/>
        <v>6.6171513082059208E-2</v>
      </c>
      <c r="L91" s="472">
        <f t="shared" ref="L91:N91" si="35">IFERROR(L87/SUM($L87:$N87),"-")</f>
        <v>0.24924795874516545</v>
      </c>
      <c r="M91" s="472">
        <f t="shared" si="35"/>
        <v>0.66842859189227899</v>
      </c>
      <c r="N91" s="472">
        <f t="shared" si="35"/>
        <v>8.2323449362555506E-2</v>
      </c>
    </row>
    <row r="93" spans="1:14" x14ac:dyDescent="0.25">
      <c r="A93" s="11" t="s">
        <v>269</v>
      </c>
      <c r="B93" s="674"/>
      <c r="C93" s="674"/>
      <c r="D93" s="674"/>
      <c r="E93" s="674"/>
      <c r="F93" s="674"/>
      <c r="G93" s="674"/>
      <c r="H93" s="674"/>
      <c r="I93" s="674"/>
      <c r="J93" s="674"/>
      <c r="K93" s="674"/>
      <c r="L93" s="674"/>
      <c r="M93" s="674"/>
      <c r="N93" s="674"/>
    </row>
    <row r="94" spans="1:14" x14ac:dyDescent="0.25">
      <c r="A94" s="11"/>
      <c r="B94" s="674"/>
      <c r="C94" s="674"/>
      <c r="D94" s="674"/>
      <c r="E94" s="674"/>
      <c r="F94" s="674"/>
      <c r="G94" s="674"/>
      <c r="H94" s="674"/>
      <c r="I94" s="674"/>
      <c r="J94" s="674"/>
      <c r="K94" s="674"/>
      <c r="L94" s="674"/>
      <c r="M94" s="674"/>
      <c r="N94" s="674"/>
    </row>
  </sheetData>
  <mergeCells count="24">
    <mergeCell ref="C81:H81"/>
    <mergeCell ref="I81:N81"/>
    <mergeCell ref="C82:E82"/>
    <mergeCell ref="F82:H82"/>
    <mergeCell ref="I82:K82"/>
    <mergeCell ref="L82:N82"/>
    <mergeCell ref="L43:N43"/>
    <mergeCell ref="I42:N42"/>
    <mergeCell ref="C58:H58"/>
    <mergeCell ref="I58:N58"/>
    <mergeCell ref="C59:E59"/>
    <mergeCell ref="F59:H59"/>
    <mergeCell ref="I59:K59"/>
    <mergeCell ref="L59:N59"/>
    <mergeCell ref="C35:D35"/>
    <mergeCell ref="C43:E43"/>
    <mergeCell ref="F43:H43"/>
    <mergeCell ref="C42:H42"/>
    <mergeCell ref="I43:K43"/>
    <mergeCell ref="I22:N22"/>
    <mergeCell ref="C22:H22"/>
    <mergeCell ref="A1:C1"/>
    <mergeCell ref="C14:E14"/>
    <mergeCell ref="F14:H14"/>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 ref="A12" location="'Notes &amp; Caveats'!A23" display="Table A1.1 Total Number of Contacts, Clients and New Clients in 2017/18, 2018/19 and 2019/20" xr:uid="{D5C48B22-7806-46F6-90BC-0C2425AE6F17}"/>
    <hyperlink ref="A20" location="'Notes &amp; Caveats'!A24" display="Table A1.2 Contacts by Channel in 2017/18, 2018/19 and 2019/20" xr:uid="{E881B050-C0EE-4EE4-A2BD-F4D5D137F650}"/>
    <hyperlink ref="A33" location="'Notes &amp; Caveats'!A25" display="Table A1.3 Total Number of Benefit Entitlement Checks Carried Out in 2018/19 and 2019/20" xr:uid="{DFC72457-CB4A-42A7-B940-079A13702BD7}"/>
    <hyperlink ref="A40" location="'Notes &amp; Caveats'!A25" display="Table A1.4 Referrals by Category in 2017/18, 2018/19 and 2019/20" xr:uid="{8D2F305D-8AAA-4ED5-83FC-2A9088925F2F}"/>
    <hyperlink ref="A56" location="'Notes &amp; Caveats'!A25" display="Table A1.5 First Reason for Contacting Advice Services in 2017/18, 2018/19 and 2019/20" xr:uid="{01DF8412-7FA6-4025-A47A-4AAFF4256A93}"/>
    <hyperlink ref="A79" location="'Notes &amp; Caveats'!A25" display="Table A1.6 Breakdown of SNSIAP Type I, II and III Activity in 2017/18, 2018/19 and 2019/20" xr:uid="{394D9A13-F372-4E15-BC16-48571D028925}"/>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04215-C70E-4774-BAC4-39A0F1F4C44A}">
  <dimension ref="A1:A2"/>
  <sheetViews>
    <sheetView workbookViewId="0"/>
  </sheetViews>
  <sheetFormatPr defaultRowHeight="15" x14ac:dyDescent="0.25"/>
  <cols>
    <col min="1" max="16384" width="9.140625" style="674"/>
  </cols>
  <sheetData>
    <row r="1" spans="1:1" x14ac:dyDescent="0.25">
      <c r="A1" s="282" t="s">
        <v>21</v>
      </c>
    </row>
    <row r="2" spans="1:1" x14ac:dyDescent="0.25">
      <c r="A2" s="675" t="s">
        <v>270</v>
      </c>
    </row>
  </sheetData>
  <hyperlinks>
    <hyperlink ref="A1" location="Contents!A1" display="Return to Contents" xr:uid="{9E202348-52BF-4F27-AFAD-45C1BDC92047}"/>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41"/>
    <col min="2" max="2" width="30.140625" style="441" customWidth="1"/>
    <col min="3" max="8" width="9.5703125" style="441" bestFit="1" customWidth="1"/>
    <col min="9" max="16384" width="9.140625" style="441"/>
  </cols>
  <sheetData>
    <row r="1" spans="1:26" ht="18.75" x14ac:dyDescent="0.3">
      <c r="A1" s="730" t="s">
        <v>1</v>
      </c>
      <c r="B1" s="730"/>
      <c r="C1" s="730"/>
      <c r="D1" s="674"/>
      <c r="E1" s="674"/>
      <c r="F1" s="674"/>
      <c r="G1" s="674"/>
      <c r="H1" s="674"/>
      <c r="I1" s="674"/>
      <c r="J1" s="674"/>
      <c r="K1" s="674"/>
      <c r="L1" s="674"/>
      <c r="M1" s="674"/>
      <c r="N1" s="674"/>
      <c r="O1" s="674"/>
      <c r="P1" s="674"/>
      <c r="Q1" s="674"/>
      <c r="R1" s="674"/>
      <c r="S1" s="674"/>
      <c r="T1" s="674"/>
      <c r="U1" s="674"/>
      <c r="V1" s="674"/>
      <c r="W1" s="674"/>
      <c r="X1" s="674"/>
      <c r="Y1" s="674"/>
      <c r="Z1" s="674"/>
    </row>
    <row r="2" spans="1:26" x14ac:dyDescent="0.25">
      <c r="A2" s="675" t="s">
        <v>271</v>
      </c>
      <c r="B2" s="674"/>
      <c r="C2" s="674"/>
      <c r="D2" s="674"/>
      <c r="E2" s="674"/>
      <c r="F2" s="674"/>
      <c r="G2" s="674"/>
      <c r="H2" s="674"/>
      <c r="I2" s="674"/>
      <c r="J2" s="674"/>
      <c r="K2" s="674"/>
      <c r="L2" s="674"/>
      <c r="M2" s="674"/>
      <c r="N2" s="674"/>
      <c r="O2" s="674"/>
      <c r="P2" s="674"/>
      <c r="Q2" s="674"/>
      <c r="R2" s="674"/>
      <c r="S2" s="674"/>
      <c r="T2" s="674"/>
      <c r="U2" s="674"/>
      <c r="V2" s="674"/>
      <c r="W2" s="674"/>
      <c r="X2" s="674"/>
      <c r="Y2" s="674"/>
      <c r="Z2" s="674"/>
    </row>
    <row r="3" spans="1:26" s="674" customFormat="1" x14ac:dyDescent="0.25">
      <c r="A3" s="282" t="s">
        <v>21</v>
      </c>
    </row>
    <row r="4" spans="1:26" s="486" customFormat="1" x14ac:dyDescent="0.25">
      <c r="A4" s="675"/>
      <c r="B4" s="674"/>
      <c r="C4" s="674"/>
      <c r="D4" s="674"/>
      <c r="E4" s="674"/>
      <c r="F4" s="674"/>
      <c r="G4" s="674"/>
      <c r="H4" s="674"/>
      <c r="I4" s="674"/>
      <c r="J4" s="674"/>
      <c r="K4" s="674"/>
      <c r="L4" s="674"/>
      <c r="M4" s="674"/>
      <c r="N4" s="674"/>
      <c r="O4" s="674"/>
      <c r="P4" s="674"/>
      <c r="Q4" s="674"/>
      <c r="R4" s="674"/>
      <c r="S4" s="674"/>
      <c r="T4" s="674"/>
      <c r="U4" s="674"/>
      <c r="V4" s="674"/>
      <c r="W4" s="674"/>
      <c r="X4" s="674"/>
      <c r="Y4" s="674"/>
      <c r="Z4" s="674"/>
    </row>
    <row r="5" spans="1:26" s="486" customFormat="1" x14ac:dyDescent="0.25">
      <c r="A5" s="278" t="s">
        <v>13</v>
      </c>
      <c r="B5" s="674"/>
      <c r="C5" s="534" t="s">
        <v>272</v>
      </c>
      <c r="D5" s="674"/>
      <c r="E5" s="674"/>
      <c r="F5" s="674"/>
      <c r="G5" s="674"/>
      <c r="H5" s="674"/>
      <c r="I5" s="674"/>
      <c r="J5" s="674"/>
      <c r="K5" s="674"/>
      <c r="L5" s="674"/>
      <c r="M5" s="674"/>
      <c r="N5" s="674"/>
      <c r="O5" s="674"/>
      <c r="P5" s="674"/>
      <c r="Q5" s="674"/>
      <c r="R5" s="674"/>
      <c r="S5" s="674"/>
      <c r="T5" s="674"/>
      <c r="U5" s="674"/>
      <c r="V5" s="674"/>
      <c r="W5" s="674"/>
      <c r="X5" s="674"/>
      <c r="Y5" s="674"/>
      <c r="Z5" s="674"/>
    </row>
    <row r="7" spans="1:26" x14ac:dyDescent="0.25">
      <c r="A7" s="675" t="s">
        <v>273</v>
      </c>
      <c r="B7" s="674"/>
      <c r="C7" s="674"/>
      <c r="D7" s="674"/>
      <c r="E7" s="674"/>
      <c r="F7" s="674"/>
      <c r="G7" s="674"/>
      <c r="H7" s="674"/>
      <c r="I7" s="674"/>
      <c r="J7" s="674"/>
      <c r="K7" s="674"/>
      <c r="L7" s="674"/>
      <c r="M7" s="674"/>
      <c r="N7" s="674"/>
      <c r="O7" s="674"/>
      <c r="P7" s="674"/>
      <c r="Q7" s="674"/>
      <c r="R7" s="674"/>
      <c r="S7" s="674"/>
      <c r="T7" s="674"/>
      <c r="U7" s="674"/>
      <c r="V7" s="674"/>
      <c r="W7" s="674"/>
      <c r="X7" s="674"/>
      <c r="Y7" s="674"/>
      <c r="Z7" s="674"/>
    </row>
    <row r="8" spans="1:26" s="486" customFormat="1" x14ac:dyDescent="0.25">
      <c r="A8" s="675"/>
      <c r="B8" s="674"/>
      <c r="C8" s="674"/>
      <c r="D8" s="674"/>
      <c r="E8" s="674"/>
      <c r="F8" s="674"/>
      <c r="G8" s="674"/>
      <c r="H8" s="674"/>
      <c r="I8" s="674"/>
      <c r="J8" s="674"/>
      <c r="K8" s="674"/>
      <c r="L8" s="674"/>
      <c r="M8" s="674"/>
      <c r="N8" s="674"/>
      <c r="O8" s="674"/>
      <c r="P8" s="674"/>
      <c r="Q8" s="674"/>
      <c r="R8" s="674"/>
      <c r="S8" s="674"/>
      <c r="T8" s="674"/>
      <c r="U8" s="674"/>
      <c r="V8" s="674"/>
      <c r="W8" s="674"/>
      <c r="X8" s="674"/>
      <c r="Y8" s="674"/>
      <c r="Z8" s="674"/>
    </row>
    <row r="9" spans="1:26" x14ac:dyDescent="0.25">
      <c r="A9" s="674"/>
      <c r="B9" s="674"/>
      <c r="C9" s="736" t="str">
        <f>$A$1</f>
        <v>East Renfrewshire</v>
      </c>
      <c r="D9" s="737"/>
      <c r="E9" s="737"/>
      <c r="F9" s="737"/>
      <c r="G9" s="737"/>
      <c r="H9" s="737"/>
      <c r="I9" s="737"/>
      <c r="J9" s="737"/>
      <c r="K9" s="737"/>
      <c r="L9" s="737"/>
      <c r="M9" s="737"/>
      <c r="N9" s="745"/>
      <c r="O9" s="736" t="s">
        <v>74</v>
      </c>
      <c r="P9" s="737"/>
      <c r="Q9" s="737"/>
      <c r="R9" s="737"/>
      <c r="S9" s="737"/>
      <c r="T9" s="737"/>
      <c r="U9" s="737"/>
      <c r="V9" s="737"/>
      <c r="W9" s="737"/>
      <c r="X9" s="737"/>
      <c r="Y9" s="737"/>
      <c r="Z9" s="737"/>
    </row>
    <row r="10" spans="1:26" x14ac:dyDescent="0.25">
      <c r="A10" s="674"/>
      <c r="B10" s="487"/>
      <c r="C10" s="747" t="s">
        <v>274</v>
      </c>
      <c r="D10" s="748"/>
      <c r="E10" s="748"/>
      <c r="F10" s="748"/>
      <c r="G10" s="748"/>
      <c r="H10" s="748"/>
      <c r="I10" s="770" t="s">
        <v>82</v>
      </c>
      <c r="J10" s="748"/>
      <c r="K10" s="748"/>
      <c r="L10" s="748"/>
      <c r="M10" s="748"/>
      <c r="N10" s="754"/>
      <c r="O10" s="747" t="s">
        <v>274</v>
      </c>
      <c r="P10" s="748"/>
      <c r="Q10" s="748"/>
      <c r="R10" s="748"/>
      <c r="S10" s="748"/>
      <c r="T10" s="748"/>
      <c r="U10" s="770" t="s">
        <v>82</v>
      </c>
      <c r="V10" s="748"/>
      <c r="W10" s="748"/>
      <c r="X10" s="748"/>
      <c r="Y10" s="748"/>
      <c r="Z10" s="748"/>
    </row>
    <row r="11" spans="1:26" ht="15.75" thickBot="1" x14ac:dyDescent="0.3">
      <c r="A11" s="674"/>
      <c r="B11" s="599" t="s">
        <v>275</v>
      </c>
      <c r="C11" s="522" t="s">
        <v>276</v>
      </c>
      <c r="D11" s="485" t="s">
        <v>277</v>
      </c>
      <c r="E11" s="485" t="s">
        <v>278</v>
      </c>
      <c r="F11" s="485" t="s">
        <v>78</v>
      </c>
      <c r="G11" s="485" t="s">
        <v>80</v>
      </c>
      <c r="H11" s="485" t="s">
        <v>81</v>
      </c>
      <c r="I11" s="489" t="s">
        <v>276</v>
      </c>
      <c r="J11" s="485" t="s">
        <v>277</v>
      </c>
      <c r="K11" s="485" t="s">
        <v>278</v>
      </c>
      <c r="L11" s="485" t="s">
        <v>78</v>
      </c>
      <c r="M11" s="485" t="s">
        <v>80</v>
      </c>
      <c r="N11" s="599" t="s">
        <v>81</v>
      </c>
      <c r="O11" s="522" t="s">
        <v>276</v>
      </c>
      <c r="P11" s="485" t="s">
        <v>277</v>
      </c>
      <c r="Q11" s="485" t="s">
        <v>278</v>
      </c>
      <c r="R11" s="485" t="s">
        <v>78</v>
      </c>
      <c r="S11" s="485" t="s">
        <v>80</v>
      </c>
      <c r="T11" s="485" t="s">
        <v>81</v>
      </c>
      <c r="U11" s="489" t="s">
        <v>276</v>
      </c>
      <c r="V11" s="485" t="s">
        <v>277</v>
      </c>
      <c r="W11" s="485" t="s">
        <v>278</v>
      </c>
      <c r="X11" s="485" t="s">
        <v>78</v>
      </c>
      <c r="Y11" s="485" t="s">
        <v>80</v>
      </c>
      <c r="Z11" s="485" t="s">
        <v>81</v>
      </c>
    </row>
    <row r="12" spans="1:26" s="486" customFormat="1" x14ac:dyDescent="0.25">
      <c r="A12" s="674"/>
      <c r="B12" s="487" t="s">
        <v>279</v>
      </c>
      <c r="C12" s="488"/>
      <c r="D12" s="658"/>
      <c r="E12" s="658"/>
      <c r="F12" s="658"/>
      <c r="G12" s="658"/>
      <c r="H12" s="658"/>
      <c r="I12" s="495"/>
      <c r="J12" s="658"/>
      <c r="K12" s="658"/>
      <c r="L12" s="658"/>
      <c r="M12" s="658"/>
      <c r="N12" s="487"/>
      <c r="O12" s="488"/>
      <c r="P12" s="658"/>
      <c r="Q12" s="658"/>
      <c r="R12" s="658"/>
      <c r="S12" s="658"/>
      <c r="T12" s="658"/>
      <c r="U12" s="495"/>
      <c r="V12" s="658"/>
      <c r="W12" s="658"/>
      <c r="X12" s="658"/>
      <c r="Y12" s="658"/>
      <c r="Z12" s="658"/>
    </row>
    <row r="13" spans="1:26" x14ac:dyDescent="0.25">
      <c r="A13" s="674"/>
      <c r="B13" s="513" t="s">
        <v>280</v>
      </c>
      <c r="C13" s="523">
        <v>1</v>
      </c>
      <c r="D13" s="490">
        <v>2</v>
      </c>
      <c r="E13" s="490">
        <v>1</v>
      </c>
      <c r="F13" s="490">
        <v>0</v>
      </c>
      <c r="G13" s="490">
        <v>12</v>
      </c>
      <c r="H13" s="490">
        <v>5</v>
      </c>
      <c r="I13" s="492">
        <f t="shared" ref="I13:I24" si="0">IFERROR(C13/SUM(C$13:C$24),"-")</f>
        <v>3.6101083032490976E-3</v>
      </c>
      <c r="J13" s="350">
        <f t="shared" ref="J13:N13" si="1">IFERROR(D13/SUM(D$13:D$24),"-")</f>
        <v>1.0362694300518135E-2</v>
      </c>
      <c r="K13" s="350">
        <f t="shared" si="1"/>
        <v>7.1428571428571426E-3</v>
      </c>
      <c r="L13" s="350">
        <f t="shared" si="1"/>
        <v>0</v>
      </c>
      <c r="M13" s="350">
        <f t="shared" si="1"/>
        <v>6.5217391304347824E-2</v>
      </c>
      <c r="N13" s="351">
        <f t="shared" si="1"/>
        <v>1.1135857461024499E-2</v>
      </c>
      <c r="O13" s="523">
        <v>520</v>
      </c>
      <c r="P13" s="490">
        <v>430</v>
      </c>
      <c r="Q13" s="490">
        <v>547</v>
      </c>
      <c r="R13" s="490">
        <v>276</v>
      </c>
      <c r="S13" s="490">
        <v>341</v>
      </c>
      <c r="T13" s="490">
        <v>178.8</v>
      </c>
      <c r="U13" s="492">
        <f>IFERROR(O13/SUM(O$13:O$24),"-")</f>
        <v>6.5138419140673934E-2</v>
      </c>
      <c r="V13" s="350">
        <f t="shared" ref="V13:V24" si="2">IFERROR(P13/SUM(P$13:P$24),"-")</f>
        <v>5.3602592869608577E-2</v>
      </c>
      <c r="W13" s="350">
        <f t="shared" ref="W13:W24" si="3">IFERROR(Q13/SUM(Q$13:Q$24),"-")</f>
        <v>4.8544550940717072E-2</v>
      </c>
      <c r="X13" s="350">
        <f t="shared" ref="X13:X24" si="4">IFERROR(R13/SUM(R$13:R$24),"-")</f>
        <v>2.7221619489101491E-2</v>
      </c>
      <c r="Y13" s="350">
        <f t="shared" ref="Y13:Y24" si="5">IFERROR(S13/SUM(S$13:S$24),"-")</f>
        <v>4.6394557823129248E-2</v>
      </c>
      <c r="Z13" s="350">
        <f t="shared" ref="Z13:Z24" si="6">IFERROR(T13/SUM(T$13:T$24),"-")</f>
        <v>2.9233312242185245E-2</v>
      </c>
    </row>
    <row r="14" spans="1:26" x14ac:dyDescent="0.25">
      <c r="A14" s="674"/>
      <c r="B14" s="514" t="s">
        <v>281</v>
      </c>
      <c r="C14" s="524">
        <v>0</v>
      </c>
      <c r="D14" s="491">
        <v>1</v>
      </c>
      <c r="E14" s="491">
        <v>1</v>
      </c>
      <c r="F14" s="491">
        <v>1</v>
      </c>
      <c r="G14" s="491">
        <v>1</v>
      </c>
      <c r="H14" s="491">
        <v>0</v>
      </c>
      <c r="I14" s="493">
        <f t="shared" si="0"/>
        <v>0</v>
      </c>
      <c r="J14" s="562">
        <f t="shared" ref="J14:J24" si="7">IFERROR(D14/SUM(D$13:D$24),"-")</f>
        <v>5.1813471502590676E-3</v>
      </c>
      <c r="K14" s="562">
        <f t="shared" ref="K14:K24" si="8">IFERROR(E14/SUM(E$13:E$24),"-")</f>
        <v>7.1428571428571426E-3</v>
      </c>
      <c r="L14" s="562">
        <f t="shared" ref="L14:L24" si="9">IFERROR(F14/SUM(F$13:F$24),"-")</f>
        <v>9.8039215686274508E-3</v>
      </c>
      <c r="M14" s="562">
        <f t="shared" ref="M14:M24" si="10">IFERROR(G14/SUM(G$13:G$24),"-")</f>
        <v>5.434782608695652E-3</v>
      </c>
      <c r="N14" s="353">
        <f t="shared" ref="N14:N24" si="11">IFERROR(H14/SUM(H$13:H$24),"-")</f>
        <v>0</v>
      </c>
      <c r="O14" s="524">
        <v>0</v>
      </c>
      <c r="P14" s="491">
        <v>27</v>
      </c>
      <c r="Q14" s="491">
        <v>28</v>
      </c>
      <c r="R14" s="491">
        <v>41</v>
      </c>
      <c r="S14" s="491">
        <v>19</v>
      </c>
      <c r="T14" s="491">
        <v>72.920000000000016</v>
      </c>
      <c r="U14" s="493">
        <f t="shared" ref="U14:U24" si="12">IFERROR(O14/SUM(O$13:O$24),"-")</f>
        <v>0</v>
      </c>
      <c r="V14" s="562">
        <f t="shared" si="2"/>
        <v>3.3657442034405387E-3</v>
      </c>
      <c r="W14" s="562">
        <f t="shared" si="3"/>
        <v>2.4849130280440185E-3</v>
      </c>
      <c r="X14" s="562">
        <f t="shared" si="4"/>
        <v>4.04379130091725E-3</v>
      </c>
      <c r="Y14" s="562">
        <f t="shared" si="5"/>
        <v>2.5850340136054422E-3</v>
      </c>
      <c r="Z14" s="562">
        <f t="shared" si="6"/>
        <v>1.1922221077741322E-2</v>
      </c>
    </row>
    <row r="15" spans="1:26" x14ac:dyDescent="0.25">
      <c r="A15" s="674"/>
      <c r="B15" s="513" t="s">
        <v>282</v>
      </c>
      <c r="C15" s="523">
        <v>36</v>
      </c>
      <c r="D15" s="490">
        <v>21</v>
      </c>
      <c r="E15" s="490">
        <v>15</v>
      </c>
      <c r="F15" s="490">
        <v>16</v>
      </c>
      <c r="G15" s="490">
        <v>16</v>
      </c>
      <c r="H15" s="490">
        <v>65</v>
      </c>
      <c r="I15" s="492">
        <f t="shared" si="0"/>
        <v>0.1299638989169675</v>
      </c>
      <c r="J15" s="350">
        <f t="shared" si="7"/>
        <v>0.10880829015544041</v>
      </c>
      <c r="K15" s="350">
        <f t="shared" si="8"/>
        <v>0.10714285714285714</v>
      </c>
      <c r="L15" s="350">
        <f t="shared" si="9"/>
        <v>0.15686274509803921</v>
      </c>
      <c r="M15" s="350">
        <f t="shared" si="10"/>
        <v>8.6956521739130432E-2</v>
      </c>
      <c r="N15" s="351">
        <f t="shared" si="11"/>
        <v>0.1447661469933185</v>
      </c>
      <c r="O15" s="523">
        <v>1122</v>
      </c>
      <c r="P15" s="490">
        <v>966</v>
      </c>
      <c r="Q15" s="490">
        <v>903</v>
      </c>
      <c r="R15" s="490">
        <v>740</v>
      </c>
      <c r="S15" s="490">
        <v>886</v>
      </c>
      <c r="T15" s="490">
        <v>766.85500000000002</v>
      </c>
      <c r="U15" s="492">
        <f t="shared" si="12"/>
        <v>0.14054866591506951</v>
      </c>
      <c r="V15" s="350">
        <f t="shared" si="2"/>
        <v>0.12041884816753927</v>
      </c>
      <c r="W15" s="350">
        <f t="shared" si="3"/>
        <v>8.0138445154419591E-2</v>
      </c>
      <c r="X15" s="350">
        <f t="shared" si="4"/>
        <v>7.2985501528750371E-2</v>
      </c>
      <c r="Y15" s="350">
        <f t="shared" si="5"/>
        <v>0.12054421768707484</v>
      </c>
      <c r="Z15" s="350">
        <f t="shared" si="6"/>
        <v>0.12537870055638123</v>
      </c>
    </row>
    <row r="16" spans="1:26" x14ac:dyDescent="0.25">
      <c r="A16" s="674"/>
      <c r="B16" s="514" t="s">
        <v>283</v>
      </c>
      <c r="C16" s="524">
        <v>6</v>
      </c>
      <c r="D16" s="491">
        <v>10</v>
      </c>
      <c r="E16" s="491">
        <v>4</v>
      </c>
      <c r="F16" s="491">
        <v>8</v>
      </c>
      <c r="G16" s="491">
        <v>6</v>
      </c>
      <c r="H16" s="491">
        <v>32</v>
      </c>
      <c r="I16" s="493">
        <f t="shared" si="0"/>
        <v>2.1660649819494584E-2</v>
      </c>
      <c r="J16" s="562">
        <f t="shared" si="7"/>
        <v>5.181347150259067E-2</v>
      </c>
      <c r="K16" s="562">
        <f t="shared" si="8"/>
        <v>2.8571428571428571E-2</v>
      </c>
      <c r="L16" s="562">
        <f t="shared" si="9"/>
        <v>7.8431372549019607E-2</v>
      </c>
      <c r="M16" s="562">
        <f t="shared" si="10"/>
        <v>3.2608695652173912E-2</v>
      </c>
      <c r="N16" s="353">
        <f t="shared" si="11"/>
        <v>7.126948775055679E-2</v>
      </c>
      <c r="O16" s="524">
        <v>208</v>
      </c>
      <c r="P16" s="491">
        <v>271</v>
      </c>
      <c r="Q16" s="491">
        <v>736</v>
      </c>
      <c r="R16" s="491">
        <v>412</v>
      </c>
      <c r="S16" s="491">
        <v>355</v>
      </c>
      <c r="T16" s="491">
        <v>438.39499999999998</v>
      </c>
      <c r="U16" s="493">
        <f t="shared" si="12"/>
        <v>2.6055367656269573E-2</v>
      </c>
      <c r="V16" s="562">
        <f t="shared" si="2"/>
        <v>3.3782099227125405E-2</v>
      </c>
      <c r="W16" s="562">
        <f t="shared" si="3"/>
        <v>6.53177138800142E-2</v>
      </c>
      <c r="X16" s="562">
        <f t="shared" si="4"/>
        <v>4.0635171121412371E-2</v>
      </c>
      <c r="Y16" s="562">
        <f t="shared" si="5"/>
        <v>4.8299319727891157E-2</v>
      </c>
      <c r="Z16" s="562">
        <f t="shared" si="6"/>
        <v>7.1676386579489923E-2</v>
      </c>
    </row>
    <row r="17" spans="1:26" x14ac:dyDescent="0.25">
      <c r="A17" s="674"/>
      <c r="B17" s="513" t="s">
        <v>284</v>
      </c>
      <c r="C17" s="523">
        <v>7</v>
      </c>
      <c r="D17" s="490">
        <v>10</v>
      </c>
      <c r="E17" s="490">
        <v>3</v>
      </c>
      <c r="F17" s="490">
        <v>3</v>
      </c>
      <c r="G17" s="490">
        <v>13</v>
      </c>
      <c r="H17" s="490">
        <v>15</v>
      </c>
      <c r="I17" s="492">
        <f t="shared" si="0"/>
        <v>2.5270758122743681E-2</v>
      </c>
      <c r="J17" s="350">
        <f t="shared" si="7"/>
        <v>5.181347150259067E-2</v>
      </c>
      <c r="K17" s="350">
        <f t="shared" si="8"/>
        <v>2.1428571428571429E-2</v>
      </c>
      <c r="L17" s="350">
        <f t="shared" si="9"/>
        <v>2.9411764705882353E-2</v>
      </c>
      <c r="M17" s="350">
        <f t="shared" si="10"/>
        <v>7.0652173913043473E-2</v>
      </c>
      <c r="N17" s="351">
        <f t="shared" si="11"/>
        <v>3.34075723830735E-2</v>
      </c>
      <c r="O17" s="523">
        <v>221</v>
      </c>
      <c r="P17" s="490">
        <v>268</v>
      </c>
      <c r="Q17" s="490">
        <v>389</v>
      </c>
      <c r="R17" s="490">
        <v>411</v>
      </c>
      <c r="S17" s="490">
        <v>263</v>
      </c>
      <c r="T17" s="490">
        <v>320.95999999999992</v>
      </c>
      <c r="U17" s="492">
        <f t="shared" si="12"/>
        <v>2.7683828134786422E-2</v>
      </c>
      <c r="V17" s="350">
        <f t="shared" si="2"/>
        <v>3.3408127648965343E-2</v>
      </c>
      <c r="W17" s="350">
        <f t="shared" si="3"/>
        <v>3.4522541711040113E-2</v>
      </c>
      <c r="X17" s="350">
        <f t="shared" si="4"/>
        <v>4.0536542065292433E-2</v>
      </c>
      <c r="Y17" s="350">
        <f t="shared" si="5"/>
        <v>3.5782312925170069E-2</v>
      </c>
      <c r="Z17" s="350">
        <f t="shared" si="6"/>
        <v>5.2476084436531172E-2</v>
      </c>
    </row>
    <row r="18" spans="1:26" x14ac:dyDescent="0.25">
      <c r="A18" s="674"/>
      <c r="B18" s="514" t="s">
        <v>285</v>
      </c>
      <c r="C18" s="524">
        <v>0</v>
      </c>
      <c r="D18" s="491">
        <v>3</v>
      </c>
      <c r="E18" s="491">
        <v>3</v>
      </c>
      <c r="F18" s="491">
        <v>0</v>
      </c>
      <c r="G18" s="491">
        <v>2</v>
      </c>
      <c r="H18" s="491">
        <v>13</v>
      </c>
      <c r="I18" s="493">
        <f t="shared" si="0"/>
        <v>0</v>
      </c>
      <c r="J18" s="562">
        <f t="shared" si="7"/>
        <v>1.5544041450777202E-2</v>
      </c>
      <c r="K18" s="562">
        <f t="shared" si="8"/>
        <v>2.1428571428571429E-2</v>
      </c>
      <c r="L18" s="562">
        <f t="shared" si="9"/>
        <v>0</v>
      </c>
      <c r="M18" s="562">
        <f t="shared" si="10"/>
        <v>1.0869565217391304E-2</v>
      </c>
      <c r="N18" s="353">
        <f t="shared" si="11"/>
        <v>2.8953229398663696E-2</v>
      </c>
      <c r="O18" s="524">
        <v>0</v>
      </c>
      <c r="P18" s="491">
        <v>90</v>
      </c>
      <c r="Q18" s="491">
        <v>125</v>
      </c>
      <c r="R18" s="491">
        <v>67</v>
      </c>
      <c r="S18" s="491">
        <v>62</v>
      </c>
      <c r="T18" s="491">
        <v>78.240000000000009</v>
      </c>
      <c r="U18" s="493">
        <f t="shared" si="12"/>
        <v>0</v>
      </c>
      <c r="V18" s="562">
        <f t="shared" si="2"/>
        <v>1.1219147344801795E-2</v>
      </c>
      <c r="W18" s="562">
        <f t="shared" si="3"/>
        <v>1.1093361732339367E-2</v>
      </c>
      <c r="X18" s="562">
        <f t="shared" si="4"/>
        <v>6.6081467600355064E-3</v>
      </c>
      <c r="Y18" s="562">
        <f t="shared" si="5"/>
        <v>8.4353741496598633E-3</v>
      </c>
      <c r="Z18" s="562">
        <f t="shared" si="6"/>
        <v>1.2792026565036765E-2</v>
      </c>
    </row>
    <row r="19" spans="1:26" x14ac:dyDescent="0.25">
      <c r="A19" s="674"/>
      <c r="B19" s="513" t="s">
        <v>286</v>
      </c>
      <c r="C19" s="523">
        <v>0</v>
      </c>
      <c r="D19" s="490">
        <v>2</v>
      </c>
      <c r="E19" s="490">
        <v>2</v>
      </c>
      <c r="F19" s="490">
        <v>1</v>
      </c>
      <c r="G19" s="490">
        <v>15</v>
      </c>
      <c r="H19" s="490">
        <v>3</v>
      </c>
      <c r="I19" s="492">
        <f t="shared" si="0"/>
        <v>0</v>
      </c>
      <c r="J19" s="350">
        <f t="shared" si="7"/>
        <v>1.0362694300518135E-2</v>
      </c>
      <c r="K19" s="350">
        <f t="shared" si="8"/>
        <v>1.4285714285714285E-2</v>
      </c>
      <c r="L19" s="350">
        <f t="shared" si="9"/>
        <v>9.8039215686274508E-3</v>
      </c>
      <c r="M19" s="350">
        <f t="shared" si="10"/>
        <v>8.1521739130434784E-2</v>
      </c>
      <c r="N19" s="351">
        <f t="shared" si="11"/>
        <v>6.6815144766146995E-3</v>
      </c>
      <c r="O19" s="523">
        <v>0</v>
      </c>
      <c r="P19" s="490">
        <v>122</v>
      </c>
      <c r="Q19" s="490">
        <v>436</v>
      </c>
      <c r="R19" s="490">
        <v>593</v>
      </c>
      <c r="S19" s="490">
        <v>295</v>
      </c>
      <c r="T19" s="490">
        <v>196.46</v>
      </c>
      <c r="U19" s="492">
        <f t="shared" si="12"/>
        <v>0</v>
      </c>
      <c r="V19" s="350">
        <f t="shared" si="2"/>
        <v>1.5208177511842433E-2</v>
      </c>
      <c r="W19" s="350">
        <f t="shared" si="3"/>
        <v>3.8693645722399715E-2</v>
      </c>
      <c r="X19" s="350">
        <f t="shared" si="4"/>
        <v>5.8487030279120229E-2</v>
      </c>
      <c r="Y19" s="350">
        <f t="shared" si="5"/>
        <v>4.0136054421768708E-2</v>
      </c>
      <c r="Z19" s="350">
        <f t="shared" si="6"/>
        <v>3.2120674066553202E-2</v>
      </c>
    </row>
    <row r="20" spans="1:26" x14ac:dyDescent="0.25">
      <c r="A20" s="674"/>
      <c r="B20" s="514" t="s">
        <v>287</v>
      </c>
      <c r="C20" s="524">
        <v>111</v>
      </c>
      <c r="D20" s="491">
        <v>58</v>
      </c>
      <c r="E20" s="491">
        <v>37</v>
      </c>
      <c r="F20" s="491">
        <v>14</v>
      </c>
      <c r="G20" s="491">
        <v>31</v>
      </c>
      <c r="H20" s="491">
        <v>75</v>
      </c>
      <c r="I20" s="493">
        <f t="shared" si="0"/>
        <v>0.4007220216606498</v>
      </c>
      <c r="J20" s="562">
        <f t="shared" si="7"/>
        <v>0.30051813471502592</v>
      </c>
      <c r="K20" s="562">
        <f t="shared" si="8"/>
        <v>0.26428571428571429</v>
      </c>
      <c r="L20" s="562">
        <f t="shared" si="9"/>
        <v>0.13725490196078433</v>
      </c>
      <c r="M20" s="562">
        <f t="shared" si="10"/>
        <v>0.16847826086956522</v>
      </c>
      <c r="N20" s="353">
        <f t="shared" si="11"/>
        <v>0.16703786191536749</v>
      </c>
      <c r="O20" s="524">
        <v>1653</v>
      </c>
      <c r="P20" s="491">
        <v>1455</v>
      </c>
      <c r="Q20" s="491">
        <v>3091</v>
      </c>
      <c r="R20" s="491">
        <v>2190</v>
      </c>
      <c r="S20" s="491">
        <v>1469</v>
      </c>
      <c r="T20" s="491">
        <v>1087.3700000000001</v>
      </c>
      <c r="U20" s="493">
        <f t="shared" si="12"/>
        <v>0.20706501315295001</v>
      </c>
      <c r="V20" s="562">
        <f t="shared" si="2"/>
        <v>0.18137621540762902</v>
      </c>
      <c r="W20" s="562">
        <f t="shared" si="3"/>
        <v>0.27431664891728791</v>
      </c>
      <c r="X20" s="562">
        <f t="shared" si="4"/>
        <v>0.21599763290265311</v>
      </c>
      <c r="Y20" s="562">
        <f t="shared" si="5"/>
        <v>0.19986394557823128</v>
      </c>
      <c r="Z20" s="562">
        <f t="shared" si="6"/>
        <v>0.17778202870685106</v>
      </c>
    </row>
    <row r="21" spans="1:26" x14ac:dyDescent="0.25">
      <c r="A21" s="674"/>
      <c r="B21" s="513" t="s">
        <v>288</v>
      </c>
      <c r="C21" s="523">
        <v>9</v>
      </c>
      <c r="D21" s="490">
        <v>20</v>
      </c>
      <c r="E21" s="490">
        <v>19</v>
      </c>
      <c r="F21" s="490">
        <v>15</v>
      </c>
      <c r="G21" s="490">
        <v>10</v>
      </c>
      <c r="H21" s="490">
        <v>27</v>
      </c>
      <c r="I21" s="492">
        <f t="shared" si="0"/>
        <v>3.2490974729241874E-2</v>
      </c>
      <c r="J21" s="350">
        <f t="shared" si="7"/>
        <v>0.10362694300518134</v>
      </c>
      <c r="K21" s="350">
        <f t="shared" si="8"/>
        <v>0.1357142857142857</v>
      </c>
      <c r="L21" s="350">
        <f t="shared" si="9"/>
        <v>0.14705882352941177</v>
      </c>
      <c r="M21" s="350">
        <f t="shared" si="10"/>
        <v>5.434782608695652E-2</v>
      </c>
      <c r="N21" s="351">
        <f t="shared" si="11"/>
        <v>6.0133630289532294E-2</v>
      </c>
      <c r="O21" s="523">
        <v>595</v>
      </c>
      <c r="P21" s="490">
        <v>1130</v>
      </c>
      <c r="Q21" s="490">
        <v>1161</v>
      </c>
      <c r="R21" s="490">
        <v>1752</v>
      </c>
      <c r="S21" s="490">
        <v>643</v>
      </c>
      <c r="T21" s="490">
        <v>329.24</v>
      </c>
      <c r="U21" s="492">
        <f t="shared" si="12"/>
        <v>7.45333834398096E-2</v>
      </c>
      <c r="V21" s="350">
        <f t="shared" si="2"/>
        <v>0.14086262777362255</v>
      </c>
      <c r="W21" s="350">
        <f t="shared" si="3"/>
        <v>0.10303514376996806</v>
      </c>
      <c r="X21" s="350">
        <f t="shared" si="4"/>
        <v>0.1727981063221225</v>
      </c>
      <c r="Y21" s="350">
        <f t="shared" si="5"/>
        <v>8.748299319727891E-2</v>
      </c>
      <c r="Z21" s="350">
        <f t="shared" si="6"/>
        <v>5.3829841849088754E-2</v>
      </c>
    </row>
    <row r="22" spans="1:26" x14ac:dyDescent="0.25">
      <c r="A22" s="674"/>
      <c r="B22" s="514" t="s">
        <v>289</v>
      </c>
      <c r="C22" s="524">
        <v>45</v>
      </c>
      <c r="D22" s="491">
        <v>24</v>
      </c>
      <c r="E22" s="491">
        <v>29</v>
      </c>
      <c r="F22" s="491">
        <v>29</v>
      </c>
      <c r="G22" s="491">
        <v>67</v>
      </c>
      <c r="H22" s="491">
        <v>121</v>
      </c>
      <c r="I22" s="493">
        <f t="shared" si="0"/>
        <v>0.16245487364620939</v>
      </c>
      <c r="J22" s="562">
        <f t="shared" si="7"/>
        <v>0.12435233160621761</v>
      </c>
      <c r="K22" s="562">
        <f t="shared" si="8"/>
        <v>0.20714285714285716</v>
      </c>
      <c r="L22" s="562">
        <f t="shared" si="9"/>
        <v>0.28431372549019607</v>
      </c>
      <c r="M22" s="562">
        <f t="shared" si="10"/>
        <v>0.3641304347826087</v>
      </c>
      <c r="N22" s="353">
        <f t="shared" si="11"/>
        <v>0.26948775055679286</v>
      </c>
      <c r="O22" s="524">
        <v>1701</v>
      </c>
      <c r="P22" s="491">
        <v>1547</v>
      </c>
      <c r="Q22" s="491">
        <v>1833</v>
      </c>
      <c r="R22" s="491">
        <v>1800</v>
      </c>
      <c r="S22" s="491">
        <v>1722</v>
      </c>
      <c r="T22" s="491">
        <v>1262.32</v>
      </c>
      <c r="U22" s="493">
        <f t="shared" si="12"/>
        <v>0.21307779030439683</v>
      </c>
      <c r="V22" s="562">
        <f t="shared" si="2"/>
        <v>0.19284467713787085</v>
      </c>
      <c r="W22" s="562">
        <f t="shared" si="3"/>
        <v>0.16267305644302449</v>
      </c>
      <c r="X22" s="562">
        <f t="shared" si="4"/>
        <v>0.17753230101587927</v>
      </c>
      <c r="Y22" s="562">
        <f t="shared" si="5"/>
        <v>0.23428571428571429</v>
      </c>
      <c r="Z22" s="562">
        <f t="shared" si="6"/>
        <v>0.20638587645165141</v>
      </c>
    </row>
    <row r="23" spans="1:26" x14ac:dyDescent="0.25">
      <c r="A23" s="674"/>
      <c r="B23" s="513" t="s">
        <v>290</v>
      </c>
      <c r="C23" s="523">
        <v>59</v>
      </c>
      <c r="D23" s="490">
        <v>41</v>
      </c>
      <c r="E23" s="490">
        <v>26</v>
      </c>
      <c r="F23" s="490">
        <v>14</v>
      </c>
      <c r="G23" s="490">
        <v>11</v>
      </c>
      <c r="H23" s="490">
        <v>71</v>
      </c>
      <c r="I23" s="492">
        <f t="shared" si="0"/>
        <v>0.21299638989169675</v>
      </c>
      <c r="J23" s="350">
        <f t="shared" si="7"/>
        <v>0.21243523316062177</v>
      </c>
      <c r="K23" s="350">
        <f t="shared" si="8"/>
        <v>0.18571428571428572</v>
      </c>
      <c r="L23" s="350">
        <f t="shared" si="9"/>
        <v>0.13725490196078433</v>
      </c>
      <c r="M23" s="350">
        <f t="shared" si="10"/>
        <v>5.9782608695652176E-2</v>
      </c>
      <c r="N23" s="351">
        <f t="shared" si="11"/>
        <v>0.15812917594654788</v>
      </c>
      <c r="O23" s="523">
        <v>1913</v>
      </c>
      <c r="P23" s="490">
        <v>1633</v>
      </c>
      <c r="Q23" s="490">
        <v>1917</v>
      </c>
      <c r="R23" s="490">
        <v>1736</v>
      </c>
      <c r="S23" s="490">
        <v>1161</v>
      </c>
      <c r="T23" s="490">
        <v>1162.9899999999998</v>
      </c>
      <c r="U23" s="492">
        <f t="shared" si="12"/>
        <v>0.23963422272328699</v>
      </c>
      <c r="V23" s="350">
        <f t="shared" si="2"/>
        <v>0.20356519571179257</v>
      </c>
      <c r="W23" s="350">
        <f t="shared" si="3"/>
        <v>0.17012779552715654</v>
      </c>
      <c r="X23" s="350">
        <f t="shared" si="4"/>
        <v>0.17122004142420358</v>
      </c>
      <c r="Y23" s="350">
        <f t="shared" si="5"/>
        <v>0.15795918367346939</v>
      </c>
      <c r="Z23" s="350">
        <f t="shared" si="6"/>
        <v>0.19014569241912196</v>
      </c>
    </row>
    <row r="24" spans="1:26" x14ac:dyDescent="0.25">
      <c r="A24" s="674"/>
      <c r="B24" s="514" t="s">
        <v>291</v>
      </c>
      <c r="C24" s="524">
        <v>3</v>
      </c>
      <c r="D24" s="491">
        <v>1</v>
      </c>
      <c r="E24" s="491">
        <v>0</v>
      </c>
      <c r="F24" s="491">
        <v>1</v>
      </c>
      <c r="G24" s="491">
        <v>0</v>
      </c>
      <c r="H24" s="491">
        <v>22</v>
      </c>
      <c r="I24" s="493">
        <f t="shared" si="0"/>
        <v>1.0830324909747292E-2</v>
      </c>
      <c r="J24" s="562">
        <f t="shared" si="7"/>
        <v>5.1813471502590676E-3</v>
      </c>
      <c r="K24" s="562">
        <f t="shared" si="8"/>
        <v>0</v>
      </c>
      <c r="L24" s="562">
        <f t="shared" si="9"/>
        <v>9.8039215686274508E-3</v>
      </c>
      <c r="M24" s="562">
        <f t="shared" si="10"/>
        <v>0</v>
      </c>
      <c r="N24" s="353">
        <f t="shared" si="11"/>
        <v>4.8997772828507792E-2</v>
      </c>
      <c r="O24" s="524">
        <v>50</v>
      </c>
      <c r="P24" s="491">
        <v>83</v>
      </c>
      <c r="Q24" s="491">
        <v>102</v>
      </c>
      <c r="R24" s="491">
        <v>121</v>
      </c>
      <c r="S24" s="491">
        <v>134</v>
      </c>
      <c r="T24" s="491">
        <v>221.76</v>
      </c>
      <c r="U24" s="493">
        <f t="shared" si="12"/>
        <v>6.2633095327571092E-3</v>
      </c>
      <c r="V24" s="562">
        <f t="shared" si="2"/>
        <v>1.0346546995761655E-2</v>
      </c>
      <c r="W24" s="562">
        <f t="shared" si="3"/>
        <v>9.0521831735889246E-3</v>
      </c>
      <c r="X24" s="562">
        <f t="shared" si="4"/>
        <v>1.1934115790511885E-2</v>
      </c>
      <c r="Y24" s="562">
        <f t="shared" si="5"/>
        <v>1.8231292517006802E-2</v>
      </c>
      <c r="Z24" s="562">
        <f t="shared" si="6"/>
        <v>3.6257155049368002E-2</v>
      </c>
    </row>
    <row r="25" spans="1:26" s="486" customFormat="1" x14ac:dyDescent="0.25">
      <c r="A25" s="674"/>
      <c r="B25" s="518" t="s">
        <v>292</v>
      </c>
      <c r="C25" s="525"/>
      <c r="D25" s="519"/>
      <c r="E25" s="519"/>
      <c r="F25" s="519"/>
      <c r="G25" s="519"/>
      <c r="H25" s="519"/>
      <c r="I25" s="520"/>
      <c r="J25" s="521"/>
      <c r="K25" s="521"/>
      <c r="L25" s="521"/>
      <c r="M25" s="521"/>
      <c r="N25" s="526"/>
      <c r="O25" s="525"/>
      <c r="P25" s="519"/>
      <c r="Q25" s="519"/>
      <c r="R25" s="519"/>
      <c r="S25" s="519"/>
      <c r="T25" s="519"/>
      <c r="U25" s="520"/>
      <c r="V25" s="521"/>
      <c r="W25" s="521"/>
      <c r="X25" s="521"/>
      <c r="Y25" s="521"/>
      <c r="Z25" s="521"/>
    </row>
    <row r="26" spans="1:26" ht="17.25" customHeight="1" x14ac:dyDescent="0.25">
      <c r="A26" s="674"/>
      <c r="B26" s="515" t="s">
        <v>293</v>
      </c>
      <c r="C26" s="527">
        <f>IFERROR(SUM(C13:C24),"-")</f>
        <v>277</v>
      </c>
      <c r="D26" s="496">
        <f t="shared" ref="D26:H26" si="13">IFERROR(SUM(D13:D24),"-")</f>
        <v>193</v>
      </c>
      <c r="E26" s="496">
        <f t="shared" si="13"/>
        <v>140</v>
      </c>
      <c r="F26" s="496">
        <f t="shared" si="13"/>
        <v>102</v>
      </c>
      <c r="G26" s="496">
        <f t="shared" si="13"/>
        <v>184</v>
      </c>
      <c r="H26" s="496">
        <f t="shared" si="13"/>
        <v>449</v>
      </c>
      <c r="I26" s="497">
        <f t="shared" ref="I26:N29" si="14">IFERROR(C26/SUM(C$26:C$29),"-")</f>
        <v>0.90228013029315957</v>
      </c>
      <c r="J26" s="498">
        <f t="shared" si="14"/>
        <v>0.8041666666666667</v>
      </c>
      <c r="K26" s="498">
        <f t="shared" si="14"/>
        <v>0.611353711790393</v>
      </c>
      <c r="L26" s="498">
        <f t="shared" si="14"/>
        <v>0.68918918918918914</v>
      </c>
      <c r="M26" s="498">
        <f t="shared" si="14"/>
        <v>0.73895582329317266</v>
      </c>
      <c r="N26" s="528">
        <f t="shared" si="14"/>
        <v>0.85523809523809524</v>
      </c>
      <c r="O26" s="527">
        <f>IFERROR(SUM(O13:O24),"-")</f>
        <v>7983</v>
      </c>
      <c r="P26" s="496">
        <f t="shared" ref="P26" si="15">IFERROR(SUM(P13:P24),"-")</f>
        <v>8022</v>
      </c>
      <c r="Q26" s="496">
        <f t="shared" ref="Q26" si="16">IFERROR(SUM(Q13:Q24),"-")</f>
        <v>11268</v>
      </c>
      <c r="R26" s="496">
        <f t="shared" ref="R26" si="17">IFERROR(SUM(R13:R24),"-")</f>
        <v>10139</v>
      </c>
      <c r="S26" s="496">
        <f t="shared" ref="S26" si="18">IFERROR(SUM(S13:S24),"-")</f>
        <v>7350</v>
      </c>
      <c r="T26" s="496">
        <f t="shared" ref="T26" si="19">IFERROR(SUM(T13:T24),"-")</f>
        <v>6116.3099999999995</v>
      </c>
      <c r="U26" s="497">
        <f t="shared" ref="U26:Z29" si="20">IFERROR(O26/SUM(O$26:O$29),"-")</f>
        <v>0.58257315916222729</v>
      </c>
      <c r="V26" s="498">
        <f t="shared" si="20"/>
        <v>0.63874512301934872</v>
      </c>
      <c r="W26" s="498">
        <f t="shared" si="20"/>
        <v>0.6926907235507469</v>
      </c>
      <c r="X26" s="498">
        <f t="shared" si="20"/>
        <v>0.68888435928794678</v>
      </c>
      <c r="Y26" s="498">
        <f t="shared" si="20"/>
        <v>0.54231535453405155</v>
      </c>
      <c r="Z26" s="498">
        <f t="shared" si="20"/>
        <v>0.47898253478242481</v>
      </c>
    </row>
    <row r="27" spans="1:26" x14ac:dyDescent="0.25">
      <c r="A27" s="674"/>
      <c r="B27" s="516" t="s">
        <v>128</v>
      </c>
      <c r="C27" s="529">
        <v>17</v>
      </c>
      <c r="D27" s="499">
        <v>17</v>
      </c>
      <c r="E27" s="499">
        <v>62</v>
      </c>
      <c r="F27" s="499">
        <v>0</v>
      </c>
      <c r="G27" s="499">
        <v>12</v>
      </c>
      <c r="H27" s="500">
        <v>45</v>
      </c>
      <c r="I27" s="501">
        <f t="shared" si="14"/>
        <v>5.5374592833876218E-2</v>
      </c>
      <c r="J27" s="502">
        <f t="shared" si="14"/>
        <v>7.0833333333333331E-2</v>
      </c>
      <c r="K27" s="502">
        <f t="shared" si="14"/>
        <v>0.27074235807860264</v>
      </c>
      <c r="L27" s="502">
        <f t="shared" si="14"/>
        <v>0</v>
      </c>
      <c r="M27" s="502">
        <f t="shared" si="14"/>
        <v>4.8192771084337352E-2</v>
      </c>
      <c r="N27" s="530">
        <f t="shared" si="14"/>
        <v>8.5714285714285715E-2</v>
      </c>
      <c r="O27" s="529">
        <v>2124</v>
      </c>
      <c r="P27" s="499">
        <v>848</v>
      </c>
      <c r="Q27" s="499">
        <v>700</v>
      </c>
      <c r="R27" s="499">
        <v>452</v>
      </c>
      <c r="S27" s="499">
        <v>2595</v>
      </c>
      <c r="T27" s="500">
        <v>4375.4699999999993</v>
      </c>
      <c r="U27" s="501">
        <f t="shared" si="20"/>
        <v>0.15500255418521491</v>
      </c>
      <c r="V27" s="502">
        <f t="shared" si="20"/>
        <v>6.7521299466518039E-2</v>
      </c>
      <c r="W27" s="502">
        <f t="shared" si="20"/>
        <v>4.3031905083912213E-2</v>
      </c>
      <c r="X27" s="502">
        <f t="shared" si="20"/>
        <v>3.0710694387824432E-2</v>
      </c>
      <c r="Y27" s="502">
        <f t="shared" si="20"/>
        <v>0.19147052313141003</v>
      </c>
      <c r="Z27" s="503">
        <f t="shared" si="20"/>
        <v>0.3426532846543841</v>
      </c>
    </row>
    <row r="28" spans="1:26" x14ac:dyDescent="0.25">
      <c r="A28" s="674"/>
      <c r="B28" s="515" t="s">
        <v>294</v>
      </c>
      <c r="C28" s="531">
        <v>13</v>
      </c>
      <c r="D28" s="504">
        <v>13</v>
      </c>
      <c r="E28" s="504">
        <v>2</v>
      </c>
      <c r="F28" s="504">
        <v>0</v>
      </c>
      <c r="G28" s="504">
        <v>36</v>
      </c>
      <c r="H28" s="505">
        <v>31</v>
      </c>
      <c r="I28" s="497">
        <f t="shared" si="14"/>
        <v>4.2345276872964167E-2</v>
      </c>
      <c r="J28" s="498">
        <f t="shared" si="14"/>
        <v>5.4166666666666669E-2</v>
      </c>
      <c r="K28" s="498">
        <f t="shared" si="14"/>
        <v>8.7336244541484712E-3</v>
      </c>
      <c r="L28" s="498">
        <f t="shared" si="14"/>
        <v>0</v>
      </c>
      <c r="M28" s="498">
        <f t="shared" si="14"/>
        <v>0.14457831325301204</v>
      </c>
      <c r="N28" s="532">
        <f t="shared" si="14"/>
        <v>5.904761904761905E-2</v>
      </c>
      <c r="O28" s="531">
        <v>1616</v>
      </c>
      <c r="P28" s="504">
        <v>1637</v>
      </c>
      <c r="Q28" s="504">
        <v>2196</v>
      </c>
      <c r="R28" s="504">
        <v>1244</v>
      </c>
      <c r="S28" s="504">
        <v>2550</v>
      </c>
      <c r="T28" s="505">
        <v>887.9</v>
      </c>
      <c r="U28" s="497">
        <f t="shared" si="20"/>
        <v>0.11793038020871342</v>
      </c>
      <c r="V28" s="498">
        <f t="shared" si="20"/>
        <v>0.13034477267298353</v>
      </c>
      <c r="W28" s="498">
        <f t="shared" si="20"/>
        <v>0.13499723366324459</v>
      </c>
      <c r="X28" s="498">
        <f t="shared" si="20"/>
        <v>8.4522353580649551E-2</v>
      </c>
      <c r="Y28" s="498">
        <f t="shared" si="20"/>
        <v>0.18815022504242604</v>
      </c>
      <c r="Z28" s="506">
        <f t="shared" si="20"/>
        <v>6.9533524728686902E-2</v>
      </c>
    </row>
    <row r="29" spans="1:26" ht="15.75" thickBot="1" x14ac:dyDescent="0.3">
      <c r="A29" s="674"/>
      <c r="B29" s="517" t="s">
        <v>295</v>
      </c>
      <c r="C29" s="507">
        <v>0</v>
      </c>
      <c r="D29" s="508">
        <v>17</v>
      </c>
      <c r="E29" s="508">
        <v>25</v>
      </c>
      <c r="F29" s="508">
        <v>46</v>
      </c>
      <c r="G29" s="508">
        <v>17</v>
      </c>
      <c r="H29" s="509">
        <v>0</v>
      </c>
      <c r="I29" s="510">
        <f t="shared" si="14"/>
        <v>0</v>
      </c>
      <c r="J29" s="511">
        <f t="shared" si="14"/>
        <v>7.0833333333333331E-2</v>
      </c>
      <c r="K29" s="511">
        <f t="shared" si="14"/>
        <v>0.1091703056768559</v>
      </c>
      <c r="L29" s="511">
        <f t="shared" si="14"/>
        <v>0.3108108108108108</v>
      </c>
      <c r="M29" s="511">
        <f t="shared" si="14"/>
        <v>6.8273092369477914E-2</v>
      </c>
      <c r="N29" s="533">
        <f t="shared" si="14"/>
        <v>0</v>
      </c>
      <c r="O29" s="507">
        <v>1980</v>
      </c>
      <c r="P29" s="508">
        <v>2052</v>
      </c>
      <c r="Q29" s="508">
        <v>2103</v>
      </c>
      <c r="R29" s="508">
        <v>2883</v>
      </c>
      <c r="S29" s="508">
        <v>1058</v>
      </c>
      <c r="T29" s="509">
        <v>1389.7</v>
      </c>
      <c r="U29" s="510">
        <f t="shared" si="20"/>
        <v>0.14449390644384441</v>
      </c>
      <c r="V29" s="511">
        <f t="shared" si="20"/>
        <v>0.16338880484114976</v>
      </c>
      <c r="W29" s="511">
        <f t="shared" si="20"/>
        <v>0.12928013770209626</v>
      </c>
      <c r="X29" s="511">
        <f t="shared" si="20"/>
        <v>0.1958825927435793</v>
      </c>
      <c r="Y29" s="511">
        <f t="shared" si="20"/>
        <v>7.8063897292112452E-2</v>
      </c>
      <c r="Z29" s="512">
        <f t="shared" si="20"/>
        <v>0.10883065583450412</v>
      </c>
    </row>
    <row r="31" spans="1:26" x14ac:dyDescent="0.25">
      <c r="A31" s="11"/>
      <c r="B31" s="674"/>
      <c r="C31" s="167"/>
      <c r="D31" s="674"/>
      <c r="E31" s="674"/>
      <c r="F31" s="674"/>
      <c r="G31" s="674"/>
      <c r="H31" s="674"/>
      <c r="I31" s="19"/>
      <c r="J31" s="19"/>
      <c r="K31" s="19"/>
      <c r="L31" s="19"/>
      <c r="M31" s="19"/>
      <c r="N31" s="19"/>
      <c r="O31" s="674"/>
      <c r="P31" s="674"/>
      <c r="Q31" s="674"/>
      <c r="R31" s="674"/>
      <c r="S31" s="674"/>
      <c r="T31" s="674"/>
      <c r="U31" s="674"/>
      <c r="V31" s="674"/>
      <c r="W31" s="674"/>
      <c r="X31" s="674"/>
      <c r="Y31" s="674"/>
      <c r="Z31" s="674"/>
    </row>
    <row r="32" spans="1:26" x14ac:dyDescent="0.25">
      <c r="A32" s="674"/>
      <c r="B32" s="674"/>
      <c r="C32" s="167"/>
      <c r="D32" s="674"/>
      <c r="E32" s="674"/>
      <c r="F32" s="674"/>
      <c r="G32" s="674"/>
      <c r="H32" s="674"/>
      <c r="I32" s="674"/>
      <c r="J32" s="674"/>
      <c r="K32" s="674"/>
      <c r="L32" s="674"/>
      <c r="M32" s="674"/>
      <c r="N32" s="674"/>
      <c r="O32" s="674"/>
      <c r="P32" s="674"/>
      <c r="Q32" s="674"/>
      <c r="R32" s="674"/>
      <c r="S32" s="674"/>
      <c r="T32" s="674"/>
      <c r="U32" s="674"/>
      <c r="V32" s="674"/>
      <c r="W32" s="674"/>
      <c r="X32" s="674"/>
      <c r="Y32" s="674"/>
      <c r="Z32" s="674"/>
    </row>
  </sheetData>
  <mergeCells count="7">
    <mergeCell ref="O9:Z9"/>
    <mergeCell ref="O10:T10"/>
    <mergeCell ref="U10:Z10"/>
    <mergeCell ref="A1:C1"/>
    <mergeCell ref="C10:H10"/>
    <mergeCell ref="I10:N10"/>
    <mergeCell ref="C9:N9"/>
  </mergeCells>
  <phoneticPr fontId="10"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2"/>
  <sheetViews>
    <sheetView workbookViewId="0">
      <selection sqref="A1:C1"/>
    </sheetView>
  </sheetViews>
  <sheetFormatPr defaultRowHeight="15" x14ac:dyDescent="0.25"/>
  <cols>
    <col min="1" max="1" width="9.28515625" style="486" customWidth="1"/>
    <col min="2" max="2" width="50.7109375" style="486" customWidth="1"/>
    <col min="3" max="5" width="10.42578125" style="486" customWidth="1"/>
    <col min="6" max="9" width="13.7109375" style="486" customWidth="1"/>
    <col min="10" max="12" width="10.42578125" style="486" customWidth="1"/>
    <col min="13" max="16" width="14" style="486" customWidth="1"/>
    <col min="17" max="16384" width="9.140625" style="486"/>
  </cols>
  <sheetData>
    <row r="1" spans="1:14" ht="18.75" x14ac:dyDescent="0.3">
      <c r="A1" s="730" t="s">
        <v>1</v>
      </c>
      <c r="B1" s="730"/>
      <c r="C1" s="730"/>
      <c r="D1" s="674"/>
      <c r="E1" s="674"/>
      <c r="F1" s="674"/>
      <c r="G1" s="674"/>
      <c r="H1" s="674"/>
      <c r="I1" s="674"/>
      <c r="J1" s="674"/>
      <c r="K1" s="674"/>
      <c r="L1" s="674"/>
      <c r="M1" s="674"/>
      <c r="N1" s="674"/>
    </row>
    <row r="2" spans="1:14" x14ac:dyDescent="0.25">
      <c r="A2" s="675" t="s">
        <v>296</v>
      </c>
      <c r="B2" s="674"/>
      <c r="C2" s="674"/>
      <c r="D2" s="674"/>
      <c r="E2" s="674"/>
      <c r="F2" s="674"/>
      <c r="G2" s="674"/>
      <c r="H2" s="674"/>
      <c r="I2" s="674"/>
      <c r="J2" s="674"/>
      <c r="K2" s="674"/>
      <c r="L2" s="674"/>
      <c r="M2" s="674"/>
      <c r="N2" s="674"/>
    </row>
    <row r="3" spans="1:14" s="674" customFormat="1" x14ac:dyDescent="0.25">
      <c r="A3" s="282" t="s">
        <v>21</v>
      </c>
    </row>
    <row r="4" spans="1:14" s="535" customFormat="1" x14ac:dyDescent="0.25">
      <c r="A4" s="675"/>
      <c r="B4" s="674"/>
      <c r="C4" s="278"/>
      <c r="D4" s="674"/>
      <c r="E4" s="674"/>
      <c r="F4" s="674"/>
      <c r="G4" s="674"/>
      <c r="H4" s="674"/>
      <c r="I4" s="674"/>
      <c r="J4" s="674"/>
      <c r="K4" s="674"/>
      <c r="L4" s="674"/>
      <c r="M4" s="674"/>
      <c r="N4" s="674"/>
    </row>
    <row r="5" spans="1:14" s="535" customFormat="1" x14ac:dyDescent="0.25">
      <c r="A5" s="278" t="s">
        <v>297</v>
      </c>
      <c r="B5" s="674"/>
      <c r="C5" s="279" t="s">
        <v>298</v>
      </c>
      <c r="D5" s="674"/>
      <c r="E5" s="674"/>
      <c r="F5" s="674"/>
      <c r="G5" s="674"/>
      <c r="H5" s="674"/>
      <c r="I5" s="674"/>
      <c r="J5" s="674"/>
      <c r="K5" s="674"/>
      <c r="L5" s="674"/>
      <c r="M5" s="674"/>
      <c r="N5" s="674"/>
    </row>
    <row r="6" spans="1:14" s="535" customFormat="1" x14ac:dyDescent="0.25">
      <c r="A6" s="278" t="s">
        <v>299</v>
      </c>
      <c r="B6" s="674"/>
      <c r="C6" s="279" t="s">
        <v>300</v>
      </c>
      <c r="D6" s="674"/>
      <c r="E6" s="674"/>
      <c r="F6" s="674"/>
      <c r="G6" s="674"/>
      <c r="H6" s="674"/>
      <c r="I6" s="674"/>
      <c r="J6" s="674"/>
      <c r="K6" s="674"/>
      <c r="L6" s="674"/>
      <c r="M6" s="674"/>
      <c r="N6" s="674"/>
    </row>
    <row r="7" spans="1:14" s="535" customFormat="1" x14ac:dyDescent="0.25">
      <c r="A7" s="278" t="s">
        <v>301</v>
      </c>
      <c r="B7" s="674"/>
      <c r="C7" s="279" t="s">
        <v>302</v>
      </c>
      <c r="D7" s="674"/>
      <c r="E7" s="674"/>
      <c r="F7" s="674"/>
      <c r="G7" s="674"/>
      <c r="H7" s="674"/>
      <c r="I7" s="674"/>
      <c r="J7" s="674"/>
      <c r="K7" s="674"/>
      <c r="L7" s="674"/>
      <c r="M7" s="674"/>
      <c r="N7" s="674"/>
    </row>
    <row r="9" spans="1:14" x14ac:dyDescent="0.25">
      <c r="A9" s="537" t="s">
        <v>303</v>
      </c>
      <c r="B9" s="674"/>
      <c r="C9" s="674"/>
      <c r="D9" s="674"/>
      <c r="E9" s="674"/>
      <c r="F9" s="674"/>
      <c r="G9" s="674"/>
      <c r="H9" s="674"/>
      <c r="I9" s="674"/>
      <c r="J9" s="674"/>
      <c r="K9" s="674"/>
      <c r="L9" s="674"/>
      <c r="M9" s="674"/>
      <c r="N9" s="674"/>
    </row>
    <row r="11" spans="1:14" x14ac:dyDescent="0.25">
      <c r="A11" s="674"/>
      <c r="B11" s="674"/>
      <c r="C11" s="736" t="str">
        <f>$A$1</f>
        <v>East Renfrewshire</v>
      </c>
      <c r="D11" s="737"/>
      <c r="E11" s="737"/>
      <c r="F11" s="737"/>
      <c r="G11" s="737"/>
      <c r="H11" s="745"/>
      <c r="I11" s="737" t="s">
        <v>74</v>
      </c>
      <c r="J11" s="737"/>
      <c r="K11" s="737"/>
      <c r="L11" s="737"/>
      <c r="M11" s="737"/>
      <c r="N11" s="737"/>
    </row>
    <row r="12" spans="1:14" x14ac:dyDescent="0.25">
      <c r="A12" s="674"/>
      <c r="B12" s="674"/>
      <c r="C12" s="747" t="s">
        <v>304</v>
      </c>
      <c r="D12" s="748"/>
      <c r="E12" s="771"/>
      <c r="F12" s="748" t="s">
        <v>305</v>
      </c>
      <c r="G12" s="748"/>
      <c r="H12" s="754"/>
      <c r="I12" s="747" t="s">
        <v>304</v>
      </c>
      <c r="J12" s="748"/>
      <c r="K12" s="771"/>
      <c r="L12" s="748" t="s">
        <v>305</v>
      </c>
      <c r="M12" s="748"/>
      <c r="N12" s="748"/>
    </row>
    <row r="13" spans="1:14" ht="15.75" thickBot="1" x14ac:dyDescent="0.3">
      <c r="A13" s="674"/>
      <c r="B13" s="675" t="s">
        <v>306</v>
      </c>
      <c r="C13" s="557" t="s">
        <v>78</v>
      </c>
      <c r="D13" s="558" t="s">
        <v>80</v>
      </c>
      <c r="E13" s="560" t="s">
        <v>81</v>
      </c>
      <c r="F13" s="558" t="s">
        <v>78</v>
      </c>
      <c r="G13" s="558" t="s">
        <v>80</v>
      </c>
      <c r="H13" s="561" t="s">
        <v>81</v>
      </c>
      <c r="I13" s="557" t="s">
        <v>78</v>
      </c>
      <c r="J13" s="558" t="s">
        <v>80</v>
      </c>
      <c r="K13" s="560" t="s">
        <v>81</v>
      </c>
      <c r="L13" s="559" t="s">
        <v>78</v>
      </c>
      <c r="M13" s="558" t="s">
        <v>80</v>
      </c>
      <c r="N13" s="558" t="s">
        <v>81</v>
      </c>
    </row>
    <row r="14" spans="1:14" s="535" customFormat="1" x14ac:dyDescent="0.25">
      <c r="A14" s="674"/>
      <c r="B14" s="160" t="s">
        <v>77</v>
      </c>
      <c r="C14" s="342"/>
      <c r="D14" s="341"/>
      <c r="E14" s="393"/>
      <c r="F14" s="341"/>
      <c r="G14" s="341"/>
      <c r="H14" s="343"/>
      <c r="I14" s="342"/>
      <c r="J14" s="341"/>
      <c r="K14" s="393"/>
      <c r="L14" s="341"/>
      <c r="M14" s="341"/>
      <c r="N14" s="373"/>
    </row>
    <row r="15" spans="1:14" x14ac:dyDescent="0.25">
      <c r="A15" s="674"/>
      <c r="B15" s="548" t="s">
        <v>307</v>
      </c>
      <c r="C15" s="641">
        <v>685</v>
      </c>
      <c r="D15" s="642">
        <v>615</v>
      </c>
      <c r="E15" s="642">
        <v>703</v>
      </c>
      <c r="F15" s="643">
        <v>464</v>
      </c>
      <c r="G15" s="642">
        <v>514</v>
      </c>
      <c r="H15" s="644">
        <v>540</v>
      </c>
      <c r="I15" s="39">
        <v>6454</v>
      </c>
      <c r="J15" s="40">
        <v>7366.7550000000001</v>
      </c>
      <c r="K15" s="626">
        <v>10751.465</v>
      </c>
      <c r="L15" s="40">
        <v>4690</v>
      </c>
      <c r="M15" s="40">
        <v>7245.0230000000001</v>
      </c>
      <c r="N15" s="627">
        <v>8702.9500000000007</v>
      </c>
    </row>
    <row r="16" spans="1:14" x14ac:dyDescent="0.25">
      <c r="A16" s="674"/>
      <c r="B16" s="549" t="s">
        <v>308</v>
      </c>
      <c r="C16" s="645">
        <v>58</v>
      </c>
      <c r="D16" s="646">
        <v>96</v>
      </c>
      <c r="E16" s="647">
        <v>50</v>
      </c>
      <c r="F16" s="646">
        <v>18</v>
      </c>
      <c r="G16" s="646">
        <v>1</v>
      </c>
      <c r="H16" s="648">
        <v>50</v>
      </c>
      <c r="I16" s="36">
        <v>2020</v>
      </c>
      <c r="J16" s="37">
        <v>1765.9350000000002</v>
      </c>
      <c r="K16" s="628">
        <v>2163.1549999999997</v>
      </c>
      <c r="L16" s="37">
        <v>1184</v>
      </c>
      <c r="M16" s="37">
        <v>1393.25</v>
      </c>
      <c r="N16" s="629">
        <v>1888.1350000000002</v>
      </c>
    </row>
    <row r="17" spans="2:14" x14ac:dyDescent="0.25">
      <c r="B17" s="548" t="s">
        <v>309</v>
      </c>
      <c r="C17" s="641">
        <v>14</v>
      </c>
      <c r="D17" s="642">
        <v>17</v>
      </c>
      <c r="E17" s="649">
        <v>15</v>
      </c>
      <c r="F17" s="642">
        <v>8</v>
      </c>
      <c r="G17" s="642">
        <v>17</v>
      </c>
      <c r="H17" s="644">
        <v>15</v>
      </c>
      <c r="I17" s="39">
        <v>1037</v>
      </c>
      <c r="J17" s="40">
        <v>841.63300000000004</v>
      </c>
      <c r="K17" s="626">
        <v>986.32999999999993</v>
      </c>
      <c r="L17" s="40">
        <v>238</v>
      </c>
      <c r="M17" s="40">
        <v>554.01499999999999</v>
      </c>
      <c r="N17" s="627">
        <v>957.30000000000007</v>
      </c>
    </row>
    <row r="18" spans="2:14" x14ac:dyDescent="0.25">
      <c r="B18" s="549" t="s">
        <v>310</v>
      </c>
      <c r="C18" s="645">
        <v>57</v>
      </c>
      <c r="D18" s="646">
        <v>44</v>
      </c>
      <c r="E18" s="647">
        <v>17</v>
      </c>
      <c r="F18" s="646">
        <v>19</v>
      </c>
      <c r="G18" s="646">
        <v>44</v>
      </c>
      <c r="H18" s="648">
        <v>17</v>
      </c>
      <c r="I18" s="36">
        <v>1963</v>
      </c>
      <c r="J18" s="37">
        <v>1468.9659999999999</v>
      </c>
      <c r="K18" s="628">
        <v>521.32500000000005</v>
      </c>
      <c r="L18" s="37">
        <v>483</v>
      </c>
      <c r="M18" s="37">
        <v>579.42000000000007</v>
      </c>
      <c r="N18" s="629">
        <v>366.12</v>
      </c>
    </row>
    <row r="19" spans="2:14" x14ac:dyDescent="0.25">
      <c r="B19" s="548" t="s">
        <v>311</v>
      </c>
      <c r="C19" s="641">
        <v>0</v>
      </c>
      <c r="D19" s="642">
        <v>0</v>
      </c>
      <c r="E19" s="649">
        <v>0</v>
      </c>
      <c r="F19" s="642" t="s">
        <v>79</v>
      </c>
      <c r="G19" s="642">
        <v>0</v>
      </c>
      <c r="H19" s="644">
        <v>0</v>
      </c>
      <c r="I19" s="39">
        <v>29</v>
      </c>
      <c r="J19" s="40">
        <v>40.376999999999995</v>
      </c>
      <c r="K19" s="626">
        <v>1166.4049999999997</v>
      </c>
      <c r="L19" s="40">
        <v>20</v>
      </c>
      <c r="M19" s="40">
        <v>14.65</v>
      </c>
      <c r="N19" s="627">
        <v>19.905000000000001</v>
      </c>
    </row>
    <row r="20" spans="2:14" x14ac:dyDescent="0.25">
      <c r="B20" s="549" t="s">
        <v>312</v>
      </c>
      <c r="C20" s="645">
        <v>11</v>
      </c>
      <c r="D20" s="646">
        <v>47</v>
      </c>
      <c r="E20" s="647">
        <v>32</v>
      </c>
      <c r="F20" s="646">
        <v>6</v>
      </c>
      <c r="G20" s="646">
        <v>47</v>
      </c>
      <c r="H20" s="648">
        <v>32</v>
      </c>
      <c r="I20" s="36">
        <v>805</v>
      </c>
      <c r="J20" s="37">
        <v>1676.8190000000002</v>
      </c>
      <c r="K20" s="628">
        <v>2865.6</v>
      </c>
      <c r="L20" s="37">
        <v>476</v>
      </c>
      <c r="M20" s="37">
        <v>882.80499999999995</v>
      </c>
      <c r="N20" s="629">
        <v>2116.6</v>
      </c>
    </row>
    <row r="21" spans="2:14" x14ac:dyDescent="0.25">
      <c r="B21" s="548" t="s">
        <v>313</v>
      </c>
      <c r="C21" s="641">
        <v>151</v>
      </c>
      <c r="D21" s="642">
        <v>103</v>
      </c>
      <c r="E21" s="649">
        <v>167</v>
      </c>
      <c r="F21" s="642">
        <v>54</v>
      </c>
      <c r="G21" s="642">
        <v>74</v>
      </c>
      <c r="H21" s="644">
        <v>150</v>
      </c>
      <c r="I21" s="39">
        <v>2546</v>
      </c>
      <c r="J21" s="40">
        <v>2472.77</v>
      </c>
      <c r="K21" s="626">
        <v>3205.9399999999996</v>
      </c>
      <c r="L21" s="40">
        <v>1256</v>
      </c>
      <c r="M21" s="40">
        <v>3590.538</v>
      </c>
      <c r="N21" s="627">
        <v>2070.36</v>
      </c>
    </row>
    <row r="22" spans="2:14" x14ac:dyDescent="0.25">
      <c r="B22" s="549" t="s">
        <v>314</v>
      </c>
      <c r="C22" s="645">
        <v>26</v>
      </c>
      <c r="D22" s="646">
        <v>41</v>
      </c>
      <c r="E22" s="647">
        <v>49</v>
      </c>
      <c r="F22" s="646">
        <v>9</v>
      </c>
      <c r="G22" s="646">
        <v>35</v>
      </c>
      <c r="H22" s="648">
        <v>37</v>
      </c>
      <c r="I22" s="36">
        <v>1125</v>
      </c>
      <c r="J22" s="37">
        <v>834.00199999999995</v>
      </c>
      <c r="K22" s="628">
        <v>2122.6999999999998</v>
      </c>
      <c r="L22" s="37">
        <v>776</v>
      </c>
      <c r="M22" s="37">
        <v>1327</v>
      </c>
      <c r="N22" s="629">
        <v>1874.1</v>
      </c>
    </row>
    <row r="23" spans="2:14" x14ac:dyDescent="0.25">
      <c r="B23" s="548" t="s">
        <v>315</v>
      </c>
      <c r="C23" s="641">
        <v>2</v>
      </c>
      <c r="D23" s="642">
        <v>3</v>
      </c>
      <c r="E23" s="649">
        <v>13</v>
      </c>
      <c r="F23" s="642">
        <v>2</v>
      </c>
      <c r="G23" s="642">
        <v>3</v>
      </c>
      <c r="H23" s="644">
        <v>13</v>
      </c>
      <c r="I23" s="39">
        <v>48</v>
      </c>
      <c r="J23" s="40">
        <v>84.275000000000006</v>
      </c>
      <c r="K23" s="626">
        <v>149.55000000000001</v>
      </c>
      <c r="L23" s="40">
        <v>30</v>
      </c>
      <c r="M23" s="40">
        <v>38.594999999999999</v>
      </c>
      <c r="N23" s="627">
        <v>112.6</v>
      </c>
    </row>
    <row r="24" spans="2:14" x14ac:dyDescent="0.25">
      <c r="B24" s="549" t="s">
        <v>316</v>
      </c>
      <c r="C24" s="645">
        <v>4</v>
      </c>
      <c r="D24" s="646">
        <v>4</v>
      </c>
      <c r="E24" s="647">
        <v>2</v>
      </c>
      <c r="F24" s="646">
        <v>1</v>
      </c>
      <c r="G24" s="646">
        <v>3</v>
      </c>
      <c r="H24" s="648">
        <v>2</v>
      </c>
      <c r="I24" s="36">
        <v>53</v>
      </c>
      <c r="J24" s="37">
        <v>73.41</v>
      </c>
      <c r="K24" s="628">
        <v>158.52999999999997</v>
      </c>
      <c r="L24" s="37">
        <v>5</v>
      </c>
      <c r="M24" s="37">
        <v>35</v>
      </c>
      <c r="N24" s="629">
        <v>39.489999999999995</v>
      </c>
    </row>
    <row r="25" spans="2:14" x14ac:dyDescent="0.25">
      <c r="B25" s="548" t="s">
        <v>317</v>
      </c>
      <c r="C25" s="641">
        <v>63</v>
      </c>
      <c r="D25" s="642">
        <v>55</v>
      </c>
      <c r="E25" s="649">
        <v>15</v>
      </c>
      <c r="F25" s="642">
        <v>36</v>
      </c>
      <c r="G25" s="642">
        <v>51</v>
      </c>
      <c r="H25" s="644">
        <v>15</v>
      </c>
      <c r="I25" s="39">
        <v>2205</v>
      </c>
      <c r="J25" s="40">
        <v>1333.7940000000001</v>
      </c>
      <c r="K25" s="626">
        <v>2600.81</v>
      </c>
      <c r="L25" s="40">
        <v>1514</v>
      </c>
      <c r="M25" s="40">
        <v>2155.8649999999998</v>
      </c>
      <c r="N25" s="627">
        <v>1851.1349999999998</v>
      </c>
    </row>
    <row r="26" spans="2:14" x14ac:dyDescent="0.25">
      <c r="B26" s="549" t="s">
        <v>318</v>
      </c>
      <c r="C26" s="645">
        <v>676</v>
      </c>
      <c r="D26" s="646">
        <v>601</v>
      </c>
      <c r="E26" s="647">
        <v>0</v>
      </c>
      <c r="F26" s="646">
        <v>274</v>
      </c>
      <c r="G26" s="646">
        <v>467</v>
      </c>
      <c r="H26" s="648">
        <v>555</v>
      </c>
      <c r="I26" s="36">
        <v>17515</v>
      </c>
      <c r="J26" s="37">
        <v>21855.905999999999</v>
      </c>
      <c r="K26" s="628">
        <v>27772.27</v>
      </c>
      <c r="L26" s="37">
        <v>7795</v>
      </c>
      <c r="M26" s="37">
        <v>13324.212</v>
      </c>
      <c r="N26" s="629">
        <v>13736.7</v>
      </c>
    </row>
    <row r="27" spans="2:14" x14ac:dyDescent="0.25">
      <c r="B27" s="548" t="s">
        <v>319</v>
      </c>
      <c r="C27" s="641">
        <v>93</v>
      </c>
      <c r="D27" s="642">
        <v>100</v>
      </c>
      <c r="E27" s="649">
        <v>0</v>
      </c>
      <c r="F27" s="642">
        <v>34</v>
      </c>
      <c r="G27" s="642">
        <v>73</v>
      </c>
      <c r="H27" s="644">
        <v>59</v>
      </c>
      <c r="I27" s="39">
        <v>2118</v>
      </c>
      <c r="J27" s="40">
        <v>2110.6840000000002</v>
      </c>
      <c r="K27" s="626">
        <v>3418.0849999999996</v>
      </c>
      <c r="L27" s="40">
        <v>1289</v>
      </c>
      <c r="M27" s="40">
        <v>1067.9650000000001</v>
      </c>
      <c r="N27" s="627">
        <v>2308.895</v>
      </c>
    </row>
    <row r="28" spans="2:14" x14ac:dyDescent="0.25">
      <c r="B28" s="549" t="s">
        <v>320</v>
      </c>
      <c r="C28" s="645">
        <v>0</v>
      </c>
      <c r="D28" s="646">
        <v>7</v>
      </c>
      <c r="E28" s="647">
        <v>0</v>
      </c>
      <c r="F28" s="646" t="s">
        <v>79</v>
      </c>
      <c r="G28" s="646">
        <v>7</v>
      </c>
      <c r="H28" s="648">
        <v>0</v>
      </c>
      <c r="I28" s="36">
        <v>40</v>
      </c>
      <c r="J28" s="37">
        <v>79.515000000000001</v>
      </c>
      <c r="K28" s="628">
        <v>523.08500000000004</v>
      </c>
      <c r="L28" s="37">
        <v>24</v>
      </c>
      <c r="M28" s="37">
        <v>77</v>
      </c>
      <c r="N28" s="629">
        <v>616.81000000000006</v>
      </c>
    </row>
    <row r="29" spans="2:14" x14ac:dyDescent="0.25">
      <c r="B29" s="548" t="s">
        <v>321</v>
      </c>
      <c r="C29" s="641">
        <v>7</v>
      </c>
      <c r="D29" s="642">
        <v>83</v>
      </c>
      <c r="E29" s="649">
        <v>170</v>
      </c>
      <c r="F29" s="642">
        <v>0</v>
      </c>
      <c r="G29" s="642">
        <v>83</v>
      </c>
      <c r="H29" s="644">
        <v>170</v>
      </c>
      <c r="I29" s="39">
        <v>2078</v>
      </c>
      <c r="J29" s="40">
        <v>4097.75</v>
      </c>
      <c r="K29" s="626">
        <v>12030.575000000001</v>
      </c>
      <c r="L29" s="40">
        <v>549</v>
      </c>
      <c r="M29" s="40">
        <v>3603.6600000000003</v>
      </c>
      <c r="N29" s="627">
        <v>9061.255000000001</v>
      </c>
    </row>
    <row r="30" spans="2:14" x14ac:dyDescent="0.25">
      <c r="B30" s="549" t="s">
        <v>128</v>
      </c>
      <c r="C30" s="645">
        <v>907</v>
      </c>
      <c r="D30" s="646">
        <v>168</v>
      </c>
      <c r="E30" s="647">
        <v>2289</v>
      </c>
      <c r="F30" s="646">
        <v>404</v>
      </c>
      <c r="G30" s="646">
        <v>164</v>
      </c>
      <c r="H30" s="648">
        <v>2289</v>
      </c>
      <c r="I30" s="36">
        <v>40176</v>
      </c>
      <c r="J30" s="37">
        <v>21146.648000000001</v>
      </c>
      <c r="K30" s="628">
        <v>35306.815000000002</v>
      </c>
      <c r="L30" s="37">
        <v>19103</v>
      </c>
      <c r="M30" s="37">
        <v>19547.264999999999</v>
      </c>
      <c r="N30" s="629">
        <v>30097.244999999999</v>
      </c>
    </row>
    <row r="31" spans="2:14" x14ac:dyDescent="0.25">
      <c r="B31" s="550" t="s">
        <v>185</v>
      </c>
      <c r="C31" s="650">
        <f t="shared" ref="C31:N31" si="0">SUM(C15:C30)</f>
        <v>2754</v>
      </c>
      <c r="D31" s="651">
        <f t="shared" si="0"/>
        <v>1984</v>
      </c>
      <c r="E31" s="652">
        <f t="shared" si="0"/>
        <v>3522</v>
      </c>
      <c r="F31" s="651">
        <f t="shared" si="0"/>
        <v>1329</v>
      </c>
      <c r="G31" s="651">
        <f t="shared" si="0"/>
        <v>1583</v>
      </c>
      <c r="H31" s="653">
        <f t="shared" si="0"/>
        <v>3944</v>
      </c>
      <c r="I31" s="630">
        <f t="shared" si="0"/>
        <v>80212</v>
      </c>
      <c r="J31" s="618">
        <f t="shared" si="0"/>
        <v>67249.239000000001</v>
      </c>
      <c r="K31" s="631">
        <f t="shared" si="0"/>
        <v>105742.64</v>
      </c>
      <c r="L31" s="632">
        <f t="shared" si="0"/>
        <v>39432</v>
      </c>
      <c r="M31" s="618">
        <f t="shared" si="0"/>
        <v>55436.262999999999</v>
      </c>
      <c r="N31" s="618">
        <f t="shared" si="0"/>
        <v>75819.599999999991</v>
      </c>
    </row>
    <row r="32" spans="2:14" x14ac:dyDescent="0.25">
      <c r="B32" s="328" t="s">
        <v>82</v>
      </c>
      <c r="C32" s="633"/>
      <c r="D32" s="619"/>
      <c r="E32" s="634"/>
      <c r="F32" s="619"/>
      <c r="G32" s="619"/>
      <c r="H32" s="620"/>
      <c r="I32" s="633"/>
      <c r="J32" s="619"/>
      <c r="K32" s="634"/>
      <c r="L32" s="619"/>
      <c r="M32" s="619"/>
      <c r="N32" s="619"/>
    </row>
    <row r="33" spans="2:14" x14ac:dyDescent="0.25">
      <c r="B33" s="548" t="s">
        <v>307</v>
      </c>
      <c r="C33" s="325">
        <f>IFERROR(C15/C$31,"-")</f>
        <v>0.2487291212781409</v>
      </c>
      <c r="D33" s="251">
        <f t="shared" ref="D33:N33" si="1">IFERROR(D15/D$31,"-")</f>
        <v>0.30997983870967744</v>
      </c>
      <c r="E33" s="251">
        <f t="shared" si="1"/>
        <v>0.19960249858035206</v>
      </c>
      <c r="F33" s="621">
        <f t="shared" si="1"/>
        <v>0.34913468773513923</v>
      </c>
      <c r="G33" s="251">
        <f t="shared" si="1"/>
        <v>0.32469993682880605</v>
      </c>
      <c r="H33" s="622">
        <f t="shared" si="1"/>
        <v>0.13691683569979715</v>
      </c>
      <c r="I33" s="325">
        <f t="shared" si="1"/>
        <v>8.0461776292824014E-2</v>
      </c>
      <c r="J33" s="251">
        <f t="shared" si="1"/>
        <v>0.10954406487781966</v>
      </c>
      <c r="K33" s="635">
        <f t="shared" si="1"/>
        <v>0.10167577620532266</v>
      </c>
      <c r="L33" s="251">
        <f t="shared" si="1"/>
        <v>0.11893893284641915</v>
      </c>
      <c r="M33" s="251">
        <f t="shared" si="1"/>
        <v>0.13069104243191862</v>
      </c>
      <c r="N33" s="251">
        <f t="shared" si="1"/>
        <v>0.11478496325488398</v>
      </c>
    </row>
    <row r="34" spans="2:14" x14ac:dyDescent="0.25">
      <c r="B34" s="549" t="s">
        <v>308</v>
      </c>
      <c r="C34" s="324">
        <f t="shared" ref="C34:C48" si="2">IFERROR(C16/C$31,"-")</f>
        <v>2.1060275962236745E-2</v>
      </c>
      <c r="D34" s="252">
        <f t="shared" ref="D34:N34" si="3">IFERROR(D16/D$31,"-")</f>
        <v>4.8387096774193547E-2</v>
      </c>
      <c r="E34" s="636">
        <f t="shared" si="3"/>
        <v>1.4196479273140262E-2</v>
      </c>
      <c r="F34" s="252">
        <f t="shared" si="3"/>
        <v>1.3544018058690745E-2</v>
      </c>
      <c r="G34" s="252">
        <f t="shared" si="3"/>
        <v>6.3171193935565378E-4</v>
      </c>
      <c r="H34" s="623">
        <f t="shared" si="3"/>
        <v>1.2677484787018255E-2</v>
      </c>
      <c r="I34" s="324">
        <f t="shared" si="3"/>
        <v>2.5183264349473895E-2</v>
      </c>
      <c r="J34" s="252">
        <f t="shared" si="3"/>
        <v>2.625955365829493E-2</v>
      </c>
      <c r="K34" s="636">
        <f t="shared" si="3"/>
        <v>2.0456790184167899E-2</v>
      </c>
      <c r="L34" s="252">
        <f t="shared" si="3"/>
        <v>3.0026374518157841E-2</v>
      </c>
      <c r="M34" s="252">
        <f t="shared" si="3"/>
        <v>2.5132466089931062E-2</v>
      </c>
      <c r="N34" s="637">
        <f t="shared" si="3"/>
        <v>2.4902993421226181E-2</v>
      </c>
    </row>
    <row r="35" spans="2:14" x14ac:dyDescent="0.25">
      <c r="B35" s="548" t="s">
        <v>309</v>
      </c>
      <c r="C35" s="325">
        <f t="shared" si="2"/>
        <v>5.0835148874364558E-3</v>
      </c>
      <c r="D35" s="251">
        <f t="shared" ref="D35:N35" si="4">IFERROR(D17/D$31,"-")</f>
        <v>8.5685483870967735E-3</v>
      </c>
      <c r="E35" s="635">
        <f t="shared" si="4"/>
        <v>4.2589437819420782E-3</v>
      </c>
      <c r="F35" s="251">
        <f t="shared" si="4"/>
        <v>6.0195635816403309E-3</v>
      </c>
      <c r="G35" s="251">
        <f t="shared" si="4"/>
        <v>1.0739102969046115E-2</v>
      </c>
      <c r="H35" s="622">
        <f t="shared" si="4"/>
        <v>3.8032454361054766E-3</v>
      </c>
      <c r="I35" s="325">
        <f t="shared" si="4"/>
        <v>1.2928240163566548E-2</v>
      </c>
      <c r="J35" s="251">
        <f t="shared" si="4"/>
        <v>1.2515130468613928E-2</v>
      </c>
      <c r="K35" s="635">
        <f t="shared" si="4"/>
        <v>9.3276468225117135E-3</v>
      </c>
      <c r="L35" s="251">
        <f t="shared" si="4"/>
        <v>6.0357070399675392E-3</v>
      </c>
      <c r="M35" s="251">
        <f t="shared" si="4"/>
        <v>9.9937291949134446E-3</v>
      </c>
      <c r="N35" s="638">
        <f t="shared" si="4"/>
        <v>1.2626022822594687E-2</v>
      </c>
    </row>
    <row r="36" spans="2:14" x14ac:dyDescent="0.25">
      <c r="B36" s="549" t="s">
        <v>310</v>
      </c>
      <c r="C36" s="324">
        <f t="shared" si="2"/>
        <v>2.0697167755991286E-2</v>
      </c>
      <c r="D36" s="252">
        <f t="shared" ref="D36:N36" si="5">IFERROR(D18/D$31,"-")</f>
        <v>2.2177419354838711E-2</v>
      </c>
      <c r="E36" s="636">
        <f t="shared" si="5"/>
        <v>4.8268029528676891E-3</v>
      </c>
      <c r="F36" s="252">
        <f t="shared" si="5"/>
        <v>1.4296463506395787E-2</v>
      </c>
      <c r="G36" s="252">
        <f t="shared" si="5"/>
        <v>2.7795325331648767E-2</v>
      </c>
      <c r="H36" s="623">
        <f t="shared" si="5"/>
        <v>4.3103448275862068E-3</v>
      </c>
      <c r="I36" s="324">
        <f t="shared" si="5"/>
        <v>2.4472647484166957E-2</v>
      </c>
      <c r="J36" s="252">
        <f t="shared" si="5"/>
        <v>2.1843607776736326E-2</v>
      </c>
      <c r="K36" s="636">
        <f t="shared" si="5"/>
        <v>4.930130361791611E-3</v>
      </c>
      <c r="L36" s="252">
        <f t="shared" si="5"/>
        <v>1.2248934875228242E-2</v>
      </c>
      <c r="M36" s="252">
        <f t="shared" si="5"/>
        <v>1.0452003231170183E-2</v>
      </c>
      <c r="N36" s="637">
        <f t="shared" si="5"/>
        <v>4.8288305398604065E-3</v>
      </c>
    </row>
    <row r="37" spans="2:14" x14ac:dyDescent="0.25">
      <c r="B37" s="548" t="s">
        <v>311</v>
      </c>
      <c r="C37" s="325">
        <f t="shared" si="2"/>
        <v>0</v>
      </c>
      <c r="D37" s="251">
        <f t="shared" ref="D37:N37" si="6">IFERROR(D19/D$31,"-")</f>
        <v>0</v>
      </c>
      <c r="E37" s="635">
        <f t="shared" si="6"/>
        <v>0</v>
      </c>
      <c r="F37" s="251" t="str">
        <f t="shared" si="6"/>
        <v>-</v>
      </c>
      <c r="G37" s="251">
        <f t="shared" si="6"/>
        <v>0</v>
      </c>
      <c r="H37" s="622">
        <f t="shared" si="6"/>
        <v>0</v>
      </c>
      <c r="I37" s="325">
        <f t="shared" si="6"/>
        <v>3.6154191392809054E-4</v>
      </c>
      <c r="J37" s="251">
        <f t="shared" si="6"/>
        <v>6.004082812000296E-4</v>
      </c>
      <c r="K37" s="635">
        <f t="shared" si="6"/>
        <v>1.1030602224419589E-2</v>
      </c>
      <c r="L37" s="251">
        <f t="shared" si="6"/>
        <v>5.0720227226617976E-4</v>
      </c>
      <c r="M37" s="251">
        <f t="shared" si="6"/>
        <v>2.6426745251569359E-4</v>
      </c>
      <c r="N37" s="638">
        <f t="shared" si="6"/>
        <v>2.6253106057009011E-4</v>
      </c>
    </row>
    <row r="38" spans="2:14" x14ac:dyDescent="0.25">
      <c r="B38" s="549" t="s">
        <v>312</v>
      </c>
      <c r="C38" s="324">
        <f t="shared" si="2"/>
        <v>3.9941902687000725E-3</v>
      </c>
      <c r="D38" s="252">
        <f t="shared" ref="D38:N38" si="7">IFERROR(D20/D$31,"-")</f>
        <v>2.3689516129032258E-2</v>
      </c>
      <c r="E38" s="636">
        <f t="shared" si="7"/>
        <v>9.0857467348097673E-3</v>
      </c>
      <c r="F38" s="252">
        <f t="shared" si="7"/>
        <v>4.5146726862302479E-3</v>
      </c>
      <c r="G38" s="252">
        <f t="shared" si="7"/>
        <v>2.9690461149715731E-2</v>
      </c>
      <c r="H38" s="623">
        <f t="shared" si="7"/>
        <v>8.1135902636916835E-3</v>
      </c>
      <c r="I38" s="324">
        <f t="shared" si="7"/>
        <v>1.0035904852141824E-2</v>
      </c>
      <c r="J38" s="252">
        <f t="shared" si="7"/>
        <v>2.4934393681391699E-2</v>
      </c>
      <c r="K38" s="636">
        <f t="shared" si="7"/>
        <v>2.7099758432359924E-2</v>
      </c>
      <c r="L38" s="252">
        <f t="shared" si="7"/>
        <v>1.2071414079935078E-2</v>
      </c>
      <c r="M38" s="252">
        <f t="shared" si="7"/>
        <v>1.5924684533659854E-2</v>
      </c>
      <c r="N38" s="637">
        <f t="shared" si="7"/>
        <v>2.7916264396013697E-2</v>
      </c>
    </row>
    <row r="39" spans="2:14" x14ac:dyDescent="0.25">
      <c r="B39" s="548" t="s">
        <v>313</v>
      </c>
      <c r="C39" s="325">
        <f t="shared" si="2"/>
        <v>5.4829339143064634E-2</v>
      </c>
      <c r="D39" s="251">
        <f t="shared" ref="D39:N39" si="8">IFERROR(D21/D$31,"-")</f>
        <v>5.1915322580645164E-2</v>
      </c>
      <c r="E39" s="635">
        <f t="shared" si="8"/>
        <v>4.7416240772288475E-2</v>
      </c>
      <c r="F39" s="251">
        <f t="shared" si="8"/>
        <v>4.0632054176072234E-2</v>
      </c>
      <c r="G39" s="251">
        <f t="shared" si="8"/>
        <v>4.6746683512318379E-2</v>
      </c>
      <c r="H39" s="622">
        <f t="shared" si="8"/>
        <v>3.803245436105477E-2</v>
      </c>
      <c r="I39" s="325">
        <f t="shared" si="8"/>
        <v>3.1740886650376506E-2</v>
      </c>
      <c r="J39" s="251">
        <f t="shared" si="8"/>
        <v>3.6770230217772426E-2</v>
      </c>
      <c r="K39" s="635">
        <f t="shared" si="8"/>
        <v>3.0318327592350633E-2</v>
      </c>
      <c r="L39" s="251">
        <f t="shared" si="8"/>
        <v>3.1852302698316091E-2</v>
      </c>
      <c r="M39" s="251">
        <f t="shared" si="8"/>
        <v>6.4768759755685551E-2</v>
      </c>
      <c r="N39" s="638">
        <f t="shared" si="8"/>
        <v>2.7306395707706193E-2</v>
      </c>
    </row>
    <row r="40" spans="2:14" x14ac:dyDescent="0.25">
      <c r="B40" s="549" t="s">
        <v>314</v>
      </c>
      <c r="C40" s="324">
        <f t="shared" si="2"/>
        <v>9.44081336238199E-3</v>
      </c>
      <c r="D40" s="252">
        <f t="shared" ref="D40:N40" si="9">IFERROR(D22/D$31,"-")</f>
        <v>2.066532258064516E-2</v>
      </c>
      <c r="E40" s="636">
        <f t="shared" si="9"/>
        <v>1.3912549687677456E-2</v>
      </c>
      <c r="F40" s="252">
        <f t="shared" si="9"/>
        <v>6.7720090293453723E-3</v>
      </c>
      <c r="G40" s="252">
        <f t="shared" si="9"/>
        <v>2.2109917877447885E-2</v>
      </c>
      <c r="H40" s="623">
        <f t="shared" si="9"/>
        <v>9.381338742393509E-3</v>
      </c>
      <c r="I40" s="324">
        <f t="shared" si="9"/>
        <v>1.4025332867900064E-2</v>
      </c>
      <c r="J40" s="252">
        <f t="shared" si="9"/>
        <v>1.2401657065591477E-2</v>
      </c>
      <c r="K40" s="636">
        <f t="shared" si="9"/>
        <v>2.0074210365846737E-2</v>
      </c>
      <c r="L40" s="252">
        <f t="shared" si="9"/>
        <v>1.9679448163927773E-2</v>
      </c>
      <c r="M40" s="252">
        <f t="shared" si="9"/>
        <v>2.3937399965073405E-2</v>
      </c>
      <c r="N40" s="637">
        <f t="shared" si="9"/>
        <v>2.4717882974850832E-2</v>
      </c>
    </row>
    <row r="41" spans="2:14" x14ac:dyDescent="0.25">
      <c r="B41" s="548" t="s">
        <v>315</v>
      </c>
      <c r="C41" s="325">
        <f t="shared" si="2"/>
        <v>7.2621641249092229E-4</v>
      </c>
      <c r="D41" s="251">
        <f t="shared" ref="D41:N41" si="10">IFERROR(D23/D$31,"-")</f>
        <v>1.5120967741935483E-3</v>
      </c>
      <c r="E41" s="635">
        <f t="shared" si="10"/>
        <v>3.6910846110164677E-3</v>
      </c>
      <c r="F41" s="251">
        <f t="shared" si="10"/>
        <v>1.5048908954100827E-3</v>
      </c>
      <c r="G41" s="251">
        <f t="shared" si="10"/>
        <v>1.8951358180669614E-3</v>
      </c>
      <c r="H41" s="622">
        <f t="shared" si="10"/>
        <v>3.2961460446247464E-3</v>
      </c>
      <c r="I41" s="325">
        <f t="shared" si="10"/>
        <v>5.9841420236373614E-4</v>
      </c>
      <c r="J41" s="251">
        <f t="shared" si="10"/>
        <v>1.2531740321998291E-3</v>
      </c>
      <c r="K41" s="635">
        <f t="shared" si="10"/>
        <v>1.4142828285732228E-3</v>
      </c>
      <c r="L41" s="251">
        <f t="shared" si="10"/>
        <v>7.6080340839926959E-4</v>
      </c>
      <c r="M41" s="251">
        <f t="shared" si="10"/>
        <v>6.9620493719066163E-4</v>
      </c>
      <c r="N41" s="638">
        <f t="shared" si="10"/>
        <v>1.4851041155585101E-3</v>
      </c>
    </row>
    <row r="42" spans="2:14" x14ac:dyDescent="0.25">
      <c r="B42" s="549" t="s">
        <v>316</v>
      </c>
      <c r="C42" s="324">
        <f t="shared" si="2"/>
        <v>1.4524328249818446E-3</v>
      </c>
      <c r="D42" s="252">
        <f t="shared" ref="D42:N42" si="11">IFERROR(D24/D$31,"-")</f>
        <v>2.0161290322580645E-3</v>
      </c>
      <c r="E42" s="636">
        <f t="shared" si="11"/>
        <v>5.6785917092561046E-4</v>
      </c>
      <c r="F42" s="252">
        <f t="shared" si="11"/>
        <v>7.5244544770504136E-4</v>
      </c>
      <c r="G42" s="252">
        <f t="shared" si="11"/>
        <v>1.8951358180669614E-3</v>
      </c>
      <c r="H42" s="623">
        <f t="shared" si="11"/>
        <v>5.0709939148073022E-4</v>
      </c>
      <c r="I42" s="324">
        <f t="shared" si="11"/>
        <v>6.6074901510995861E-4</v>
      </c>
      <c r="J42" s="252">
        <f t="shared" si="11"/>
        <v>1.091610865663476E-3</v>
      </c>
      <c r="K42" s="636">
        <f t="shared" si="11"/>
        <v>1.4992059967483314E-3</v>
      </c>
      <c r="L42" s="252">
        <f t="shared" si="11"/>
        <v>1.2680056806654494E-4</v>
      </c>
      <c r="M42" s="252">
        <f t="shared" si="11"/>
        <v>6.3135568860404607E-4</v>
      </c>
      <c r="N42" s="637">
        <f t="shared" si="11"/>
        <v>5.2084157658441885E-4</v>
      </c>
    </row>
    <row r="43" spans="2:14" x14ac:dyDescent="0.25">
      <c r="B43" s="548" t="s">
        <v>317</v>
      </c>
      <c r="C43" s="325">
        <f t="shared" si="2"/>
        <v>2.2875816993464051E-2</v>
      </c>
      <c r="D43" s="251">
        <f t="shared" ref="D43:N43" si="12">IFERROR(D25/D$31,"-")</f>
        <v>2.7721774193548387E-2</v>
      </c>
      <c r="E43" s="635">
        <f t="shared" si="12"/>
        <v>4.2589437819420782E-3</v>
      </c>
      <c r="F43" s="251">
        <f t="shared" si="12"/>
        <v>2.7088036117381489E-2</v>
      </c>
      <c r="G43" s="251">
        <f t="shared" si="12"/>
        <v>3.2217308907138344E-2</v>
      </c>
      <c r="H43" s="622">
        <f t="shared" si="12"/>
        <v>3.8032454361054766E-3</v>
      </c>
      <c r="I43" s="325">
        <f t="shared" si="12"/>
        <v>2.7489652421084126E-2</v>
      </c>
      <c r="J43" s="251">
        <f t="shared" si="12"/>
        <v>1.9833592466377205E-2</v>
      </c>
      <c r="K43" s="635">
        <f t="shared" si="12"/>
        <v>2.4595659801949336E-2</v>
      </c>
      <c r="L43" s="251">
        <f t="shared" si="12"/>
        <v>3.8395212010549809E-2</v>
      </c>
      <c r="M43" s="251">
        <f t="shared" si="12"/>
        <v>3.8889075188924621E-2</v>
      </c>
      <c r="N43" s="638">
        <f t="shared" si="12"/>
        <v>2.4414992956966274E-2</v>
      </c>
    </row>
    <row r="44" spans="2:14" x14ac:dyDescent="0.25">
      <c r="B44" s="549" t="s">
        <v>318</v>
      </c>
      <c r="C44" s="324">
        <f t="shared" si="2"/>
        <v>0.24546114742193173</v>
      </c>
      <c r="D44" s="252">
        <f t="shared" ref="D44:N44" si="13">IFERROR(D26/D$31,"-")</f>
        <v>0.30292338709677419</v>
      </c>
      <c r="E44" s="636">
        <f t="shared" si="13"/>
        <v>0</v>
      </c>
      <c r="F44" s="252">
        <f t="shared" si="13"/>
        <v>0.20617005267118135</v>
      </c>
      <c r="G44" s="252">
        <f t="shared" si="13"/>
        <v>0.29500947567909036</v>
      </c>
      <c r="H44" s="623">
        <f t="shared" si="13"/>
        <v>0.14072008113590265</v>
      </c>
      <c r="I44" s="324">
        <f t="shared" si="13"/>
        <v>0.21835884905001746</v>
      </c>
      <c r="J44" s="252">
        <f t="shared" si="13"/>
        <v>0.32499856243726416</v>
      </c>
      <c r="K44" s="636">
        <f t="shared" si="13"/>
        <v>0.26264021779671853</v>
      </c>
      <c r="L44" s="252">
        <f t="shared" si="13"/>
        <v>0.19768208561574355</v>
      </c>
      <c r="M44" s="252">
        <f t="shared" si="13"/>
        <v>0.24035191549617982</v>
      </c>
      <c r="N44" s="637">
        <f t="shared" si="13"/>
        <v>0.18117610749726987</v>
      </c>
    </row>
    <row r="45" spans="2:14" x14ac:dyDescent="0.25">
      <c r="B45" s="548" t="s">
        <v>319</v>
      </c>
      <c r="C45" s="325">
        <f t="shared" si="2"/>
        <v>3.3769063180827889E-2</v>
      </c>
      <c r="D45" s="251">
        <f t="shared" ref="D45:N45" si="14">IFERROR(D27/D$31,"-")</f>
        <v>5.040322580645161E-2</v>
      </c>
      <c r="E45" s="635">
        <f t="shared" si="14"/>
        <v>0</v>
      </c>
      <c r="F45" s="251">
        <f t="shared" si="14"/>
        <v>2.5583145221971408E-2</v>
      </c>
      <c r="G45" s="251">
        <f t="shared" si="14"/>
        <v>4.611497157296273E-2</v>
      </c>
      <c r="H45" s="622">
        <f t="shared" si="14"/>
        <v>1.4959432048681541E-2</v>
      </c>
      <c r="I45" s="325">
        <f t="shared" si="14"/>
        <v>2.6405026679299854E-2</v>
      </c>
      <c r="J45" s="251">
        <f t="shared" si="14"/>
        <v>3.1385990851138107E-2</v>
      </c>
      <c r="K45" s="635">
        <f t="shared" si="14"/>
        <v>3.2324566513565384E-2</v>
      </c>
      <c r="L45" s="251">
        <f t="shared" si="14"/>
        <v>3.2689186447555287E-2</v>
      </c>
      <c r="M45" s="251">
        <f t="shared" si="14"/>
        <v>1.926473651371486E-2</v>
      </c>
      <c r="N45" s="638">
        <f t="shared" si="14"/>
        <v>3.0452481943982826E-2</v>
      </c>
    </row>
    <row r="46" spans="2:14" x14ac:dyDescent="0.25">
      <c r="B46" s="549" t="s">
        <v>320</v>
      </c>
      <c r="C46" s="324">
        <f t="shared" si="2"/>
        <v>0</v>
      </c>
      <c r="D46" s="252">
        <f t="shared" ref="D46:N46" si="15">IFERROR(D28/D$31,"-")</f>
        <v>3.5282258064516128E-3</v>
      </c>
      <c r="E46" s="636">
        <f t="shared" si="15"/>
        <v>0</v>
      </c>
      <c r="F46" s="252" t="str">
        <f t="shared" si="15"/>
        <v>-</v>
      </c>
      <c r="G46" s="252">
        <f t="shared" si="15"/>
        <v>4.421983575489577E-3</v>
      </c>
      <c r="H46" s="623">
        <f t="shared" si="15"/>
        <v>0</v>
      </c>
      <c r="I46" s="324">
        <f t="shared" si="15"/>
        <v>4.986785019697801E-4</v>
      </c>
      <c r="J46" s="252">
        <f t="shared" si="15"/>
        <v>1.1823925620927844E-3</v>
      </c>
      <c r="K46" s="636">
        <f t="shared" si="15"/>
        <v>4.9467745462000948E-3</v>
      </c>
      <c r="L46" s="252">
        <f t="shared" si="15"/>
        <v>6.0864272671941571E-4</v>
      </c>
      <c r="M46" s="252">
        <f t="shared" si="15"/>
        <v>1.3889825149289014E-3</v>
      </c>
      <c r="N46" s="637">
        <f t="shared" si="15"/>
        <v>8.135231523247289E-3</v>
      </c>
    </row>
    <row r="47" spans="2:14" x14ac:dyDescent="0.25">
      <c r="B47" s="548" t="s">
        <v>321</v>
      </c>
      <c r="C47" s="325">
        <f t="shared" si="2"/>
        <v>2.5417574437182279E-3</v>
      </c>
      <c r="D47" s="251">
        <f t="shared" ref="D47:N47" si="16">IFERROR(D29/D$31,"-")</f>
        <v>4.1834677419354836E-2</v>
      </c>
      <c r="E47" s="635">
        <f t="shared" si="16"/>
        <v>4.8268029528676891E-2</v>
      </c>
      <c r="F47" s="251">
        <f t="shared" si="16"/>
        <v>0</v>
      </c>
      <c r="G47" s="251">
        <f t="shared" si="16"/>
        <v>5.2432090966519268E-2</v>
      </c>
      <c r="H47" s="622">
        <f t="shared" si="16"/>
        <v>4.3103448275862072E-2</v>
      </c>
      <c r="I47" s="325">
        <f t="shared" si="16"/>
        <v>2.5906348177330077E-2</v>
      </c>
      <c r="J47" s="251">
        <f t="shared" si="16"/>
        <v>6.0933775027550867E-2</v>
      </c>
      <c r="K47" s="635">
        <f t="shared" si="16"/>
        <v>0.11377222093187762</v>
      </c>
      <c r="L47" s="251">
        <f t="shared" si="16"/>
        <v>1.3922702373706634E-2</v>
      </c>
      <c r="M47" s="251">
        <f t="shared" si="16"/>
        <v>6.5005464022710194E-2</v>
      </c>
      <c r="N47" s="638">
        <f t="shared" si="16"/>
        <v>0.11951072018317166</v>
      </c>
    </row>
    <row r="48" spans="2:14" ht="15.75" thickBot="1" x14ac:dyDescent="0.3">
      <c r="B48" s="551" t="s">
        <v>128</v>
      </c>
      <c r="C48" s="639">
        <f t="shared" si="2"/>
        <v>0.32933914306463324</v>
      </c>
      <c r="D48" s="624">
        <f t="shared" ref="D48:N48" si="17">IFERROR(D30/D$31,"-")</f>
        <v>8.4677419354838704E-2</v>
      </c>
      <c r="E48" s="640">
        <f t="shared" si="17"/>
        <v>0.64991482112436116</v>
      </c>
      <c r="F48" s="624">
        <f t="shared" si="17"/>
        <v>0.30398796087283669</v>
      </c>
      <c r="G48" s="624">
        <f t="shared" si="17"/>
        <v>0.10360075805432722</v>
      </c>
      <c r="H48" s="625">
        <f t="shared" si="17"/>
        <v>0.58037525354969577</v>
      </c>
      <c r="I48" s="639">
        <f t="shared" si="17"/>
        <v>0.50087268737844715</v>
      </c>
      <c r="J48" s="624">
        <f t="shared" si="17"/>
        <v>0.31445185573029311</v>
      </c>
      <c r="K48" s="640">
        <f t="shared" si="17"/>
        <v>0.33389382939559675</v>
      </c>
      <c r="L48" s="624">
        <f t="shared" si="17"/>
        <v>0.48445425035504158</v>
      </c>
      <c r="M48" s="624">
        <f t="shared" si="17"/>
        <v>0.35260791298287908</v>
      </c>
      <c r="N48" s="624">
        <f t="shared" si="17"/>
        <v>0.39695863602551323</v>
      </c>
    </row>
    <row r="50" spans="1:20" x14ac:dyDescent="0.25">
      <c r="A50" s="537" t="s">
        <v>322</v>
      </c>
      <c r="B50" s="674"/>
      <c r="C50" s="674"/>
      <c r="D50" s="674"/>
      <c r="E50" s="674"/>
      <c r="F50" s="674"/>
      <c r="G50" s="674"/>
      <c r="H50" s="674"/>
      <c r="I50" s="674"/>
      <c r="J50" s="674"/>
      <c r="K50" s="674"/>
      <c r="L50" s="674"/>
      <c r="M50" s="674"/>
      <c r="N50" s="674"/>
      <c r="O50" s="674"/>
      <c r="P50" s="674"/>
      <c r="Q50" s="674"/>
      <c r="R50" s="674"/>
      <c r="S50" s="674"/>
      <c r="T50" s="674"/>
    </row>
    <row r="51" spans="1:20" x14ac:dyDescent="0.25">
      <c r="A51" s="674"/>
      <c r="B51" s="674"/>
      <c r="C51" s="674"/>
      <c r="D51" s="674"/>
      <c r="E51" s="674"/>
      <c r="F51" s="674"/>
      <c r="G51" s="674"/>
      <c r="H51" s="674"/>
      <c r="I51" s="674"/>
      <c r="J51" s="674"/>
      <c r="K51" s="674"/>
      <c r="L51" s="674"/>
      <c r="M51" s="674"/>
      <c r="N51" s="674"/>
      <c r="O51" s="674"/>
      <c r="P51" s="674"/>
      <c r="Q51" s="674"/>
      <c r="R51" s="674"/>
      <c r="S51" s="674"/>
      <c r="T51" s="674"/>
    </row>
    <row r="52" spans="1:20" x14ac:dyDescent="0.25">
      <c r="A52" s="674"/>
      <c r="B52" s="674"/>
      <c r="C52" s="736" t="str">
        <f>$A$1</f>
        <v>East Renfrewshire</v>
      </c>
      <c r="D52" s="737"/>
      <c r="E52" s="737"/>
      <c r="F52" s="737"/>
      <c r="G52" s="737"/>
      <c r="H52" s="737"/>
      <c r="I52" s="745"/>
      <c r="J52" s="736" t="s">
        <v>74</v>
      </c>
      <c r="K52" s="737"/>
      <c r="L52" s="737"/>
      <c r="M52" s="737"/>
      <c r="N52" s="737"/>
      <c r="O52" s="737"/>
      <c r="P52" s="745"/>
      <c r="Q52" s="674"/>
      <c r="R52" s="674"/>
      <c r="S52" s="674"/>
      <c r="T52" s="674"/>
    </row>
    <row r="53" spans="1:20" x14ac:dyDescent="0.25">
      <c r="A53" s="674"/>
      <c r="B53" s="674"/>
      <c r="C53" s="772" t="s">
        <v>323</v>
      </c>
      <c r="D53" s="773"/>
      <c r="E53" s="773"/>
      <c r="F53" s="774" t="s">
        <v>324</v>
      </c>
      <c r="G53" s="775"/>
      <c r="H53" s="773" t="s">
        <v>325</v>
      </c>
      <c r="I53" s="776"/>
      <c r="J53" s="772" t="s">
        <v>323</v>
      </c>
      <c r="K53" s="773"/>
      <c r="L53" s="773"/>
      <c r="M53" s="774" t="s">
        <v>324</v>
      </c>
      <c r="N53" s="775"/>
      <c r="O53" s="773" t="s">
        <v>325</v>
      </c>
      <c r="P53" s="776"/>
      <c r="Q53" s="674"/>
      <c r="R53" s="674"/>
      <c r="S53" s="674"/>
      <c r="T53" s="674"/>
    </row>
    <row r="54" spans="1:20" ht="15.75" thickBot="1" x14ac:dyDescent="0.3">
      <c r="A54" s="674"/>
      <c r="B54" s="675" t="s">
        <v>306</v>
      </c>
      <c r="C54" s="557" t="s">
        <v>78</v>
      </c>
      <c r="D54" s="558" t="s">
        <v>80</v>
      </c>
      <c r="E54" s="558" t="s">
        <v>81</v>
      </c>
      <c r="F54" s="559" t="s">
        <v>80</v>
      </c>
      <c r="G54" s="560" t="s">
        <v>81</v>
      </c>
      <c r="H54" s="558" t="s">
        <v>80</v>
      </c>
      <c r="I54" s="561" t="s">
        <v>81</v>
      </c>
      <c r="J54" s="557" t="s">
        <v>78</v>
      </c>
      <c r="K54" s="558" t="s">
        <v>80</v>
      </c>
      <c r="L54" s="558" t="s">
        <v>81</v>
      </c>
      <c r="M54" s="559" t="s">
        <v>80</v>
      </c>
      <c r="N54" s="560" t="s">
        <v>81</v>
      </c>
      <c r="O54" s="558" t="s">
        <v>80</v>
      </c>
      <c r="P54" s="561" t="s">
        <v>81</v>
      </c>
      <c r="Q54" s="674"/>
      <c r="R54" s="674"/>
      <c r="S54" s="674"/>
      <c r="T54" s="674"/>
    </row>
    <row r="55" spans="1:20" x14ac:dyDescent="0.25">
      <c r="A55" s="674"/>
      <c r="B55" s="160" t="s">
        <v>77</v>
      </c>
      <c r="C55" s="342"/>
      <c r="D55" s="341"/>
      <c r="E55" s="341"/>
      <c r="F55" s="554"/>
      <c r="G55" s="393"/>
      <c r="H55" s="341"/>
      <c r="I55" s="343"/>
      <c r="J55" s="342"/>
      <c r="K55" s="341"/>
      <c r="L55" s="341"/>
      <c r="M55" s="554"/>
      <c r="N55" s="393"/>
      <c r="O55" s="341"/>
      <c r="P55" s="343"/>
      <c r="Q55" s="674"/>
      <c r="R55" s="674"/>
      <c r="S55" s="674"/>
      <c r="T55" s="674"/>
    </row>
    <row r="56" spans="1:20" x14ac:dyDescent="0.25">
      <c r="A56" s="674"/>
      <c r="B56" s="548" t="s">
        <v>307</v>
      </c>
      <c r="C56" s="456">
        <v>7</v>
      </c>
      <c r="D56" s="349" t="s">
        <v>411</v>
      </c>
      <c r="E56" s="349">
        <v>0</v>
      </c>
      <c r="F56" s="538" t="s">
        <v>411</v>
      </c>
      <c r="G56" s="394">
        <v>0</v>
      </c>
      <c r="H56" s="349" t="s">
        <v>411</v>
      </c>
      <c r="I56" s="453">
        <v>0</v>
      </c>
      <c r="J56" s="456">
        <v>203</v>
      </c>
      <c r="K56" s="349">
        <v>189.67399999999998</v>
      </c>
      <c r="L56" s="349">
        <v>290.73500000000001</v>
      </c>
      <c r="M56" s="538">
        <v>119.018</v>
      </c>
      <c r="N56" s="394">
        <v>120.875</v>
      </c>
      <c r="O56" s="349">
        <v>37.481999999999999</v>
      </c>
      <c r="P56" s="453">
        <v>33.4</v>
      </c>
      <c r="Q56" s="674"/>
      <c r="R56" s="674"/>
      <c r="S56" s="674"/>
      <c r="T56" s="674"/>
    </row>
    <row r="57" spans="1:20" x14ac:dyDescent="0.25">
      <c r="A57" s="674"/>
      <c r="B57" s="549" t="s">
        <v>308</v>
      </c>
      <c r="C57" s="342">
        <v>1</v>
      </c>
      <c r="D57" s="341" t="s">
        <v>411</v>
      </c>
      <c r="E57" s="341">
        <v>0</v>
      </c>
      <c r="F57" s="554" t="s">
        <v>411</v>
      </c>
      <c r="G57" s="393">
        <v>0</v>
      </c>
      <c r="H57" s="341" t="s">
        <v>411</v>
      </c>
      <c r="I57" s="343">
        <v>0</v>
      </c>
      <c r="J57" s="342">
        <v>16</v>
      </c>
      <c r="K57" s="341">
        <v>22.3</v>
      </c>
      <c r="L57" s="341">
        <v>52.559999999999995</v>
      </c>
      <c r="M57" s="554">
        <v>8.65</v>
      </c>
      <c r="N57" s="393">
        <v>15.559999999999999</v>
      </c>
      <c r="O57" s="341">
        <v>1</v>
      </c>
      <c r="P57" s="343">
        <v>2</v>
      </c>
      <c r="Q57" s="674"/>
      <c r="R57" s="674"/>
      <c r="S57" s="674"/>
      <c r="T57" s="674"/>
    </row>
    <row r="58" spans="1:20" x14ac:dyDescent="0.25">
      <c r="A58" s="674"/>
      <c r="B58" s="548" t="s">
        <v>309</v>
      </c>
      <c r="C58" s="456" t="s">
        <v>79</v>
      </c>
      <c r="D58" s="349" t="s">
        <v>411</v>
      </c>
      <c r="E58" s="349">
        <v>0</v>
      </c>
      <c r="F58" s="538" t="s">
        <v>411</v>
      </c>
      <c r="G58" s="394">
        <v>0</v>
      </c>
      <c r="H58" s="349" t="s">
        <v>411</v>
      </c>
      <c r="I58" s="453">
        <v>0</v>
      </c>
      <c r="J58" s="456">
        <v>38</v>
      </c>
      <c r="K58" s="349">
        <v>17.864999999999998</v>
      </c>
      <c r="L58" s="349">
        <v>20.880000000000003</v>
      </c>
      <c r="M58" s="538">
        <v>4</v>
      </c>
      <c r="N58" s="394">
        <v>7.7200000000000006</v>
      </c>
      <c r="O58" s="349">
        <v>1</v>
      </c>
      <c r="P58" s="453">
        <v>1</v>
      </c>
      <c r="Q58" s="674"/>
      <c r="R58" s="674"/>
      <c r="S58" s="674"/>
      <c r="T58" s="674"/>
    </row>
    <row r="59" spans="1:20" x14ac:dyDescent="0.25">
      <c r="A59" s="674"/>
      <c r="B59" s="549" t="s">
        <v>310</v>
      </c>
      <c r="C59" s="342">
        <v>5</v>
      </c>
      <c r="D59" s="341" t="s">
        <v>411</v>
      </c>
      <c r="E59" s="341">
        <v>0</v>
      </c>
      <c r="F59" s="554" t="s">
        <v>411</v>
      </c>
      <c r="G59" s="393">
        <v>0</v>
      </c>
      <c r="H59" s="341" t="s">
        <v>411</v>
      </c>
      <c r="I59" s="343">
        <v>0</v>
      </c>
      <c r="J59" s="342">
        <v>161</v>
      </c>
      <c r="K59" s="341">
        <v>111.925</v>
      </c>
      <c r="L59" s="341">
        <v>77.635000000000005</v>
      </c>
      <c r="M59" s="554">
        <v>20</v>
      </c>
      <c r="N59" s="393">
        <v>21.08</v>
      </c>
      <c r="O59" s="341">
        <v>14</v>
      </c>
      <c r="P59" s="343">
        <v>14</v>
      </c>
      <c r="Q59" s="674"/>
      <c r="R59" s="674"/>
      <c r="S59" s="674"/>
      <c r="T59" s="674"/>
    </row>
    <row r="60" spans="1:20" x14ac:dyDescent="0.25">
      <c r="A60" s="674"/>
      <c r="B60" s="548" t="s">
        <v>311</v>
      </c>
      <c r="C60" s="456" t="s">
        <v>79</v>
      </c>
      <c r="D60" s="349" t="s">
        <v>411</v>
      </c>
      <c r="E60" s="349">
        <v>0</v>
      </c>
      <c r="F60" s="538" t="s">
        <v>411</v>
      </c>
      <c r="G60" s="394">
        <v>0</v>
      </c>
      <c r="H60" s="349" t="s">
        <v>411</v>
      </c>
      <c r="I60" s="453">
        <v>0</v>
      </c>
      <c r="J60" s="456">
        <v>1</v>
      </c>
      <c r="K60" s="349">
        <v>3</v>
      </c>
      <c r="L60" s="349">
        <v>0</v>
      </c>
      <c r="M60" s="538">
        <v>1</v>
      </c>
      <c r="N60" s="394">
        <v>0</v>
      </c>
      <c r="O60" s="349">
        <v>0</v>
      </c>
      <c r="P60" s="453">
        <v>0</v>
      </c>
      <c r="Q60" s="674"/>
      <c r="R60" s="674"/>
      <c r="S60" s="674"/>
      <c r="T60" s="674"/>
    </row>
    <row r="61" spans="1:20" x14ac:dyDescent="0.25">
      <c r="A61" s="674"/>
      <c r="B61" s="549" t="s">
        <v>312</v>
      </c>
      <c r="C61" s="342">
        <v>0</v>
      </c>
      <c r="D61" s="341">
        <v>0</v>
      </c>
      <c r="E61" s="341">
        <v>0</v>
      </c>
      <c r="F61" s="554">
        <v>0</v>
      </c>
      <c r="G61" s="393">
        <v>0</v>
      </c>
      <c r="H61" s="341">
        <v>0</v>
      </c>
      <c r="I61" s="343">
        <v>0</v>
      </c>
      <c r="J61" s="342">
        <v>42</v>
      </c>
      <c r="K61" s="341">
        <v>315.96500000000003</v>
      </c>
      <c r="L61" s="341">
        <v>303.7</v>
      </c>
      <c r="M61" s="554">
        <v>86.4</v>
      </c>
      <c r="N61" s="393">
        <v>88</v>
      </c>
      <c r="O61" s="341">
        <v>54</v>
      </c>
      <c r="P61" s="343">
        <v>140</v>
      </c>
      <c r="Q61" s="674"/>
      <c r="R61" s="674"/>
      <c r="S61" s="674"/>
      <c r="T61" s="674"/>
    </row>
    <row r="62" spans="1:20" x14ac:dyDescent="0.25">
      <c r="A62" s="674"/>
      <c r="B62" s="548" t="s">
        <v>313</v>
      </c>
      <c r="C62" s="456">
        <v>10</v>
      </c>
      <c r="D62" s="349" t="s">
        <v>411</v>
      </c>
      <c r="E62" s="349">
        <v>0</v>
      </c>
      <c r="F62" s="538" t="s">
        <v>411</v>
      </c>
      <c r="G62" s="394">
        <v>0</v>
      </c>
      <c r="H62" s="349" t="s">
        <v>411</v>
      </c>
      <c r="I62" s="453">
        <v>0</v>
      </c>
      <c r="J62" s="456">
        <v>271</v>
      </c>
      <c r="K62" s="349">
        <v>329.03399999999999</v>
      </c>
      <c r="L62" s="349">
        <v>412.47499999999997</v>
      </c>
      <c r="M62" s="538">
        <v>89.936000000000007</v>
      </c>
      <c r="N62" s="394">
        <v>117.73</v>
      </c>
      <c r="O62" s="349">
        <v>119.374</v>
      </c>
      <c r="P62" s="453">
        <v>91.4</v>
      </c>
      <c r="Q62" s="674"/>
      <c r="R62" s="674"/>
      <c r="S62" s="674"/>
      <c r="T62" s="674"/>
    </row>
    <row r="63" spans="1:20" x14ac:dyDescent="0.25">
      <c r="A63" s="674"/>
      <c r="B63" s="549" t="s">
        <v>314</v>
      </c>
      <c r="C63" s="342">
        <v>2</v>
      </c>
      <c r="D63" s="341" t="s">
        <v>411</v>
      </c>
      <c r="E63" s="341">
        <v>0</v>
      </c>
      <c r="F63" s="554" t="s">
        <v>411</v>
      </c>
      <c r="G63" s="393">
        <v>0</v>
      </c>
      <c r="H63" s="341" t="s">
        <v>411</v>
      </c>
      <c r="I63" s="343">
        <v>0</v>
      </c>
      <c r="J63" s="342">
        <v>30</v>
      </c>
      <c r="K63" s="341">
        <v>20</v>
      </c>
      <c r="L63" s="341">
        <v>42</v>
      </c>
      <c r="M63" s="554">
        <v>10</v>
      </c>
      <c r="N63" s="393">
        <v>24</v>
      </c>
      <c r="O63" s="341">
        <v>1</v>
      </c>
      <c r="P63" s="343">
        <v>7</v>
      </c>
      <c r="Q63" s="674"/>
      <c r="R63" s="674"/>
      <c r="S63" s="674"/>
      <c r="T63" s="674"/>
    </row>
    <row r="64" spans="1:20" x14ac:dyDescent="0.25">
      <c r="A64" s="674"/>
      <c r="B64" s="548" t="s">
        <v>315</v>
      </c>
      <c r="C64" s="456" t="s">
        <v>79</v>
      </c>
      <c r="D64" s="349" t="s">
        <v>411</v>
      </c>
      <c r="E64" s="349">
        <v>0</v>
      </c>
      <c r="F64" s="538" t="s">
        <v>411</v>
      </c>
      <c r="G64" s="394">
        <v>0</v>
      </c>
      <c r="H64" s="349" t="s">
        <v>411</v>
      </c>
      <c r="I64" s="453">
        <v>0</v>
      </c>
      <c r="J64" s="456">
        <v>4</v>
      </c>
      <c r="K64" s="349">
        <v>8.5950000000000006</v>
      </c>
      <c r="L64" s="349">
        <v>9.24</v>
      </c>
      <c r="M64" s="538">
        <v>1</v>
      </c>
      <c r="N64" s="394">
        <v>1</v>
      </c>
      <c r="O64" s="349">
        <v>0</v>
      </c>
      <c r="P64" s="453">
        <v>0</v>
      </c>
      <c r="Q64" s="674"/>
      <c r="R64" s="674"/>
      <c r="S64" s="674"/>
      <c r="T64" s="674"/>
    </row>
    <row r="65" spans="1:20" x14ac:dyDescent="0.25">
      <c r="A65" s="674"/>
      <c r="B65" s="549" t="s">
        <v>316</v>
      </c>
      <c r="C65" s="342">
        <v>1</v>
      </c>
      <c r="D65" s="341" t="s">
        <v>411</v>
      </c>
      <c r="E65" s="341">
        <v>0</v>
      </c>
      <c r="F65" s="554" t="s">
        <v>411</v>
      </c>
      <c r="G65" s="393">
        <v>0</v>
      </c>
      <c r="H65" s="341" t="s">
        <v>411</v>
      </c>
      <c r="I65" s="343">
        <v>0</v>
      </c>
      <c r="J65" s="342">
        <v>18</v>
      </c>
      <c r="K65" s="341">
        <v>13</v>
      </c>
      <c r="L65" s="341">
        <v>15.18</v>
      </c>
      <c r="M65" s="554">
        <v>1</v>
      </c>
      <c r="N65" s="393">
        <v>0</v>
      </c>
      <c r="O65" s="341">
        <v>3</v>
      </c>
      <c r="P65" s="343">
        <v>1</v>
      </c>
      <c r="Q65" s="674"/>
      <c r="R65" s="674"/>
      <c r="S65" s="674"/>
      <c r="T65" s="674"/>
    </row>
    <row r="66" spans="1:20" x14ac:dyDescent="0.25">
      <c r="A66" s="674"/>
      <c r="B66" s="548" t="s">
        <v>317</v>
      </c>
      <c r="C66" s="456">
        <v>1</v>
      </c>
      <c r="D66" s="349" t="s">
        <v>411</v>
      </c>
      <c r="E66" s="349">
        <v>0</v>
      </c>
      <c r="F66" s="538" t="s">
        <v>411</v>
      </c>
      <c r="G66" s="394">
        <v>0</v>
      </c>
      <c r="H66" s="349" t="s">
        <v>411</v>
      </c>
      <c r="I66" s="453">
        <v>0</v>
      </c>
      <c r="J66" s="456">
        <v>65</v>
      </c>
      <c r="K66" s="349">
        <v>29.95</v>
      </c>
      <c r="L66" s="349">
        <v>42.900000000000006</v>
      </c>
      <c r="M66" s="538">
        <v>8.65</v>
      </c>
      <c r="N66" s="394">
        <v>25.994999999999997</v>
      </c>
      <c r="O66" s="349">
        <v>5</v>
      </c>
      <c r="P66" s="453">
        <v>6</v>
      </c>
      <c r="Q66" s="674"/>
      <c r="R66" s="674"/>
      <c r="S66" s="674"/>
      <c r="T66" s="674"/>
    </row>
    <row r="67" spans="1:20" x14ac:dyDescent="0.25">
      <c r="A67" s="674"/>
      <c r="B67" s="549" t="s">
        <v>318</v>
      </c>
      <c r="C67" s="342">
        <v>51</v>
      </c>
      <c r="D67" s="341" t="s">
        <v>411</v>
      </c>
      <c r="E67" s="341">
        <v>0</v>
      </c>
      <c r="F67" s="554" t="s">
        <v>411</v>
      </c>
      <c r="G67" s="393">
        <v>0</v>
      </c>
      <c r="H67" s="341" t="s">
        <v>411</v>
      </c>
      <c r="I67" s="343">
        <v>0</v>
      </c>
      <c r="J67" s="342">
        <v>2447</v>
      </c>
      <c r="K67" s="341">
        <v>3795.63</v>
      </c>
      <c r="L67" s="341">
        <v>6063.7349999999997</v>
      </c>
      <c r="M67" s="554">
        <v>688.03399999999999</v>
      </c>
      <c r="N67" s="393">
        <v>1666.9650000000001</v>
      </c>
      <c r="O67" s="341">
        <v>1298.69</v>
      </c>
      <c r="P67" s="343">
        <v>1422.3</v>
      </c>
      <c r="Q67" s="674"/>
      <c r="R67" s="674"/>
      <c r="S67" s="674"/>
      <c r="T67" s="674"/>
    </row>
    <row r="68" spans="1:20" x14ac:dyDescent="0.25">
      <c r="A68" s="674"/>
      <c r="B68" s="548" t="s">
        <v>319</v>
      </c>
      <c r="C68" s="456">
        <v>6</v>
      </c>
      <c r="D68" s="349" t="s">
        <v>411</v>
      </c>
      <c r="E68" s="349">
        <v>0</v>
      </c>
      <c r="F68" s="538" t="s">
        <v>411</v>
      </c>
      <c r="G68" s="394">
        <v>0</v>
      </c>
      <c r="H68" s="349" t="s">
        <v>411</v>
      </c>
      <c r="I68" s="453">
        <v>0</v>
      </c>
      <c r="J68" s="456">
        <v>58</v>
      </c>
      <c r="K68" s="349">
        <v>67.92</v>
      </c>
      <c r="L68" s="349">
        <v>90.63</v>
      </c>
      <c r="M68" s="538">
        <v>14</v>
      </c>
      <c r="N68" s="394">
        <v>33.18</v>
      </c>
      <c r="O68" s="349">
        <v>7</v>
      </c>
      <c r="P68" s="453">
        <v>16</v>
      </c>
      <c r="Q68" s="674"/>
      <c r="R68" s="674"/>
      <c r="S68" s="674"/>
      <c r="T68" s="674"/>
    </row>
    <row r="69" spans="1:20" x14ac:dyDescent="0.25">
      <c r="A69" s="674"/>
      <c r="B69" s="549" t="s">
        <v>320</v>
      </c>
      <c r="C69" s="342" t="s">
        <v>79</v>
      </c>
      <c r="D69" s="341" t="s">
        <v>411</v>
      </c>
      <c r="E69" s="341">
        <v>0</v>
      </c>
      <c r="F69" s="554" t="s">
        <v>411</v>
      </c>
      <c r="G69" s="393">
        <v>0</v>
      </c>
      <c r="H69" s="341" t="s">
        <v>411</v>
      </c>
      <c r="I69" s="343">
        <v>0</v>
      </c>
      <c r="J69" s="342">
        <v>1</v>
      </c>
      <c r="K69" s="341">
        <v>1.865</v>
      </c>
      <c r="L69" s="341">
        <v>1</v>
      </c>
      <c r="M69" s="554">
        <v>0</v>
      </c>
      <c r="N69" s="393">
        <v>1</v>
      </c>
      <c r="O69" s="341">
        <v>0</v>
      </c>
      <c r="P69" s="343">
        <v>0</v>
      </c>
      <c r="Q69" s="674"/>
      <c r="R69" s="674"/>
      <c r="S69" s="674"/>
      <c r="T69" s="674"/>
    </row>
    <row r="70" spans="1:20" x14ac:dyDescent="0.25">
      <c r="A70" s="674"/>
      <c r="B70" s="548" t="s">
        <v>321</v>
      </c>
      <c r="C70" s="456">
        <v>3</v>
      </c>
      <c r="D70" s="349" t="s">
        <v>411</v>
      </c>
      <c r="E70" s="349">
        <v>0</v>
      </c>
      <c r="F70" s="538" t="s">
        <v>411</v>
      </c>
      <c r="G70" s="394">
        <v>0</v>
      </c>
      <c r="H70" s="349" t="s">
        <v>411</v>
      </c>
      <c r="I70" s="453">
        <v>0</v>
      </c>
      <c r="J70" s="456">
        <v>349</v>
      </c>
      <c r="K70" s="349">
        <v>455.84</v>
      </c>
      <c r="L70" s="349">
        <v>1107.0700000000002</v>
      </c>
      <c r="M70" s="538">
        <v>94.15</v>
      </c>
      <c r="N70" s="394">
        <v>266.37</v>
      </c>
      <c r="O70" s="349">
        <v>72</v>
      </c>
      <c r="P70" s="453">
        <v>289.8</v>
      </c>
      <c r="Q70" s="674"/>
      <c r="R70" s="674"/>
      <c r="S70" s="674"/>
      <c r="T70" s="674"/>
    </row>
    <row r="71" spans="1:20" x14ac:dyDescent="0.25">
      <c r="A71" s="674"/>
      <c r="B71" s="549" t="s">
        <v>128</v>
      </c>
      <c r="C71" s="342">
        <v>73</v>
      </c>
      <c r="D71" s="341" t="s">
        <v>411</v>
      </c>
      <c r="E71" s="341">
        <v>0</v>
      </c>
      <c r="F71" s="554" t="s">
        <v>411</v>
      </c>
      <c r="G71" s="393">
        <v>0</v>
      </c>
      <c r="H71" s="341" t="s">
        <v>411</v>
      </c>
      <c r="I71" s="343">
        <v>0</v>
      </c>
      <c r="J71" s="342">
        <v>3921</v>
      </c>
      <c r="K71" s="341">
        <v>3508.011</v>
      </c>
      <c r="L71" s="341">
        <v>2314.3049999999998</v>
      </c>
      <c r="M71" s="554">
        <v>917.04599999999994</v>
      </c>
      <c r="N71" s="393">
        <v>868.13499999999999</v>
      </c>
      <c r="O71" s="341">
        <v>1011.98</v>
      </c>
      <c r="P71" s="343">
        <v>394.3</v>
      </c>
      <c r="Q71" s="674"/>
      <c r="R71" s="674"/>
      <c r="S71" s="674"/>
      <c r="T71" s="674"/>
    </row>
    <row r="72" spans="1:20" x14ac:dyDescent="0.25">
      <c r="A72" s="674"/>
      <c r="B72" s="550" t="s">
        <v>185</v>
      </c>
      <c r="C72" s="539">
        <f t="shared" ref="C72:P72" si="18">SUM(C56:C71)</f>
        <v>160</v>
      </c>
      <c r="D72" s="540">
        <f t="shared" si="18"/>
        <v>0</v>
      </c>
      <c r="E72" s="540">
        <f t="shared" si="18"/>
        <v>0</v>
      </c>
      <c r="F72" s="543">
        <f t="shared" si="18"/>
        <v>0</v>
      </c>
      <c r="G72" s="541">
        <f t="shared" si="18"/>
        <v>0</v>
      </c>
      <c r="H72" s="540">
        <f t="shared" si="18"/>
        <v>0</v>
      </c>
      <c r="I72" s="542">
        <f t="shared" si="18"/>
        <v>0</v>
      </c>
      <c r="J72" s="539">
        <f t="shared" si="18"/>
        <v>7625</v>
      </c>
      <c r="K72" s="540">
        <f t="shared" si="18"/>
        <v>8890.5740000000005</v>
      </c>
      <c r="L72" s="540">
        <f t="shared" si="18"/>
        <v>10844.045</v>
      </c>
      <c r="M72" s="543">
        <f t="shared" si="18"/>
        <v>2062.884</v>
      </c>
      <c r="N72" s="541">
        <f t="shared" si="18"/>
        <v>3257.6099999999997</v>
      </c>
      <c r="O72" s="540">
        <f t="shared" si="18"/>
        <v>2625.5259999999998</v>
      </c>
      <c r="P72" s="542">
        <f t="shared" si="18"/>
        <v>2418.1999999999998</v>
      </c>
      <c r="Q72" s="674"/>
      <c r="R72" s="674"/>
      <c r="S72" s="674"/>
      <c r="T72" s="674"/>
    </row>
    <row r="73" spans="1:20" x14ac:dyDescent="0.25">
      <c r="A73" s="674"/>
      <c r="B73" s="328" t="s">
        <v>82</v>
      </c>
      <c r="C73" s="544"/>
      <c r="D73" s="545"/>
      <c r="E73" s="545"/>
      <c r="F73" s="555"/>
      <c r="G73" s="546"/>
      <c r="H73" s="545"/>
      <c r="I73" s="547"/>
      <c r="J73" s="544"/>
      <c r="K73" s="545"/>
      <c r="L73" s="545"/>
      <c r="M73" s="555"/>
      <c r="N73" s="546"/>
      <c r="O73" s="545"/>
      <c r="P73" s="547"/>
      <c r="Q73" s="674"/>
      <c r="R73" s="674"/>
      <c r="S73" s="674"/>
      <c r="T73" s="674"/>
    </row>
    <row r="74" spans="1:20" x14ac:dyDescent="0.25">
      <c r="A74" s="674"/>
      <c r="B74" s="548" t="s">
        <v>307</v>
      </c>
      <c r="C74" s="248">
        <f>IFERROR(C56/C$72,"-")</f>
        <v>4.3749999999999997E-2</v>
      </c>
      <c r="D74" s="350" t="str">
        <f t="shared" ref="D74:P74" si="19">IFERROR(D56/D$72,"-")</f>
        <v>-</v>
      </c>
      <c r="E74" s="350" t="str">
        <f t="shared" si="19"/>
        <v>-</v>
      </c>
      <c r="F74" s="492" t="str">
        <f t="shared" si="19"/>
        <v>-</v>
      </c>
      <c r="G74" s="454" t="str">
        <f t="shared" si="19"/>
        <v>-</v>
      </c>
      <c r="H74" s="350" t="str">
        <f t="shared" si="19"/>
        <v>-</v>
      </c>
      <c r="I74" s="351" t="str">
        <f t="shared" si="19"/>
        <v>-</v>
      </c>
      <c r="J74" s="248">
        <f t="shared" si="19"/>
        <v>2.6622950819672132E-2</v>
      </c>
      <c r="K74" s="350">
        <f t="shared" si="19"/>
        <v>2.1334280553764018E-2</v>
      </c>
      <c r="L74" s="350">
        <f t="shared" si="19"/>
        <v>2.6810567458914088E-2</v>
      </c>
      <c r="M74" s="492">
        <f t="shared" si="19"/>
        <v>5.7694955218034555E-2</v>
      </c>
      <c r="N74" s="454">
        <f t="shared" si="19"/>
        <v>3.7105423915078851E-2</v>
      </c>
      <c r="O74" s="350">
        <f t="shared" si="19"/>
        <v>1.4275996505081268E-2</v>
      </c>
      <c r="P74" s="351">
        <f t="shared" si="19"/>
        <v>1.3811926226118602E-2</v>
      </c>
      <c r="Q74" s="674"/>
      <c r="R74" s="674"/>
      <c r="S74" s="674"/>
      <c r="T74" s="674"/>
    </row>
    <row r="75" spans="1:20" x14ac:dyDescent="0.25">
      <c r="A75" s="674"/>
      <c r="B75" s="549" t="s">
        <v>308</v>
      </c>
      <c r="C75" s="352">
        <f t="shared" ref="C75:P75" si="20">IFERROR(C57/C$72,"-")</f>
        <v>6.2500000000000003E-3</v>
      </c>
      <c r="D75" s="562" t="str">
        <f t="shared" si="20"/>
        <v>-</v>
      </c>
      <c r="E75" s="562" t="str">
        <f t="shared" si="20"/>
        <v>-</v>
      </c>
      <c r="F75" s="493" t="str">
        <f t="shared" si="20"/>
        <v>-</v>
      </c>
      <c r="G75" s="455" t="str">
        <f t="shared" si="20"/>
        <v>-</v>
      </c>
      <c r="H75" s="562" t="str">
        <f t="shared" si="20"/>
        <v>-</v>
      </c>
      <c r="I75" s="353" t="str">
        <f t="shared" si="20"/>
        <v>-</v>
      </c>
      <c r="J75" s="352">
        <f t="shared" si="20"/>
        <v>2.0983606557377051E-3</v>
      </c>
      <c r="K75" s="562">
        <f t="shared" si="20"/>
        <v>2.5082744938628261E-3</v>
      </c>
      <c r="L75" s="562">
        <f t="shared" si="20"/>
        <v>4.8468998422636564E-3</v>
      </c>
      <c r="M75" s="493">
        <f t="shared" si="20"/>
        <v>4.1931587040279529E-3</v>
      </c>
      <c r="N75" s="455">
        <f t="shared" si="20"/>
        <v>4.776507930660822E-3</v>
      </c>
      <c r="O75" s="562">
        <f t="shared" si="20"/>
        <v>3.8087606064460993E-4</v>
      </c>
      <c r="P75" s="353">
        <f t="shared" si="20"/>
        <v>8.2706145066578456E-4</v>
      </c>
      <c r="Q75" s="674"/>
      <c r="R75" s="674"/>
      <c r="S75" s="674"/>
      <c r="T75" s="674"/>
    </row>
    <row r="76" spans="1:20" x14ac:dyDescent="0.25">
      <c r="A76" s="674"/>
      <c r="B76" s="548" t="s">
        <v>309</v>
      </c>
      <c r="C76" s="248" t="str">
        <f t="shared" ref="C76:P76" si="21">IFERROR(C58/C$72,"-")</f>
        <v>-</v>
      </c>
      <c r="D76" s="350" t="str">
        <f t="shared" si="21"/>
        <v>-</v>
      </c>
      <c r="E76" s="350" t="str">
        <f t="shared" si="21"/>
        <v>-</v>
      </c>
      <c r="F76" s="492" t="str">
        <f t="shared" si="21"/>
        <v>-</v>
      </c>
      <c r="G76" s="454" t="str">
        <f t="shared" si="21"/>
        <v>-</v>
      </c>
      <c r="H76" s="350" t="str">
        <f t="shared" si="21"/>
        <v>-</v>
      </c>
      <c r="I76" s="351" t="str">
        <f t="shared" si="21"/>
        <v>-</v>
      </c>
      <c r="J76" s="248">
        <f t="shared" si="21"/>
        <v>4.9836065573770488E-3</v>
      </c>
      <c r="K76" s="350">
        <f t="shared" si="21"/>
        <v>2.0094315620116311E-3</v>
      </c>
      <c r="L76" s="350">
        <f t="shared" si="21"/>
        <v>1.9254807592554257E-3</v>
      </c>
      <c r="M76" s="492">
        <f t="shared" si="21"/>
        <v>1.9390329267181285E-3</v>
      </c>
      <c r="N76" s="454">
        <f t="shared" si="21"/>
        <v>2.3698355542867322E-3</v>
      </c>
      <c r="O76" s="350">
        <f t="shared" si="21"/>
        <v>3.8087606064460993E-4</v>
      </c>
      <c r="P76" s="351">
        <f t="shared" si="21"/>
        <v>4.1353072533289228E-4</v>
      </c>
      <c r="Q76" s="674"/>
      <c r="R76" s="674"/>
      <c r="S76" s="674"/>
      <c r="T76" s="674"/>
    </row>
    <row r="77" spans="1:20" x14ac:dyDescent="0.25">
      <c r="A77" s="674"/>
      <c r="B77" s="549" t="s">
        <v>310</v>
      </c>
      <c r="C77" s="352">
        <f t="shared" ref="C77:P77" si="22">IFERROR(C59/C$72,"-")</f>
        <v>3.125E-2</v>
      </c>
      <c r="D77" s="562" t="str">
        <f t="shared" si="22"/>
        <v>-</v>
      </c>
      <c r="E77" s="562" t="str">
        <f t="shared" si="22"/>
        <v>-</v>
      </c>
      <c r="F77" s="493" t="str">
        <f t="shared" si="22"/>
        <v>-</v>
      </c>
      <c r="G77" s="455" t="str">
        <f t="shared" si="22"/>
        <v>-</v>
      </c>
      <c r="H77" s="562" t="str">
        <f t="shared" si="22"/>
        <v>-</v>
      </c>
      <c r="I77" s="353" t="str">
        <f t="shared" si="22"/>
        <v>-</v>
      </c>
      <c r="J77" s="352">
        <f t="shared" si="22"/>
        <v>2.1114754098360656E-2</v>
      </c>
      <c r="K77" s="562">
        <f t="shared" si="22"/>
        <v>1.2589175906977433E-2</v>
      </c>
      <c r="L77" s="562">
        <f t="shared" si="22"/>
        <v>7.1592288670878816E-3</v>
      </c>
      <c r="M77" s="493">
        <f t="shared" si="22"/>
        <v>9.6951646335906427E-3</v>
      </c>
      <c r="N77" s="455">
        <f t="shared" si="22"/>
        <v>6.4710017466793144E-3</v>
      </c>
      <c r="O77" s="562">
        <f t="shared" si="22"/>
        <v>5.3322648490245388E-3</v>
      </c>
      <c r="P77" s="353">
        <f t="shared" si="22"/>
        <v>5.7894301546604918E-3</v>
      </c>
      <c r="Q77" s="674"/>
      <c r="R77" s="674"/>
      <c r="S77" s="674"/>
      <c r="T77" s="674"/>
    </row>
    <row r="78" spans="1:20" x14ac:dyDescent="0.25">
      <c r="A78" s="674"/>
      <c r="B78" s="548" t="s">
        <v>311</v>
      </c>
      <c r="C78" s="248" t="str">
        <f t="shared" ref="C78:P78" si="23">IFERROR(C60/C$72,"-")</f>
        <v>-</v>
      </c>
      <c r="D78" s="350" t="str">
        <f t="shared" si="23"/>
        <v>-</v>
      </c>
      <c r="E78" s="350" t="str">
        <f t="shared" si="23"/>
        <v>-</v>
      </c>
      <c r="F78" s="492" t="str">
        <f t="shared" si="23"/>
        <v>-</v>
      </c>
      <c r="G78" s="454" t="str">
        <f t="shared" si="23"/>
        <v>-</v>
      </c>
      <c r="H78" s="350" t="str">
        <f t="shared" si="23"/>
        <v>-</v>
      </c>
      <c r="I78" s="351" t="str">
        <f t="shared" si="23"/>
        <v>-</v>
      </c>
      <c r="J78" s="248">
        <f t="shared" si="23"/>
        <v>1.3114754098360657E-4</v>
      </c>
      <c r="K78" s="350">
        <f t="shared" si="23"/>
        <v>3.3743603056450572E-4</v>
      </c>
      <c r="L78" s="350">
        <f t="shared" si="23"/>
        <v>0</v>
      </c>
      <c r="M78" s="492">
        <f t="shared" si="23"/>
        <v>4.8475823167953212E-4</v>
      </c>
      <c r="N78" s="454">
        <f t="shared" si="23"/>
        <v>0</v>
      </c>
      <c r="O78" s="350">
        <f t="shared" si="23"/>
        <v>0</v>
      </c>
      <c r="P78" s="351">
        <f t="shared" si="23"/>
        <v>0</v>
      </c>
      <c r="Q78" s="674"/>
      <c r="R78" s="674"/>
      <c r="S78" s="674"/>
      <c r="T78" s="674"/>
    </row>
    <row r="79" spans="1:20" x14ac:dyDescent="0.25">
      <c r="A79" s="674"/>
      <c r="B79" s="549" t="s">
        <v>312</v>
      </c>
      <c r="C79" s="352">
        <f t="shared" ref="C79:P79" si="24">IFERROR(C61/C$72,"-")</f>
        <v>0</v>
      </c>
      <c r="D79" s="562" t="str">
        <f t="shared" si="24"/>
        <v>-</v>
      </c>
      <c r="E79" s="562" t="str">
        <f t="shared" si="24"/>
        <v>-</v>
      </c>
      <c r="F79" s="493" t="str">
        <f t="shared" si="24"/>
        <v>-</v>
      </c>
      <c r="G79" s="455" t="str">
        <f t="shared" si="24"/>
        <v>-</v>
      </c>
      <c r="H79" s="562" t="str">
        <f t="shared" si="24"/>
        <v>-</v>
      </c>
      <c r="I79" s="353" t="str">
        <f t="shared" si="24"/>
        <v>-</v>
      </c>
      <c r="J79" s="352">
        <f t="shared" si="24"/>
        <v>5.5081967213114758E-3</v>
      </c>
      <c r="K79" s="562">
        <f t="shared" si="24"/>
        <v>3.5539325132438022E-2</v>
      </c>
      <c r="L79" s="562">
        <f t="shared" si="24"/>
        <v>2.8006154529974746E-2</v>
      </c>
      <c r="M79" s="493">
        <f t="shared" si="24"/>
        <v>4.1883111217111579E-2</v>
      </c>
      <c r="N79" s="455">
        <f t="shared" si="24"/>
        <v>2.7013669530729586E-2</v>
      </c>
      <c r="O79" s="562">
        <f t="shared" si="24"/>
        <v>2.0567307274808936E-2</v>
      </c>
      <c r="P79" s="353">
        <f t="shared" si="24"/>
        <v>5.7894301546604916E-2</v>
      </c>
      <c r="Q79" s="674"/>
      <c r="R79" s="674"/>
      <c r="S79" s="674"/>
      <c r="T79" s="674"/>
    </row>
    <row r="80" spans="1:20" x14ac:dyDescent="0.25">
      <c r="A80" s="674"/>
      <c r="B80" s="548" t="s">
        <v>313</v>
      </c>
      <c r="C80" s="248">
        <f t="shared" ref="C80:P80" si="25">IFERROR(C62/C$72,"-")</f>
        <v>6.25E-2</v>
      </c>
      <c r="D80" s="350" t="str">
        <f t="shared" si="25"/>
        <v>-</v>
      </c>
      <c r="E80" s="350" t="str">
        <f t="shared" si="25"/>
        <v>-</v>
      </c>
      <c r="F80" s="492" t="str">
        <f t="shared" si="25"/>
        <v>-</v>
      </c>
      <c r="G80" s="454" t="str">
        <f t="shared" si="25"/>
        <v>-</v>
      </c>
      <c r="H80" s="350" t="str">
        <f t="shared" si="25"/>
        <v>-</v>
      </c>
      <c r="I80" s="351" t="str">
        <f t="shared" si="25"/>
        <v>-</v>
      </c>
      <c r="J80" s="248">
        <f t="shared" si="25"/>
        <v>3.5540983606557379E-2</v>
      </c>
      <c r="K80" s="350">
        <f t="shared" si="25"/>
        <v>3.7009308960253853E-2</v>
      </c>
      <c r="L80" s="350">
        <f t="shared" si="25"/>
        <v>3.8037005563883217E-2</v>
      </c>
      <c r="M80" s="492">
        <f t="shared" si="25"/>
        <v>4.3597216324330404E-2</v>
      </c>
      <c r="N80" s="454">
        <f t="shared" si="25"/>
        <v>3.6139992202872666E-2</v>
      </c>
      <c r="O80" s="350">
        <f t="shared" si="25"/>
        <v>4.5466698863389658E-2</v>
      </c>
      <c r="P80" s="351">
        <f t="shared" si="25"/>
        <v>3.7796708295426355E-2</v>
      </c>
      <c r="Q80" s="674"/>
      <c r="R80" s="674"/>
      <c r="S80" s="674"/>
      <c r="T80" s="674"/>
    </row>
    <row r="81" spans="1:20" x14ac:dyDescent="0.25">
      <c r="A81" s="674"/>
      <c r="B81" s="549" t="s">
        <v>314</v>
      </c>
      <c r="C81" s="352">
        <f t="shared" ref="C81:P81" si="26">IFERROR(C63/C$72,"-")</f>
        <v>1.2500000000000001E-2</v>
      </c>
      <c r="D81" s="562" t="str">
        <f t="shared" si="26"/>
        <v>-</v>
      </c>
      <c r="E81" s="562" t="str">
        <f t="shared" si="26"/>
        <v>-</v>
      </c>
      <c r="F81" s="493" t="str">
        <f t="shared" si="26"/>
        <v>-</v>
      </c>
      <c r="G81" s="455" t="str">
        <f t="shared" si="26"/>
        <v>-</v>
      </c>
      <c r="H81" s="562" t="str">
        <f t="shared" si="26"/>
        <v>-</v>
      </c>
      <c r="I81" s="353" t="str">
        <f t="shared" si="26"/>
        <v>-</v>
      </c>
      <c r="J81" s="352">
        <f t="shared" si="26"/>
        <v>3.9344262295081967E-3</v>
      </c>
      <c r="K81" s="562">
        <f t="shared" si="26"/>
        <v>2.2495735370967047E-3</v>
      </c>
      <c r="L81" s="562">
        <f t="shared" si="26"/>
        <v>3.8730934812609133E-3</v>
      </c>
      <c r="M81" s="493">
        <f t="shared" si="26"/>
        <v>4.8475823167953213E-3</v>
      </c>
      <c r="N81" s="455">
        <f t="shared" si="26"/>
        <v>7.3673644174717052E-3</v>
      </c>
      <c r="O81" s="562">
        <f t="shared" si="26"/>
        <v>3.8087606064460993E-4</v>
      </c>
      <c r="P81" s="353">
        <f t="shared" si="26"/>
        <v>2.8947150773302459E-3</v>
      </c>
      <c r="Q81" s="674"/>
      <c r="R81" s="674"/>
      <c r="S81" s="674"/>
      <c r="T81" s="674"/>
    </row>
    <row r="82" spans="1:20" x14ac:dyDescent="0.25">
      <c r="A82" s="674"/>
      <c r="B82" s="548" t="s">
        <v>315</v>
      </c>
      <c r="C82" s="248" t="str">
        <f t="shared" ref="C82:P82" si="27">IFERROR(C64/C$72,"-")</f>
        <v>-</v>
      </c>
      <c r="D82" s="350" t="str">
        <f t="shared" si="27"/>
        <v>-</v>
      </c>
      <c r="E82" s="350" t="str">
        <f t="shared" si="27"/>
        <v>-</v>
      </c>
      <c r="F82" s="492" t="str">
        <f t="shared" si="27"/>
        <v>-</v>
      </c>
      <c r="G82" s="454" t="str">
        <f t="shared" si="27"/>
        <v>-</v>
      </c>
      <c r="H82" s="350" t="str">
        <f t="shared" si="27"/>
        <v>-</v>
      </c>
      <c r="I82" s="351" t="str">
        <f t="shared" si="27"/>
        <v>-</v>
      </c>
      <c r="J82" s="248">
        <f t="shared" si="27"/>
        <v>5.2459016393442627E-4</v>
      </c>
      <c r="K82" s="350">
        <f t="shared" si="27"/>
        <v>9.6675422756730897E-4</v>
      </c>
      <c r="L82" s="350">
        <f t="shared" si="27"/>
        <v>8.5208056587740089E-4</v>
      </c>
      <c r="M82" s="492">
        <f t="shared" si="27"/>
        <v>4.8475823167953212E-4</v>
      </c>
      <c r="N82" s="454">
        <f t="shared" si="27"/>
        <v>3.069735173946544E-4</v>
      </c>
      <c r="O82" s="350">
        <f t="shared" si="27"/>
        <v>0</v>
      </c>
      <c r="P82" s="351">
        <f t="shared" si="27"/>
        <v>0</v>
      </c>
      <c r="Q82" s="674"/>
      <c r="R82" s="674"/>
      <c r="S82" s="674"/>
      <c r="T82" s="674"/>
    </row>
    <row r="83" spans="1:20" x14ac:dyDescent="0.25">
      <c r="A83" s="674"/>
      <c r="B83" s="549" t="s">
        <v>316</v>
      </c>
      <c r="C83" s="352">
        <f t="shared" ref="C83:P83" si="28">IFERROR(C65/C$72,"-")</f>
        <v>6.2500000000000003E-3</v>
      </c>
      <c r="D83" s="562" t="str">
        <f t="shared" si="28"/>
        <v>-</v>
      </c>
      <c r="E83" s="562" t="str">
        <f t="shared" si="28"/>
        <v>-</v>
      </c>
      <c r="F83" s="493" t="str">
        <f t="shared" si="28"/>
        <v>-</v>
      </c>
      <c r="G83" s="455" t="str">
        <f t="shared" si="28"/>
        <v>-</v>
      </c>
      <c r="H83" s="562" t="str">
        <f t="shared" si="28"/>
        <v>-</v>
      </c>
      <c r="I83" s="353" t="str">
        <f t="shared" si="28"/>
        <v>-</v>
      </c>
      <c r="J83" s="352">
        <f t="shared" si="28"/>
        <v>2.3606557377049181E-3</v>
      </c>
      <c r="K83" s="562">
        <f t="shared" si="28"/>
        <v>1.4622227991128581E-3</v>
      </c>
      <c r="L83" s="562">
        <f t="shared" si="28"/>
        <v>1.3998466439414444E-3</v>
      </c>
      <c r="M83" s="493">
        <f t="shared" si="28"/>
        <v>4.8475823167953212E-4</v>
      </c>
      <c r="N83" s="455">
        <f t="shared" si="28"/>
        <v>0</v>
      </c>
      <c r="O83" s="562">
        <f t="shared" si="28"/>
        <v>1.1426281819338297E-3</v>
      </c>
      <c r="P83" s="353">
        <f t="shared" si="28"/>
        <v>4.1353072533289228E-4</v>
      </c>
      <c r="Q83" s="674"/>
      <c r="R83" s="674"/>
      <c r="S83" s="674"/>
      <c r="T83" s="674"/>
    </row>
    <row r="84" spans="1:20" x14ac:dyDescent="0.25">
      <c r="A84" s="674"/>
      <c r="B84" s="548" t="s">
        <v>317</v>
      </c>
      <c r="C84" s="248">
        <f t="shared" ref="C84:P84" si="29">IFERROR(C66/C$72,"-")</f>
        <v>6.2500000000000003E-3</v>
      </c>
      <c r="D84" s="350" t="str">
        <f t="shared" si="29"/>
        <v>-</v>
      </c>
      <c r="E84" s="350" t="str">
        <f t="shared" si="29"/>
        <v>-</v>
      </c>
      <c r="F84" s="492" t="str">
        <f t="shared" si="29"/>
        <v>-</v>
      </c>
      <c r="G84" s="454" t="str">
        <f t="shared" si="29"/>
        <v>-</v>
      </c>
      <c r="H84" s="350" t="str">
        <f t="shared" si="29"/>
        <v>-</v>
      </c>
      <c r="I84" s="351" t="str">
        <f t="shared" si="29"/>
        <v>-</v>
      </c>
      <c r="J84" s="248">
        <f t="shared" si="29"/>
        <v>8.5245901639344271E-3</v>
      </c>
      <c r="K84" s="350">
        <f t="shared" si="29"/>
        <v>3.3687363718023153E-3</v>
      </c>
      <c r="L84" s="350">
        <f t="shared" si="29"/>
        <v>3.9560883415736478E-3</v>
      </c>
      <c r="M84" s="492">
        <f t="shared" si="29"/>
        <v>4.1931587040279529E-3</v>
      </c>
      <c r="N84" s="454">
        <f t="shared" si="29"/>
        <v>7.979776584674041E-3</v>
      </c>
      <c r="O84" s="350">
        <f t="shared" si="29"/>
        <v>1.9043803032230495E-3</v>
      </c>
      <c r="P84" s="351">
        <f t="shared" si="29"/>
        <v>2.4811843519973536E-3</v>
      </c>
      <c r="Q84" s="674"/>
      <c r="R84" s="674"/>
      <c r="S84" s="674"/>
      <c r="T84" s="674"/>
    </row>
    <row r="85" spans="1:20" x14ac:dyDescent="0.25">
      <c r="A85" s="674"/>
      <c r="B85" s="549" t="s">
        <v>318</v>
      </c>
      <c r="C85" s="352">
        <f t="shared" ref="C85:P85" si="30">IFERROR(C67/C$72,"-")</f>
        <v>0.31874999999999998</v>
      </c>
      <c r="D85" s="562" t="str">
        <f t="shared" si="30"/>
        <v>-</v>
      </c>
      <c r="E85" s="562" t="str">
        <f t="shared" si="30"/>
        <v>-</v>
      </c>
      <c r="F85" s="493" t="str">
        <f t="shared" si="30"/>
        <v>-</v>
      </c>
      <c r="G85" s="455" t="str">
        <f t="shared" si="30"/>
        <v>-</v>
      </c>
      <c r="H85" s="562" t="str">
        <f t="shared" si="30"/>
        <v>-</v>
      </c>
      <c r="I85" s="353" t="str">
        <f t="shared" si="30"/>
        <v>-</v>
      </c>
      <c r="J85" s="352">
        <f t="shared" si="30"/>
        <v>0.32091803278688524</v>
      </c>
      <c r="K85" s="562">
        <f t="shared" si="30"/>
        <v>0.42692744023051826</v>
      </c>
      <c r="L85" s="562">
        <f t="shared" si="30"/>
        <v>0.55917648810937248</v>
      </c>
      <c r="M85" s="493">
        <f t="shared" si="30"/>
        <v>0.3335301451753952</v>
      </c>
      <c r="N85" s="455">
        <f t="shared" si="30"/>
        <v>0.51171410942378015</v>
      </c>
      <c r="O85" s="562">
        <f t="shared" si="30"/>
        <v>0.49463993119854843</v>
      </c>
      <c r="P85" s="353">
        <f t="shared" si="30"/>
        <v>0.58816475064097262</v>
      </c>
      <c r="Q85" s="674"/>
      <c r="R85" s="674"/>
      <c r="S85" s="674"/>
      <c r="T85" s="674"/>
    </row>
    <row r="86" spans="1:20" x14ac:dyDescent="0.25">
      <c r="A86" s="674"/>
      <c r="B86" s="548" t="s">
        <v>319</v>
      </c>
      <c r="C86" s="248">
        <f t="shared" ref="C86:P86" si="31">IFERROR(C68/C$72,"-")</f>
        <v>3.7499999999999999E-2</v>
      </c>
      <c r="D86" s="350" t="str">
        <f t="shared" si="31"/>
        <v>-</v>
      </c>
      <c r="E86" s="350" t="str">
        <f t="shared" si="31"/>
        <v>-</v>
      </c>
      <c r="F86" s="492" t="str">
        <f t="shared" si="31"/>
        <v>-</v>
      </c>
      <c r="G86" s="454" t="str">
        <f t="shared" si="31"/>
        <v>-</v>
      </c>
      <c r="H86" s="350" t="str">
        <f t="shared" si="31"/>
        <v>-</v>
      </c>
      <c r="I86" s="351" t="str">
        <f t="shared" si="31"/>
        <v>-</v>
      </c>
      <c r="J86" s="248">
        <f t="shared" si="31"/>
        <v>7.60655737704918E-3</v>
      </c>
      <c r="K86" s="350">
        <f t="shared" si="31"/>
        <v>7.6395517319804099E-3</v>
      </c>
      <c r="L86" s="350">
        <f t="shared" si="31"/>
        <v>8.3575824334922982E-3</v>
      </c>
      <c r="M86" s="492">
        <f t="shared" si="31"/>
        <v>6.78661524351345E-3</v>
      </c>
      <c r="N86" s="454">
        <f t="shared" si="31"/>
        <v>1.0185381307154632E-2</v>
      </c>
      <c r="O86" s="350">
        <f t="shared" si="31"/>
        <v>2.6661324245122694E-3</v>
      </c>
      <c r="P86" s="351">
        <f t="shared" si="31"/>
        <v>6.6164916053262765E-3</v>
      </c>
      <c r="Q86" s="674"/>
      <c r="R86" s="674"/>
      <c r="S86" s="674"/>
      <c r="T86" s="674"/>
    </row>
    <row r="87" spans="1:20" x14ac:dyDescent="0.25">
      <c r="A87" s="674"/>
      <c r="B87" s="549" t="s">
        <v>320</v>
      </c>
      <c r="C87" s="352" t="str">
        <f t="shared" ref="C87:P87" si="32">IFERROR(C69/C$72,"-")</f>
        <v>-</v>
      </c>
      <c r="D87" s="562" t="str">
        <f t="shared" si="32"/>
        <v>-</v>
      </c>
      <c r="E87" s="562" t="str">
        <f t="shared" si="32"/>
        <v>-</v>
      </c>
      <c r="F87" s="493" t="str">
        <f t="shared" si="32"/>
        <v>-</v>
      </c>
      <c r="G87" s="455" t="str">
        <f t="shared" si="32"/>
        <v>-</v>
      </c>
      <c r="H87" s="562" t="str">
        <f t="shared" si="32"/>
        <v>-</v>
      </c>
      <c r="I87" s="353" t="str">
        <f t="shared" si="32"/>
        <v>-</v>
      </c>
      <c r="J87" s="352">
        <f t="shared" si="32"/>
        <v>1.3114754098360657E-4</v>
      </c>
      <c r="K87" s="562">
        <f t="shared" si="32"/>
        <v>2.0977273233426771E-4</v>
      </c>
      <c r="L87" s="562">
        <f t="shared" si="32"/>
        <v>9.2216511458593169E-5</v>
      </c>
      <c r="M87" s="493">
        <f t="shared" si="32"/>
        <v>0</v>
      </c>
      <c r="N87" s="455">
        <f t="shared" si="32"/>
        <v>3.069735173946544E-4</v>
      </c>
      <c r="O87" s="562">
        <f t="shared" si="32"/>
        <v>0</v>
      </c>
      <c r="P87" s="353">
        <f t="shared" si="32"/>
        <v>0</v>
      </c>
      <c r="Q87" s="674"/>
      <c r="R87" s="674"/>
      <c r="S87" s="674"/>
      <c r="T87" s="674"/>
    </row>
    <row r="88" spans="1:20" x14ac:dyDescent="0.25">
      <c r="A88" s="674"/>
      <c r="B88" s="548" t="s">
        <v>321</v>
      </c>
      <c r="C88" s="248">
        <f t="shared" ref="C88:P88" si="33">IFERROR(C70/C$72,"-")</f>
        <v>1.8749999999999999E-2</v>
      </c>
      <c r="D88" s="350" t="str">
        <f t="shared" si="33"/>
        <v>-</v>
      </c>
      <c r="E88" s="350" t="str">
        <f t="shared" si="33"/>
        <v>-</v>
      </c>
      <c r="F88" s="492" t="str">
        <f t="shared" si="33"/>
        <v>-</v>
      </c>
      <c r="G88" s="454" t="str">
        <f t="shared" si="33"/>
        <v>-</v>
      </c>
      <c r="H88" s="350" t="str">
        <f t="shared" si="33"/>
        <v>-</v>
      </c>
      <c r="I88" s="351" t="str">
        <f t="shared" si="33"/>
        <v>-</v>
      </c>
      <c r="J88" s="248">
        <f t="shared" si="33"/>
        <v>4.577049180327869E-2</v>
      </c>
      <c r="K88" s="350">
        <f t="shared" si="33"/>
        <v>5.1272280057508092E-2</v>
      </c>
      <c r="L88" s="350">
        <f t="shared" si="33"/>
        <v>0.10209013334046475</v>
      </c>
      <c r="M88" s="492">
        <f t="shared" si="33"/>
        <v>4.5639987512627954E-2</v>
      </c>
      <c r="N88" s="454">
        <f t="shared" si="33"/>
        <v>8.1768535828414091E-2</v>
      </c>
      <c r="O88" s="350">
        <f t="shared" si="33"/>
        <v>2.7423076366411912E-2</v>
      </c>
      <c r="P88" s="351">
        <f t="shared" si="33"/>
        <v>0.11984120420147218</v>
      </c>
      <c r="Q88" s="674"/>
      <c r="R88" s="674"/>
      <c r="S88" s="674"/>
      <c r="T88" s="674"/>
    </row>
    <row r="89" spans="1:20" ht="15.75" thickBot="1" x14ac:dyDescent="0.3">
      <c r="A89" s="674"/>
      <c r="B89" s="551" t="s">
        <v>128</v>
      </c>
      <c r="C89" s="552">
        <f t="shared" ref="C89:P89" si="34">IFERROR(C71/C$72,"-")</f>
        <v>0.45624999999999999</v>
      </c>
      <c r="D89" s="375" t="str">
        <f t="shared" si="34"/>
        <v>-</v>
      </c>
      <c r="E89" s="375" t="str">
        <f t="shared" si="34"/>
        <v>-</v>
      </c>
      <c r="F89" s="556" t="str">
        <f t="shared" si="34"/>
        <v>-</v>
      </c>
      <c r="G89" s="553" t="str">
        <f t="shared" si="34"/>
        <v>-</v>
      </c>
      <c r="H89" s="375" t="str">
        <f t="shared" si="34"/>
        <v>-</v>
      </c>
      <c r="I89" s="391" t="str">
        <f t="shared" si="34"/>
        <v>-</v>
      </c>
      <c r="J89" s="552">
        <f t="shared" si="34"/>
        <v>0.51422950819672131</v>
      </c>
      <c r="K89" s="375">
        <f t="shared" si="34"/>
        <v>0.3945764356722074</v>
      </c>
      <c r="L89" s="375">
        <f t="shared" si="34"/>
        <v>0.21341713355117944</v>
      </c>
      <c r="M89" s="556">
        <f t="shared" si="34"/>
        <v>0.44454559732878823</v>
      </c>
      <c r="N89" s="553">
        <f t="shared" si="34"/>
        <v>0.26649445452340831</v>
      </c>
      <c r="O89" s="375">
        <f t="shared" si="34"/>
        <v>0.38543895585113236</v>
      </c>
      <c r="P89" s="391">
        <f t="shared" si="34"/>
        <v>0.16305516499875941</v>
      </c>
      <c r="Q89" s="674"/>
      <c r="R89" s="674"/>
      <c r="S89" s="674"/>
      <c r="T89" s="674"/>
    </row>
    <row r="91" spans="1:20" x14ac:dyDescent="0.25">
      <c r="A91" s="537" t="s">
        <v>326</v>
      </c>
      <c r="B91" s="674"/>
      <c r="C91" s="674"/>
      <c r="D91" s="674"/>
      <c r="E91" s="674"/>
      <c r="F91" s="674"/>
      <c r="G91" s="674"/>
      <c r="H91" s="674"/>
      <c r="I91" s="674"/>
      <c r="J91" s="674"/>
      <c r="K91" s="674"/>
      <c r="L91" s="674"/>
      <c r="M91" s="674"/>
      <c r="N91" s="674"/>
      <c r="O91" s="674"/>
      <c r="P91" s="674"/>
      <c r="Q91" s="674"/>
      <c r="R91" s="674"/>
      <c r="S91" s="674"/>
      <c r="T91" s="674"/>
    </row>
    <row r="92" spans="1:20" x14ac:dyDescent="0.25">
      <c r="A92" s="674"/>
      <c r="B92" s="674"/>
      <c r="C92" s="674"/>
      <c r="D92" s="674"/>
      <c r="E92" s="674"/>
      <c r="F92" s="674"/>
      <c r="G92" s="674"/>
      <c r="H92" s="674"/>
      <c r="I92" s="674"/>
      <c r="J92" s="674"/>
      <c r="K92" s="674"/>
      <c r="L92" s="674"/>
      <c r="M92" s="674"/>
      <c r="N92" s="674"/>
      <c r="O92" s="674"/>
      <c r="P92" s="674"/>
      <c r="Q92" s="674"/>
      <c r="R92" s="674"/>
      <c r="S92" s="674"/>
      <c r="T92" s="674"/>
    </row>
    <row r="93" spans="1:20" x14ac:dyDescent="0.25">
      <c r="A93" s="674"/>
      <c r="B93" s="674"/>
      <c r="C93" s="736" t="str">
        <f>$A$1</f>
        <v>East Renfrewshire</v>
      </c>
      <c r="D93" s="737"/>
      <c r="E93" s="737"/>
      <c r="F93" s="737"/>
      <c r="G93" s="737"/>
      <c r="H93" s="737"/>
      <c r="I93" s="745"/>
      <c r="J93" s="736" t="s">
        <v>74</v>
      </c>
      <c r="K93" s="737"/>
      <c r="L93" s="737"/>
      <c r="M93" s="737"/>
      <c r="N93" s="737"/>
      <c r="O93" s="737"/>
      <c r="P93" s="745"/>
      <c r="Q93" s="674"/>
      <c r="R93" s="674"/>
      <c r="S93" s="674"/>
      <c r="T93" s="674"/>
    </row>
    <row r="94" spans="1:20" x14ac:dyDescent="0.25">
      <c r="A94" s="674"/>
      <c r="B94" s="674"/>
      <c r="C94" s="747" t="s">
        <v>327</v>
      </c>
      <c r="D94" s="748"/>
      <c r="E94" s="748"/>
      <c r="F94" s="770" t="s">
        <v>328</v>
      </c>
      <c r="G94" s="771"/>
      <c r="H94" s="748" t="s">
        <v>329</v>
      </c>
      <c r="I94" s="754"/>
      <c r="J94" s="747" t="s">
        <v>327</v>
      </c>
      <c r="K94" s="748"/>
      <c r="L94" s="748"/>
      <c r="M94" s="770" t="s">
        <v>328</v>
      </c>
      <c r="N94" s="771"/>
      <c r="O94" s="748" t="s">
        <v>329</v>
      </c>
      <c r="P94" s="754"/>
      <c r="Q94" s="674"/>
      <c r="R94" s="674"/>
      <c r="S94" s="674"/>
      <c r="T94" s="674"/>
    </row>
    <row r="95" spans="1:20" ht="15.75" thickBot="1" x14ac:dyDescent="0.3">
      <c r="A95" s="674"/>
      <c r="B95" s="675" t="s">
        <v>306</v>
      </c>
      <c r="C95" s="557" t="s">
        <v>78</v>
      </c>
      <c r="D95" s="558" t="s">
        <v>80</v>
      </c>
      <c r="E95" s="558" t="s">
        <v>81</v>
      </c>
      <c r="F95" s="559" t="s">
        <v>80</v>
      </c>
      <c r="G95" s="560" t="s">
        <v>81</v>
      </c>
      <c r="H95" s="558" t="s">
        <v>80</v>
      </c>
      <c r="I95" s="561" t="s">
        <v>81</v>
      </c>
      <c r="J95" s="557" t="s">
        <v>78</v>
      </c>
      <c r="K95" s="558" t="s">
        <v>80</v>
      </c>
      <c r="L95" s="558" t="s">
        <v>81</v>
      </c>
      <c r="M95" s="559" t="s">
        <v>80</v>
      </c>
      <c r="N95" s="560" t="s">
        <v>81</v>
      </c>
      <c r="O95" s="558" t="s">
        <v>80</v>
      </c>
      <c r="P95" s="561" t="s">
        <v>81</v>
      </c>
      <c r="Q95" s="674"/>
      <c r="R95" s="674"/>
      <c r="S95" s="674"/>
      <c r="T95" s="674"/>
    </row>
    <row r="96" spans="1:20" x14ac:dyDescent="0.25">
      <c r="A96" s="674"/>
      <c r="B96" s="160" t="s">
        <v>77</v>
      </c>
      <c r="C96" s="342"/>
      <c r="D96" s="341"/>
      <c r="E96" s="341"/>
      <c r="F96" s="554"/>
      <c r="G96" s="393"/>
      <c r="H96" s="341"/>
      <c r="I96" s="343"/>
      <c r="J96" s="342"/>
      <c r="K96" s="341"/>
      <c r="L96" s="341"/>
      <c r="M96" s="554"/>
      <c r="N96" s="393"/>
      <c r="O96" s="341"/>
      <c r="P96" s="343"/>
      <c r="Q96" s="674"/>
      <c r="R96" s="674"/>
      <c r="S96" s="674"/>
      <c r="T96" s="674"/>
    </row>
    <row r="97" spans="1:16" x14ac:dyDescent="0.25">
      <c r="A97" s="674"/>
      <c r="B97" s="548" t="s">
        <v>307</v>
      </c>
      <c r="C97" s="456" t="s">
        <v>79</v>
      </c>
      <c r="D97" s="349" t="s">
        <v>411</v>
      </c>
      <c r="E97" s="349">
        <v>5</v>
      </c>
      <c r="F97" s="538" t="s">
        <v>411</v>
      </c>
      <c r="G97" s="394">
        <v>4</v>
      </c>
      <c r="H97" s="349" t="s">
        <v>411</v>
      </c>
      <c r="I97" s="453">
        <v>1</v>
      </c>
      <c r="J97" s="456">
        <v>40</v>
      </c>
      <c r="K97" s="349">
        <v>58.33</v>
      </c>
      <c r="L97" s="349">
        <v>51.76</v>
      </c>
      <c r="M97" s="538">
        <v>41.936999999999998</v>
      </c>
      <c r="N97" s="394">
        <v>66.08</v>
      </c>
      <c r="O97" s="349">
        <v>25.864999999999998</v>
      </c>
      <c r="P97" s="453">
        <v>11</v>
      </c>
    </row>
    <row r="98" spans="1:16" x14ac:dyDescent="0.25">
      <c r="A98" s="674"/>
      <c r="B98" s="549" t="s">
        <v>308</v>
      </c>
      <c r="C98" s="342" t="s">
        <v>79</v>
      </c>
      <c r="D98" s="341" t="s">
        <v>411</v>
      </c>
      <c r="E98" s="341">
        <v>0</v>
      </c>
      <c r="F98" s="554" t="s">
        <v>411</v>
      </c>
      <c r="G98" s="393">
        <v>0</v>
      </c>
      <c r="H98" s="341" t="s">
        <v>411</v>
      </c>
      <c r="I98" s="343">
        <v>0</v>
      </c>
      <c r="J98" s="342">
        <v>3</v>
      </c>
      <c r="K98" s="341">
        <v>1</v>
      </c>
      <c r="L98" s="341">
        <v>4.4800000000000004</v>
      </c>
      <c r="M98" s="554">
        <v>1</v>
      </c>
      <c r="N98" s="393">
        <v>40.4</v>
      </c>
      <c r="O98" s="341">
        <v>5</v>
      </c>
      <c r="P98" s="343">
        <v>2</v>
      </c>
    </row>
    <row r="99" spans="1:16" x14ac:dyDescent="0.25">
      <c r="A99" s="674"/>
      <c r="B99" s="548" t="s">
        <v>309</v>
      </c>
      <c r="C99" s="456" t="s">
        <v>79</v>
      </c>
      <c r="D99" s="349" t="s">
        <v>411</v>
      </c>
      <c r="E99" s="349">
        <v>0</v>
      </c>
      <c r="F99" s="538" t="s">
        <v>411</v>
      </c>
      <c r="G99" s="394">
        <v>0</v>
      </c>
      <c r="H99" s="349" t="s">
        <v>411</v>
      </c>
      <c r="I99" s="453">
        <v>0</v>
      </c>
      <c r="J99" s="456">
        <v>13</v>
      </c>
      <c r="K99" s="349">
        <v>8</v>
      </c>
      <c r="L99" s="349">
        <v>8</v>
      </c>
      <c r="M99" s="538">
        <v>7</v>
      </c>
      <c r="N99" s="394">
        <v>6</v>
      </c>
      <c r="O99" s="349">
        <v>3</v>
      </c>
      <c r="P99" s="453">
        <v>0</v>
      </c>
    </row>
    <row r="100" spans="1:16" x14ac:dyDescent="0.25">
      <c r="A100" s="674"/>
      <c r="B100" s="549" t="s">
        <v>310</v>
      </c>
      <c r="C100" s="342" t="s">
        <v>79</v>
      </c>
      <c r="D100" s="341" t="s">
        <v>411</v>
      </c>
      <c r="E100" s="341">
        <v>0</v>
      </c>
      <c r="F100" s="554" t="s">
        <v>411</v>
      </c>
      <c r="G100" s="393">
        <v>0</v>
      </c>
      <c r="H100" s="341" t="s">
        <v>411</v>
      </c>
      <c r="I100" s="343">
        <v>0</v>
      </c>
      <c r="J100" s="342">
        <v>28</v>
      </c>
      <c r="K100" s="341">
        <v>37.409999999999997</v>
      </c>
      <c r="L100" s="341">
        <v>23.64</v>
      </c>
      <c r="M100" s="554">
        <v>13.865</v>
      </c>
      <c r="N100" s="393">
        <v>14.64</v>
      </c>
      <c r="O100" s="341">
        <v>3</v>
      </c>
      <c r="P100" s="343">
        <v>2</v>
      </c>
    </row>
    <row r="101" spans="1:16" x14ac:dyDescent="0.25">
      <c r="A101" s="674"/>
      <c r="B101" s="548" t="s">
        <v>311</v>
      </c>
      <c r="C101" s="456" t="s">
        <v>79</v>
      </c>
      <c r="D101" s="349" t="s">
        <v>411</v>
      </c>
      <c r="E101" s="349">
        <v>0</v>
      </c>
      <c r="F101" s="538" t="s">
        <v>411</v>
      </c>
      <c r="G101" s="394">
        <v>0</v>
      </c>
      <c r="H101" s="349" t="s">
        <v>411</v>
      </c>
      <c r="I101" s="453">
        <v>0</v>
      </c>
      <c r="J101" s="456">
        <v>0</v>
      </c>
      <c r="K101" s="349">
        <v>0</v>
      </c>
      <c r="L101" s="349">
        <v>0</v>
      </c>
      <c r="M101" s="538">
        <v>0</v>
      </c>
      <c r="N101" s="394">
        <v>0</v>
      </c>
      <c r="O101" s="349">
        <v>0</v>
      </c>
      <c r="P101" s="453">
        <v>0</v>
      </c>
    </row>
    <row r="102" spans="1:16" x14ac:dyDescent="0.25">
      <c r="A102" s="674"/>
      <c r="B102" s="549" t="s">
        <v>312</v>
      </c>
      <c r="C102" s="342">
        <v>0</v>
      </c>
      <c r="D102" s="341">
        <v>0</v>
      </c>
      <c r="E102" s="341">
        <v>0</v>
      </c>
      <c r="F102" s="554">
        <v>0</v>
      </c>
      <c r="G102" s="393">
        <v>0</v>
      </c>
      <c r="H102" s="341">
        <v>0</v>
      </c>
      <c r="I102" s="343">
        <v>0</v>
      </c>
      <c r="J102" s="342">
        <v>30</v>
      </c>
      <c r="K102" s="341">
        <v>265.75</v>
      </c>
      <c r="L102" s="341">
        <v>422</v>
      </c>
      <c r="M102" s="554">
        <v>193.75</v>
      </c>
      <c r="N102" s="393">
        <v>261</v>
      </c>
      <c r="O102" s="341">
        <v>31</v>
      </c>
      <c r="P102" s="343">
        <v>67</v>
      </c>
    </row>
    <row r="103" spans="1:16" x14ac:dyDescent="0.25">
      <c r="A103" s="674"/>
      <c r="B103" s="548" t="s">
        <v>313</v>
      </c>
      <c r="C103" s="456">
        <v>16</v>
      </c>
      <c r="D103" s="349" t="s">
        <v>411</v>
      </c>
      <c r="E103" s="349">
        <v>14</v>
      </c>
      <c r="F103" s="538" t="s">
        <v>411</v>
      </c>
      <c r="G103" s="394">
        <v>13</v>
      </c>
      <c r="H103" s="349" t="s">
        <v>411</v>
      </c>
      <c r="I103" s="453">
        <v>1</v>
      </c>
      <c r="J103" s="456">
        <v>337</v>
      </c>
      <c r="K103" s="349">
        <v>492.64800000000002</v>
      </c>
      <c r="L103" s="349">
        <v>412.17999999999995</v>
      </c>
      <c r="M103" s="538">
        <v>291.04999999999995</v>
      </c>
      <c r="N103" s="394">
        <v>318.61</v>
      </c>
      <c r="O103" s="349">
        <v>109.86499999999999</v>
      </c>
      <c r="P103" s="453">
        <v>60.8</v>
      </c>
    </row>
    <row r="104" spans="1:16" x14ac:dyDescent="0.25">
      <c r="A104" s="674"/>
      <c r="B104" s="549" t="s">
        <v>314</v>
      </c>
      <c r="C104" s="342" t="s">
        <v>79</v>
      </c>
      <c r="D104" s="341" t="s">
        <v>411</v>
      </c>
      <c r="E104" s="341">
        <v>0</v>
      </c>
      <c r="F104" s="554" t="s">
        <v>411</v>
      </c>
      <c r="G104" s="393">
        <v>0</v>
      </c>
      <c r="H104" s="341" t="s">
        <v>411</v>
      </c>
      <c r="I104" s="343">
        <v>0</v>
      </c>
      <c r="J104" s="342">
        <v>6</v>
      </c>
      <c r="K104" s="341">
        <v>0</v>
      </c>
      <c r="L104" s="341">
        <v>0</v>
      </c>
      <c r="M104" s="554">
        <v>0</v>
      </c>
      <c r="N104" s="393">
        <v>0</v>
      </c>
      <c r="O104" s="341">
        <v>0</v>
      </c>
      <c r="P104" s="343">
        <v>0</v>
      </c>
    </row>
    <row r="105" spans="1:16" x14ac:dyDescent="0.25">
      <c r="A105" s="674"/>
      <c r="B105" s="548" t="s">
        <v>315</v>
      </c>
      <c r="C105" s="456" t="s">
        <v>79</v>
      </c>
      <c r="D105" s="349" t="s">
        <v>411</v>
      </c>
      <c r="E105" s="349">
        <v>0</v>
      </c>
      <c r="F105" s="538" t="s">
        <v>411</v>
      </c>
      <c r="G105" s="394">
        <v>0</v>
      </c>
      <c r="H105" s="349" t="s">
        <v>411</v>
      </c>
      <c r="I105" s="453">
        <v>0</v>
      </c>
      <c r="J105" s="456">
        <v>6</v>
      </c>
      <c r="K105" s="349">
        <v>1</v>
      </c>
      <c r="L105" s="349">
        <v>2</v>
      </c>
      <c r="M105" s="538">
        <v>0</v>
      </c>
      <c r="N105" s="394">
        <v>1</v>
      </c>
      <c r="O105" s="349">
        <v>0</v>
      </c>
      <c r="P105" s="453">
        <v>1</v>
      </c>
    </row>
    <row r="106" spans="1:16" x14ac:dyDescent="0.25">
      <c r="A106" s="674"/>
      <c r="B106" s="549" t="s">
        <v>316</v>
      </c>
      <c r="C106" s="342" t="s">
        <v>79</v>
      </c>
      <c r="D106" s="341" t="s">
        <v>411</v>
      </c>
      <c r="E106" s="341">
        <v>0</v>
      </c>
      <c r="F106" s="554" t="s">
        <v>411</v>
      </c>
      <c r="G106" s="393">
        <v>0</v>
      </c>
      <c r="H106" s="341" t="s">
        <v>411</v>
      </c>
      <c r="I106" s="343">
        <v>0</v>
      </c>
      <c r="J106" s="342">
        <v>21</v>
      </c>
      <c r="K106" s="341">
        <v>29.864999999999998</v>
      </c>
      <c r="L106" s="341">
        <v>18</v>
      </c>
      <c r="M106" s="554">
        <v>6</v>
      </c>
      <c r="N106" s="393">
        <v>5</v>
      </c>
      <c r="O106" s="341">
        <v>10.865</v>
      </c>
      <c r="P106" s="343">
        <v>8</v>
      </c>
    </row>
    <row r="107" spans="1:16" x14ac:dyDescent="0.25">
      <c r="A107" s="674"/>
      <c r="B107" s="548" t="s">
        <v>317</v>
      </c>
      <c r="C107" s="456" t="s">
        <v>79</v>
      </c>
      <c r="D107" s="349" t="s">
        <v>411</v>
      </c>
      <c r="E107" s="349">
        <v>0</v>
      </c>
      <c r="F107" s="538" t="s">
        <v>411</v>
      </c>
      <c r="G107" s="394">
        <v>0</v>
      </c>
      <c r="H107" s="349" t="s">
        <v>411</v>
      </c>
      <c r="I107" s="453">
        <v>0</v>
      </c>
      <c r="J107" s="456">
        <v>10</v>
      </c>
      <c r="K107" s="349">
        <v>9.65</v>
      </c>
      <c r="L107" s="349">
        <v>7</v>
      </c>
      <c r="M107" s="538">
        <v>3</v>
      </c>
      <c r="N107" s="394">
        <v>4</v>
      </c>
      <c r="O107" s="349">
        <v>4</v>
      </c>
      <c r="P107" s="453">
        <v>2</v>
      </c>
    </row>
    <row r="108" spans="1:16" x14ac:dyDescent="0.25">
      <c r="A108" s="674"/>
      <c r="B108" s="549" t="s">
        <v>318</v>
      </c>
      <c r="C108" s="342">
        <v>73</v>
      </c>
      <c r="D108" s="341" t="s">
        <v>411</v>
      </c>
      <c r="E108" s="341">
        <v>52</v>
      </c>
      <c r="F108" s="554" t="s">
        <v>411</v>
      </c>
      <c r="G108" s="393">
        <v>46</v>
      </c>
      <c r="H108" s="341" t="s">
        <v>411</v>
      </c>
      <c r="I108" s="343">
        <v>6</v>
      </c>
      <c r="J108" s="342">
        <v>4428</v>
      </c>
      <c r="K108" s="341">
        <v>5176.8450000000003</v>
      </c>
      <c r="L108" s="341">
        <v>5052.875</v>
      </c>
      <c r="M108" s="554">
        <v>2979.4070000000002</v>
      </c>
      <c r="N108" s="393">
        <v>3398.0049999999997</v>
      </c>
      <c r="O108" s="341">
        <v>1064.4349999999999</v>
      </c>
      <c r="P108" s="343">
        <v>926.7</v>
      </c>
    </row>
    <row r="109" spans="1:16" x14ac:dyDescent="0.25">
      <c r="A109" s="674"/>
      <c r="B109" s="548" t="s">
        <v>319</v>
      </c>
      <c r="C109" s="456" t="s">
        <v>79</v>
      </c>
      <c r="D109" s="349" t="s">
        <v>411</v>
      </c>
      <c r="E109" s="349">
        <v>0</v>
      </c>
      <c r="F109" s="538" t="s">
        <v>411</v>
      </c>
      <c r="G109" s="394">
        <v>0</v>
      </c>
      <c r="H109" s="349" t="s">
        <v>411</v>
      </c>
      <c r="I109" s="453">
        <v>0</v>
      </c>
      <c r="J109" s="456">
        <v>4</v>
      </c>
      <c r="K109" s="349">
        <v>8</v>
      </c>
      <c r="L109" s="349">
        <v>10.119999999999999</v>
      </c>
      <c r="M109" s="538">
        <v>11</v>
      </c>
      <c r="N109" s="394">
        <v>8.33</v>
      </c>
      <c r="O109" s="349">
        <v>7</v>
      </c>
      <c r="P109" s="453">
        <v>1</v>
      </c>
    </row>
    <row r="110" spans="1:16" x14ac:dyDescent="0.25">
      <c r="A110" s="674"/>
      <c r="B110" s="549" t="s">
        <v>320</v>
      </c>
      <c r="C110" s="342" t="s">
        <v>79</v>
      </c>
      <c r="D110" s="341" t="s">
        <v>411</v>
      </c>
      <c r="E110" s="341">
        <v>0</v>
      </c>
      <c r="F110" s="554" t="s">
        <v>411</v>
      </c>
      <c r="G110" s="393">
        <v>0</v>
      </c>
      <c r="H110" s="341" t="s">
        <v>411</v>
      </c>
      <c r="I110" s="343">
        <v>0</v>
      </c>
      <c r="J110" s="342">
        <v>104</v>
      </c>
      <c r="K110" s="341">
        <v>1</v>
      </c>
      <c r="L110" s="341">
        <v>0</v>
      </c>
      <c r="M110" s="554">
        <v>2</v>
      </c>
      <c r="N110" s="393">
        <v>0</v>
      </c>
      <c r="O110" s="341">
        <v>0</v>
      </c>
      <c r="P110" s="343">
        <v>0</v>
      </c>
    </row>
    <row r="111" spans="1:16" x14ac:dyDescent="0.25">
      <c r="A111" s="674"/>
      <c r="B111" s="548" t="s">
        <v>321</v>
      </c>
      <c r="C111" s="456" t="s">
        <v>79</v>
      </c>
      <c r="D111" s="349" t="s">
        <v>411</v>
      </c>
      <c r="E111" s="349">
        <v>2</v>
      </c>
      <c r="F111" s="538" t="s">
        <v>411</v>
      </c>
      <c r="G111" s="394">
        <v>2</v>
      </c>
      <c r="H111" s="349" t="s">
        <v>411</v>
      </c>
      <c r="I111" s="453">
        <v>0</v>
      </c>
      <c r="J111" s="456">
        <v>77</v>
      </c>
      <c r="K111" s="349">
        <v>347.19500000000005</v>
      </c>
      <c r="L111" s="349">
        <v>921.61500000000001</v>
      </c>
      <c r="M111" s="538">
        <v>202.98</v>
      </c>
      <c r="N111" s="394">
        <v>562.23500000000001</v>
      </c>
      <c r="O111" s="349">
        <v>50.865000000000002</v>
      </c>
      <c r="P111" s="453">
        <v>110.8</v>
      </c>
    </row>
    <row r="112" spans="1:16" x14ac:dyDescent="0.25">
      <c r="A112" s="674"/>
      <c r="B112" s="549" t="s">
        <v>128</v>
      </c>
      <c r="C112" s="342">
        <v>74</v>
      </c>
      <c r="D112" s="341" t="s">
        <v>411</v>
      </c>
      <c r="E112" s="341">
        <v>17</v>
      </c>
      <c r="F112" s="554" t="s">
        <v>411</v>
      </c>
      <c r="G112" s="393">
        <v>14</v>
      </c>
      <c r="H112" s="341" t="s">
        <v>411</v>
      </c>
      <c r="I112" s="343">
        <v>3</v>
      </c>
      <c r="J112" s="342">
        <v>4023</v>
      </c>
      <c r="K112" s="341">
        <v>4389.3019999999997</v>
      </c>
      <c r="L112" s="341">
        <v>1437.7550000000001</v>
      </c>
      <c r="M112" s="554">
        <v>2730.386</v>
      </c>
      <c r="N112" s="393">
        <v>1078.8399999999999</v>
      </c>
      <c r="O112" s="341">
        <v>689.35500000000002</v>
      </c>
      <c r="P112" s="343">
        <v>271.7</v>
      </c>
    </row>
    <row r="113" spans="1:16" x14ac:dyDescent="0.25">
      <c r="A113" s="674"/>
      <c r="B113" s="550" t="s">
        <v>185</v>
      </c>
      <c r="C113" s="539">
        <f t="shared" ref="C113:P113" si="35">SUM(C97:C112)</f>
        <v>163</v>
      </c>
      <c r="D113" s="540">
        <f t="shared" si="35"/>
        <v>0</v>
      </c>
      <c r="E113" s="540">
        <f t="shared" si="35"/>
        <v>90</v>
      </c>
      <c r="F113" s="543">
        <f t="shared" si="35"/>
        <v>0</v>
      </c>
      <c r="G113" s="541">
        <f t="shared" si="35"/>
        <v>79</v>
      </c>
      <c r="H113" s="540">
        <f t="shared" si="35"/>
        <v>0</v>
      </c>
      <c r="I113" s="542">
        <f t="shared" si="35"/>
        <v>11</v>
      </c>
      <c r="J113" s="539">
        <f t="shared" si="35"/>
        <v>9130</v>
      </c>
      <c r="K113" s="540">
        <f t="shared" si="35"/>
        <v>10825.994999999999</v>
      </c>
      <c r="L113" s="540">
        <f t="shared" si="35"/>
        <v>8371.4249999999993</v>
      </c>
      <c r="M113" s="543">
        <f t="shared" si="35"/>
        <v>6483.375</v>
      </c>
      <c r="N113" s="541">
        <f t="shared" si="35"/>
        <v>5764.1399999999994</v>
      </c>
      <c r="O113" s="540">
        <f t="shared" si="35"/>
        <v>2004.25</v>
      </c>
      <c r="P113" s="542">
        <f t="shared" si="35"/>
        <v>1464</v>
      </c>
    </row>
    <row r="114" spans="1:16" x14ac:dyDescent="0.25">
      <c r="A114" s="674"/>
      <c r="B114" s="328" t="s">
        <v>82</v>
      </c>
      <c r="C114" s="544"/>
      <c r="D114" s="545"/>
      <c r="E114" s="545"/>
      <c r="F114" s="555"/>
      <c r="G114" s="546"/>
      <c r="H114" s="545"/>
      <c r="I114" s="547"/>
      <c r="J114" s="544"/>
      <c r="K114" s="545"/>
      <c r="L114" s="545"/>
      <c r="M114" s="555"/>
      <c r="N114" s="546"/>
      <c r="O114" s="545"/>
      <c r="P114" s="547"/>
    </row>
    <row r="115" spans="1:16" x14ac:dyDescent="0.25">
      <c r="A115" s="674"/>
      <c r="B115" s="548" t="s">
        <v>307</v>
      </c>
      <c r="C115" s="248" t="str">
        <f>IFERROR(C97/C$113,"-")</f>
        <v>-</v>
      </c>
      <c r="D115" s="350" t="str">
        <f t="shared" ref="D115:P115" si="36">IFERROR(D97/D$113,"-")</f>
        <v>-</v>
      </c>
      <c r="E115" s="350">
        <f t="shared" si="36"/>
        <v>5.5555555555555552E-2</v>
      </c>
      <c r="F115" s="492" t="str">
        <f t="shared" si="36"/>
        <v>-</v>
      </c>
      <c r="G115" s="454">
        <f t="shared" si="36"/>
        <v>5.0632911392405063E-2</v>
      </c>
      <c r="H115" s="350" t="str">
        <f t="shared" si="36"/>
        <v>-</v>
      </c>
      <c r="I115" s="351">
        <f t="shared" si="36"/>
        <v>9.0909090909090912E-2</v>
      </c>
      <c r="J115" s="248">
        <f t="shared" si="36"/>
        <v>4.3811610076670317E-3</v>
      </c>
      <c r="K115" s="350">
        <f t="shared" si="36"/>
        <v>5.3879574117667714E-3</v>
      </c>
      <c r="L115" s="350">
        <f t="shared" si="36"/>
        <v>6.1829377913557131E-3</v>
      </c>
      <c r="M115" s="492">
        <f t="shared" si="36"/>
        <v>6.4683903059748965E-3</v>
      </c>
      <c r="N115" s="454">
        <f t="shared" si="36"/>
        <v>1.1463982484811265E-2</v>
      </c>
      <c r="O115" s="350">
        <f t="shared" si="36"/>
        <v>1.2905076711987026E-2</v>
      </c>
      <c r="P115" s="351">
        <f t="shared" si="36"/>
        <v>7.513661202185792E-3</v>
      </c>
    </row>
    <row r="116" spans="1:16" x14ac:dyDescent="0.25">
      <c r="A116" s="674"/>
      <c r="B116" s="549" t="s">
        <v>308</v>
      </c>
      <c r="C116" s="352" t="str">
        <f t="shared" ref="C116:P116" si="37">IFERROR(C98/C$113,"-")</f>
        <v>-</v>
      </c>
      <c r="D116" s="562" t="str">
        <f t="shared" si="37"/>
        <v>-</v>
      </c>
      <c r="E116" s="562">
        <f t="shared" si="37"/>
        <v>0</v>
      </c>
      <c r="F116" s="493" t="str">
        <f t="shared" si="37"/>
        <v>-</v>
      </c>
      <c r="G116" s="455">
        <f t="shared" si="37"/>
        <v>0</v>
      </c>
      <c r="H116" s="562" t="str">
        <f t="shared" si="37"/>
        <v>-</v>
      </c>
      <c r="I116" s="353">
        <f t="shared" si="37"/>
        <v>0</v>
      </c>
      <c r="J116" s="352">
        <f t="shared" si="37"/>
        <v>3.2858707557502739E-4</v>
      </c>
      <c r="K116" s="562">
        <f t="shared" si="37"/>
        <v>9.2370262502430503E-5</v>
      </c>
      <c r="L116" s="562">
        <f t="shared" si="37"/>
        <v>5.3515381192568783E-4</v>
      </c>
      <c r="M116" s="493">
        <f t="shared" si="37"/>
        <v>1.5424065398037288E-4</v>
      </c>
      <c r="N116" s="455">
        <f t="shared" si="37"/>
        <v>7.0088512770335211E-3</v>
      </c>
      <c r="O116" s="562">
        <f t="shared" si="37"/>
        <v>2.4946987651241113E-3</v>
      </c>
      <c r="P116" s="353">
        <f t="shared" si="37"/>
        <v>1.366120218579235E-3</v>
      </c>
    </row>
    <row r="117" spans="1:16" x14ac:dyDescent="0.25">
      <c r="A117" s="674"/>
      <c r="B117" s="548" t="s">
        <v>309</v>
      </c>
      <c r="C117" s="248" t="str">
        <f t="shared" ref="C117:P117" si="38">IFERROR(C99/C$113,"-")</f>
        <v>-</v>
      </c>
      <c r="D117" s="350" t="str">
        <f t="shared" si="38"/>
        <v>-</v>
      </c>
      <c r="E117" s="350">
        <f t="shared" si="38"/>
        <v>0</v>
      </c>
      <c r="F117" s="492" t="str">
        <f t="shared" si="38"/>
        <v>-</v>
      </c>
      <c r="G117" s="454">
        <f t="shared" si="38"/>
        <v>0</v>
      </c>
      <c r="H117" s="350" t="str">
        <f t="shared" si="38"/>
        <v>-</v>
      </c>
      <c r="I117" s="351">
        <f t="shared" si="38"/>
        <v>0</v>
      </c>
      <c r="J117" s="248">
        <f t="shared" si="38"/>
        <v>1.4238773274917853E-3</v>
      </c>
      <c r="K117" s="350">
        <f t="shared" si="38"/>
        <v>7.3896210001944402E-4</v>
      </c>
      <c r="L117" s="350">
        <f t="shared" si="38"/>
        <v>9.556318070101567E-4</v>
      </c>
      <c r="M117" s="492">
        <f t="shared" si="38"/>
        <v>1.0796845778626102E-3</v>
      </c>
      <c r="N117" s="454">
        <f t="shared" si="38"/>
        <v>1.040918506490127E-3</v>
      </c>
      <c r="O117" s="350">
        <f t="shared" si="38"/>
        <v>1.4968192590744667E-3</v>
      </c>
      <c r="P117" s="351">
        <f t="shared" si="38"/>
        <v>0</v>
      </c>
    </row>
    <row r="118" spans="1:16" x14ac:dyDescent="0.25">
      <c r="A118" s="674"/>
      <c r="B118" s="549" t="s">
        <v>310</v>
      </c>
      <c r="C118" s="352" t="str">
        <f t="shared" ref="C118:P118" si="39">IFERROR(C100/C$113,"-")</f>
        <v>-</v>
      </c>
      <c r="D118" s="562" t="str">
        <f t="shared" si="39"/>
        <v>-</v>
      </c>
      <c r="E118" s="562">
        <f t="shared" si="39"/>
        <v>0</v>
      </c>
      <c r="F118" s="493" t="str">
        <f t="shared" si="39"/>
        <v>-</v>
      </c>
      <c r="G118" s="455">
        <f t="shared" si="39"/>
        <v>0</v>
      </c>
      <c r="H118" s="562" t="str">
        <f t="shared" si="39"/>
        <v>-</v>
      </c>
      <c r="I118" s="353">
        <f t="shared" si="39"/>
        <v>0</v>
      </c>
      <c r="J118" s="352">
        <f t="shared" si="39"/>
        <v>3.0668127053669223E-3</v>
      </c>
      <c r="K118" s="562">
        <f t="shared" si="39"/>
        <v>3.4555715202159248E-3</v>
      </c>
      <c r="L118" s="562">
        <f t="shared" si="39"/>
        <v>2.8238919897150129E-3</v>
      </c>
      <c r="M118" s="493">
        <f t="shared" si="39"/>
        <v>2.13854666743787E-3</v>
      </c>
      <c r="N118" s="455">
        <f t="shared" si="39"/>
        <v>2.5398411558359099E-3</v>
      </c>
      <c r="O118" s="562">
        <f t="shared" si="39"/>
        <v>1.4968192590744667E-3</v>
      </c>
      <c r="P118" s="353">
        <f t="shared" si="39"/>
        <v>1.366120218579235E-3</v>
      </c>
    </row>
    <row r="119" spans="1:16" x14ac:dyDescent="0.25">
      <c r="A119" s="674"/>
      <c r="B119" s="548" t="s">
        <v>311</v>
      </c>
      <c r="C119" s="248" t="str">
        <f t="shared" ref="C119:P119" si="40">IFERROR(C101/C$113,"-")</f>
        <v>-</v>
      </c>
      <c r="D119" s="350" t="str">
        <f t="shared" si="40"/>
        <v>-</v>
      </c>
      <c r="E119" s="350">
        <f t="shared" si="40"/>
        <v>0</v>
      </c>
      <c r="F119" s="492" t="str">
        <f t="shared" si="40"/>
        <v>-</v>
      </c>
      <c r="G119" s="454">
        <f t="shared" si="40"/>
        <v>0</v>
      </c>
      <c r="H119" s="350" t="str">
        <f t="shared" si="40"/>
        <v>-</v>
      </c>
      <c r="I119" s="351">
        <f t="shared" si="40"/>
        <v>0</v>
      </c>
      <c r="J119" s="248">
        <f t="shared" si="40"/>
        <v>0</v>
      </c>
      <c r="K119" s="350">
        <f t="shared" si="40"/>
        <v>0</v>
      </c>
      <c r="L119" s="350">
        <f t="shared" si="40"/>
        <v>0</v>
      </c>
      <c r="M119" s="492">
        <f t="shared" si="40"/>
        <v>0</v>
      </c>
      <c r="N119" s="454">
        <f t="shared" si="40"/>
        <v>0</v>
      </c>
      <c r="O119" s="350">
        <f t="shared" si="40"/>
        <v>0</v>
      </c>
      <c r="P119" s="351">
        <f t="shared" si="40"/>
        <v>0</v>
      </c>
    </row>
    <row r="120" spans="1:16" x14ac:dyDescent="0.25">
      <c r="A120" s="674"/>
      <c r="B120" s="549" t="s">
        <v>312</v>
      </c>
      <c r="C120" s="352">
        <f t="shared" ref="C120:P120" si="41">IFERROR(C102/C$113,"-")</f>
        <v>0</v>
      </c>
      <c r="D120" s="562" t="str">
        <f t="shared" si="41"/>
        <v>-</v>
      </c>
      <c r="E120" s="562">
        <f t="shared" si="41"/>
        <v>0</v>
      </c>
      <c r="F120" s="493" t="str">
        <f t="shared" si="41"/>
        <v>-</v>
      </c>
      <c r="G120" s="455">
        <f t="shared" si="41"/>
        <v>0</v>
      </c>
      <c r="H120" s="562" t="str">
        <f t="shared" si="41"/>
        <v>-</v>
      </c>
      <c r="I120" s="353">
        <f t="shared" si="41"/>
        <v>0</v>
      </c>
      <c r="J120" s="352">
        <f t="shared" si="41"/>
        <v>3.2858707557502738E-3</v>
      </c>
      <c r="K120" s="562">
        <f t="shared" si="41"/>
        <v>2.4547397260020906E-2</v>
      </c>
      <c r="L120" s="562">
        <f t="shared" si="41"/>
        <v>5.0409577819785764E-2</v>
      </c>
      <c r="M120" s="493">
        <f t="shared" si="41"/>
        <v>2.9884126708697244E-2</v>
      </c>
      <c r="N120" s="455">
        <f t="shared" si="41"/>
        <v>4.5279955032320525E-2</v>
      </c>
      <c r="O120" s="562">
        <f t="shared" si="41"/>
        <v>1.546713234376949E-2</v>
      </c>
      <c r="P120" s="353">
        <f t="shared" si="41"/>
        <v>4.5765027322404374E-2</v>
      </c>
    </row>
    <row r="121" spans="1:16" x14ac:dyDescent="0.25">
      <c r="A121" s="674"/>
      <c r="B121" s="548" t="s">
        <v>313</v>
      </c>
      <c r="C121" s="248">
        <f t="shared" ref="C121:P121" si="42">IFERROR(C103/C$113,"-")</f>
        <v>9.815950920245399E-2</v>
      </c>
      <c r="D121" s="350" t="str">
        <f t="shared" si="42"/>
        <v>-</v>
      </c>
      <c r="E121" s="350">
        <f t="shared" si="42"/>
        <v>0.15555555555555556</v>
      </c>
      <c r="F121" s="492" t="str">
        <f t="shared" si="42"/>
        <v>-</v>
      </c>
      <c r="G121" s="454">
        <f t="shared" si="42"/>
        <v>0.16455696202531644</v>
      </c>
      <c r="H121" s="350" t="str">
        <f t="shared" si="42"/>
        <v>-</v>
      </c>
      <c r="I121" s="351">
        <f t="shared" si="42"/>
        <v>9.0909090909090912E-2</v>
      </c>
      <c r="J121" s="248">
        <f t="shared" si="42"/>
        <v>3.6911281489594744E-2</v>
      </c>
      <c r="K121" s="350">
        <f t="shared" si="42"/>
        <v>4.5506025081297384E-2</v>
      </c>
      <c r="L121" s="350">
        <f t="shared" si="42"/>
        <v>4.9236539776680792E-2</v>
      </c>
      <c r="M121" s="492">
        <f t="shared" si="42"/>
        <v>4.4891742340987521E-2</v>
      </c>
      <c r="N121" s="454">
        <f t="shared" si="42"/>
        <v>5.5274507558803226E-2</v>
      </c>
      <c r="O121" s="350">
        <f t="shared" si="42"/>
        <v>5.4816015966072093E-2</v>
      </c>
      <c r="P121" s="351">
        <f t="shared" si="42"/>
        <v>4.1530054644808738E-2</v>
      </c>
    </row>
    <row r="122" spans="1:16" x14ac:dyDescent="0.25">
      <c r="A122" s="674"/>
      <c r="B122" s="549" t="s">
        <v>314</v>
      </c>
      <c r="C122" s="352" t="str">
        <f t="shared" ref="C122:P122" si="43">IFERROR(C104/C$113,"-")</f>
        <v>-</v>
      </c>
      <c r="D122" s="562" t="str">
        <f t="shared" si="43"/>
        <v>-</v>
      </c>
      <c r="E122" s="562">
        <f t="shared" si="43"/>
        <v>0</v>
      </c>
      <c r="F122" s="493" t="str">
        <f t="shared" si="43"/>
        <v>-</v>
      </c>
      <c r="G122" s="455">
        <f t="shared" si="43"/>
        <v>0</v>
      </c>
      <c r="H122" s="562" t="str">
        <f t="shared" si="43"/>
        <v>-</v>
      </c>
      <c r="I122" s="353">
        <f t="shared" si="43"/>
        <v>0</v>
      </c>
      <c r="J122" s="352">
        <f t="shared" si="43"/>
        <v>6.5717415115005477E-4</v>
      </c>
      <c r="K122" s="562">
        <f t="shared" si="43"/>
        <v>0</v>
      </c>
      <c r="L122" s="562">
        <f t="shared" si="43"/>
        <v>0</v>
      </c>
      <c r="M122" s="493">
        <f t="shared" si="43"/>
        <v>0</v>
      </c>
      <c r="N122" s="455">
        <f t="shared" si="43"/>
        <v>0</v>
      </c>
      <c r="O122" s="562">
        <f t="shared" si="43"/>
        <v>0</v>
      </c>
      <c r="P122" s="353">
        <f t="shared" si="43"/>
        <v>0</v>
      </c>
    </row>
    <row r="123" spans="1:16" x14ac:dyDescent="0.25">
      <c r="A123" s="674"/>
      <c r="B123" s="548" t="s">
        <v>315</v>
      </c>
      <c r="C123" s="248" t="str">
        <f t="shared" ref="C123:P123" si="44">IFERROR(C105/C$113,"-")</f>
        <v>-</v>
      </c>
      <c r="D123" s="350" t="str">
        <f t="shared" si="44"/>
        <v>-</v>
      </c>
      <c r="E123" s="350">
        <f t="shared" si="44"/>
        <v>0</v>
      </c>
      <c r="F123" s="492" t="str">
        <f t="shared" si="44"/>
        <v>-</v>
      </c>
      <c r="G123" s="454">
        <f t="shared" si="44"/>
        <v>0</v>
      </c>
      <c r="H123" s="350" t="str">
        <f t="shared" si="44"/>
        <v>-</v>
      </c>
      <c r="I123" s="351">
        <f t="shared" si="44"/>
        <v>0</v>
      </c>
      <c r="J123" s="248">
        <f t="shared" si="44"/>
        <v>6.5717415115005477E-4</v>
      </c>
      <c r="K123" s="350">
        <f t="shared" si="44"/>
        <v>9.2370262502430503E-5</v>
      </c>
      <c r="L123" s="350">
        <f t="shared" si="44"/>
        <v>2.3890795175253917E-4</v>
      </c>
      <c r="M123" s="492">
        <f t="shared" si="44"/>
        <v>0</v>
      </c>
      <c r="N123" s="454">
        <f t="shared" si="44"/>
        <v>1.734864177483545E-4</v>
      </c>
      <c r="O123" s="350">
        <f t="shared" si="44"/>
        <v>0</v>
      </c>
      <c r="P123" s="351">
        <f t="shared" si="44"/>
        <v>6.8306010928961749E-4</v>
      </c>
    </row>
    <row r="124" spans="1:16" x14ac:dyDescent="0.25">
      <c r="A124" s="674"/>
      <c r="B124" s="549" t="s">
        <v>316</v>
      </c>
      <c r="C124" s="352" t="str">
        <f t="shared" ref="C124:P124" si="45">IFERROR(C106/C$113,"-")</f>
        <v>-</v>
      </c>
      <c r="D124" s="562" t="str">
        <f t="shared" si="45"/>
        <v>-</v>
      </c>
      <c r="E124" s="562">
        <f t="shared" si="45"/>
        <v>0</v>
      </c>
      <c r="F124" s="493" t="str">
        <f t="shared" si="45"/>
        <v>-</v>
      </c>
      <c r="G124" s="455">
        <f t="shared" si="45"/>
        <v>0</v>
      </c>
      <c r="H124" s="562" t="str">
        <f t="shared" si="45"/>
        <v>-</v>
      </c>
      <c r="I124" s="353">
        <f t="shared" si="45"/>
        <v>0</v>
      </c>
      <c r="J124" s="352">
        <f t="shared" si="45"/>
        <v>2.3001095290251915E-3</v>
      </c>
      <c r="K124" s="562">
        <f t="shared" si="45"/>
        <v>2.7586378896350869E-3</v>
      </c>
      <c r="L124" s="562">
        <f t="shared" si="45"/>
        <v>2.1501715657728524E-3</v>
      </c>
      <c r="M124" s="493">
        <f t="shared" si="45"/>
        <v>9.2544392388223728E-4</v>
      </c>
      <c r="N124" s="455">
        <f t="shared" si="45"/>
        <v>8.6743208874177251E-4</v>
      </c>
      <c r="O124" s="562">
        <f t="shared" si="45"/>
        <v>5.4209804166146939E-3</v>
      </c>
      <c r="P124" s="353">
        <f t="shared" si="45"/>
        <v>5.4644808743169399E-3</v>
      </c>
    </row>
    <row r="125" spans="1:16" x14ac:dyDescent="0.25">
      <c r="A125" s="674"/>
      <c r="B125" s="548" t="s">
        <v>317</v>
      </c>
      <c r="C125" s="248" t="str">
        <f t="shared" ref="C125:P125" si="46">IFERROR(C107/C$113,"-")</f>
        <v>-</v>
      </c>
      <c r="D125" s="350" t="str">
        <f t="shared" si="46"/>
        <v>-</v>
      </c>
      <c r="E125" s="350">
        <f t="shared" si="46"/>
        <v>0</v>
      </c>
      <c r="F125" s="492" t="str">
        <f t="shared" si="46"/>
        <v>-</v>
      </c>
      <c r="G125" s="454">
        <f t="shared" si="46"/>
        <v>0</v>
      </c>
      <c r="H125" s="350" t="str">
        <f t="shared" si="46"/>
        <v>-</v>
      </c>
      <c r="I125" s="351">
        <f t="shared" si="46"/>
        <v>0</v>
      </c>
      <c r="J125" s="248">
        <f t="shared" si="46"/>
        <v>1.0952902519167579E-3</v>
      </c>
      <c r="K125" s="350">
        <f t="shared" si="46"/>
        <v>8.9137303314845435E-4</v>
      </c>
      <c r="L125" s="350">
        <f t="shared" si="46"/>
        <v>8.361778311338871E-4</v>
      </c>
      <c r="M125" s="492">
        <f t="shared" si="46"/>
        <v>4.6272196194111864E-4</v>
      </c>
      <c r="N125" s="454">
        <f t="shared" si="46"/>
        <v>6.9394567099341801E-4</v>
      </c>
      <c r="O125" s="350">
        <f t="shared" si="46"/>
        <v>1.9957590120992892E-3</v>
      </c>
      <c r="P125" s="351">
        <f t="shared" si="46"/>
        <v>1.366120218579235E-3</v>
      </c>
    </row>
    <row r="126" spans="1:16" x14ac:dyDescent="0.25">
      <c r="A126" s="674"/>
      <c r="B126" s="549" t="s">
        <v>318</v>
      </c>
      <c r="C126" s="352">
        <f t="shared" ref="C126:P126" si="47">IFERROR(C108/C$113,"-")</f>
        <v>0.44785276073619634</v>
      </c>
      <c r="D126" s="562" t="str">
        <f t="shared" si="47"/>
        <v>-</v>
      </c>
      <c r="E126" s="562">
        <f t="shared" si="47"/>
        <v>0.57777777777777772</v>
      </c>
      <c r="F126" s="493" t="str">
        <f t="shared" si="47"/>
        <v>-</v>
      </c>
      <c r="G126" s="455">
        <f t="shared" si="47"/>
        <v>0.58227848101265822</v>
      </c>
      <c r="H126" s="562" t="str">
        <f t="shared" si="47"/>
        <v>-</v>
      </c>
      <c r="I126" s="353">
        <f t="shared" si="47"/>
        <v>0.54545454545454541</v>
      </c>
      <c r="J126" s="352">
        <f t="shared" si="47"/>
        <v>0.4849945235487404</v>
      </c>
      <c r="K126" s="562">
        <f t="shared" si="47"/>
        <v>0.47818653158439484</v>
      </c>
      <c r="L126" s="562">
        <f t="shared" si="47"/>
        <v>0.60358600835580567</v>
      </c>
      <c r="M126" s="493">
        <f t="shared" si="47"/>
        <v>0.45954568415370084</v>
      </c>
      <c r="N126" s="455">
        <f t="shared" si="47"/>
        <v>0.5895077149409973</v>
      </c>
      <c r="O126" s="562">
        <f t="shared" si="47"/>
        <v>0.53108893601097662</v>
      </c>
      <c r="P126" s="353">
        <f t="shared" si="47"/>
        <v>0.63299180327868854</v>
      </c>
    </row>
    <row r="127" spans="1:16" x14ac:dyDescent="0.25">
      <c r="A127" s="674"/>
      <c r="B127" s="548" t="s">
        <v>319</v>
      </c>
      <c r="C127" s="248" t="str">
        <f t="shared" ref="C127:P127" si="48">IFERROR(C109/C$113,"-")</f>
        <v>-</v>
      </c>
      <c r="D127" s="350" t="str">
        <f t="shared" si="48"/>
        <v>-</v>
      </c>
      <c r="E127" s="350">
        <f t="shared" si="48"/>
        <v>0</v>
      </c>
      <c r="F127" s="492" t="str">
        <f t="shared" si="48"/>
        <v>-</v>
      </c>
      <c r="G127" s="454">
        <f t="shared" si="48"/>
        <v>0</v>
      </c>
      <c r="H127" s="350" t="str">
        <f t="shared" si="48"/>
        <v>-</v>
      </c>
      <c r="I127" s="351">
        <f t="shared" si="48"/>
        <v>0</v>
      </c>
      <c r="J127" s="248">
        <f t="shared" si="48"/>
        <v>4.381161007667032E-4</v>
      </c>
      <c r="K127" s="350">
        <f t="shared" si="48"/>
        <v>7.3896210001944402E-4</v>
      </c>
      <c r="L127" s="350">
        <f t="shared" si="48"/>
        <v>1.208874235867848E-3</v>
      </c>
      <c r="M127" s="492">
        <f t="shared" si="48"/>
        <v>1.6966471937841017E-3</v>
      </c>
      <c r="N127" s="454">
        <f t="shared" si="48"/>
        <v>1.445141859843793E-3</v>
      </c>
      <c r="O127" s="350">
        <f t="shared" si="48"/>
        <v>3.4925782711737558E-3</v>
      </c>
      <c r="P127" s="351">
        <f t="shared" si="48"/>
        <v>6.8306010928961749E-4</v>
      </c>
    </row>
    <row r="128" spans="1:16" x14ac:dyDescent="0.25">
      <c r="A128" s="674"/>
      <c r="B128" s="549" t="s">
        <v>320</v>
      </c>
      <c r="C128" s="352" t="str">
        <f t="shared" ref="C128:P128" si="49">IFERROR(C110/C$113,"-")</f>
        <v>-</v>
      </c>
      <c r="D128" s="562" t="str">
        <f t="shared" si="49"/>
        <v>-</v>
      </c>
      <c r="E128" s="562">
        <f t="shared" si="49"/>
        <v>0</v>
      </c>
      <c r="F128" s="493" t="str">
        <f t="shared" si="49"/>
        <v>-</v>
      </c>
      <c r="G128" s="455">
        <f t="shared" si="49"/>
        <v>0</v>
      </c>
      <c r="H128" s="562" t="str">
        <f t="shared" si="49"/>
        <v>-</v>
      </c>
      <c r="I128" s="353">
        <f t="shared" si="49"/>
        <v>0</v>
      </c>
      <c r="J128" s="352">
        <f t="shared" si="49"/>
        <v>1.1391018619934282E-2</v>
      </c>
      <c r="K128" s="562">
        <f t="shared" si="49"/>
        <v>9.2370262502430503E-5</v>
      </c>
      <c r="L128" s="562">
        <f t="shared" si="49"/>
        <v>0</v>
      </c>
      <c r="M128" s="493">
        <f t="shared" si="49"/>
        <v>3.0848130796074576E-4</v>
      </c>
      <c r="N128" s="455">
        <f t="shared" si="49"/>
        <v>0</v>
      </c>
      <c r="O128" s="562">
        <f t="shared" si="49"/>
        <v>0</v>
      </c>
      <c r="P128" s="353">
        <f t="shared" si="49"/>
        <v>0</v>
      </c>
    </row>
    <row r="129" spans="1:16" x14ac:dyDescent="0.25">
      <c r="A129" s="674"/>
      <c r="B129" s="548" t="s">
        <v>321</v>
      </c>
      <c r="C129" s="248" t="str">
        <f t="shared" ref="C129:P129" si="50">IFERROR(C111/C$113,"-")</f>
        <v>-</v>
      </c>
      <c r="D129" s="350" t="str">
        <f t="shared" si="50"/>
        <v>-</v>
      </c>
      <c r="E129" s="350">
        <f t="shared" si="50"/>
        <v>2.2222222222222223E-2</v>
      </c>
      <c r="F129" s="492" t="str">
        <f t="shared" si="50"/>
        <v>-</v>
      </c>
      <c r="G129" s="454">
        <f t="shared" si="50"/>
        <v>2.5316455696202531E-2</v>
      </c>
      <c r="H129" s="350" t="str">
        <f t="shared" si="50"/>
        <v>-</v>
      </c>
      <c r="I129" s="351">
        <f t="shared" si="50"/>
        <v>0</v>
      </c>
      <c r="J129" s="248">
        <f t="shared" si="50"/>
        <v>8.4337349397590362E-3</v>
      </c>
      <c r="K129" s="350">
        <f t="shared" si="50"/>
        <v>3.2070493289531363E-2</v>
      </c>
      <c r="L129" s="350">
        <f t="shared" si="50"/>
        <v>0.11009057597720819</v>
      </c>
      <c r="M129" s="492">
        <f t="shared" si="50"/>
        <v>3.1307767944936088E-2</v>
      </c>
      <c r="N129" s="454">
        <f t="shared" si="50"/>
        <v>9.7540136082746087E-2</v>
      </c>
      <c r="O129" s="350">
        <f t="shared" si="50"/>
        <v>2.5378570537607587E-2</v>
      </c>
      <c r="P129" s="351">
        <f t="shared" si="50"/>
        <v>7.5683060109289615E-2</v>
      </c>
    </row>
    <row r="130" spans="1:16" ht="15.75" thickBot="1" x14ac:dyDescent="0.3">
      <c r="A130" s="674"/>
      <c r="B130" s="551" t="s">
        <v>128</v>
      </c>
      <c r="C130" s="552">
        <f t="shared" ref="C130:P130" si="51">IFERROR(C112/C$113,"-")</f>
        <v>0.45398773006134968</v>
      </c>
      <c r="D130" s="375" t="str">
        <f t="shared" si="51"/>
        <v>-</v>
      </c>
      <c r="E130" s="375">
        <f t="shared" si="51"/>
        <v>0.18888888888888888</v>
      </c>
      <c r="F130" s="556" t="str">
        <f t="shared" si="51"/>
        <v>-</v>
      </c>
      <c r="G130" s="553">
        <f t="shared" si="51"/>
        <v>0.17721518987341772</v>
      </c>
      <c r="H130" s="375" t="str">
        <f t="shared" si="51"/>
        <v>-</v>
      </c>
      <c r="I130" s="391">
        <f t="shared" si="51"/>
        <v>0.27272727272727271</v>
      </c>
      <c r="J130" s="552">
        <f t="shared" si="51"/>
        <v>0.44063526834611172</v>
      </c>
      <c r="K130" s="375">
        <f t="shared" si="51"/>
        <v>0.40544097794244316</v>
      </c>
      <c r="L130" s="375">
        <f t="shared" si="51"/>
        <v>0.17174555108598599</v>
      </c>
      <c r="M130" s="556">
        <f t="shared" si="51"/>
        <v>0.4211365222588544</v>
      </c>
      <c r="N130" s="553">
        <f t="shared" si="51"/>
        <v>0.18716408692363476</v>
      </c>
      <c r="O130" s="375">
        <f t="shared" si="51"/>
        <v>0.34394661344642635</v>
      </c>
      <c r="P130" s="391">
        <f t="shared" si="51"/>
        <v>0.18558743169398906</v>
      </c>
    </row>
    <row r="132" spans="1:16" x14ac:dyDescent="0.25">
      <c r="A132" s="11"/>
      <c r="B132" s="674"/>
      <c r="C132" s="674"/>
      <c r="D132" s="674"/>
      <c r="E132" s="674"/>
      <c r="F132" s="674"/>
      <c r="G132" s="674"/>
      <c r="H132" s="674"/>
      <c r="I132" s="674"/>
      <c r="J132" s="674"/>
      <c r="K132" s="674"/>
      <c r="L132" s="674"/>
      <c r="M132" s="674"/>
      <c r="N132" s="674"/>
      <c r="O132" s="674"/>
      <c r="P132" s="674"/>
    </row>
  </sheetData>
  <mergeCells count="23">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 ref="A1:C1"/>
    <mergeCell ref="C12:E12"/>
    <mergeCell ref="F12:H12"/>
    <mergeCell ref="C11:H11"/>
    <mergeCell ref="I11:N11"/>
    <mergeCell ref="I12:K12"/>
    <mergeCell ref="L12:N12"/>
  </mergeCells>
  <phoneticPr fontId="10"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4"/>
  <sheetViews>
    <sheetView workbookViewId="0">
      <selection sqref="A1:C1"/>
    </sheetView>
  </sheetViews>
  <sheetFormatPr defaultRowHeight="15" x14ac:dyDescent="0.25"/>
  <cols>
    <col min="1" max="1" width="9.140625" style="535"/>
    <col min="2" max="2" width="50.85546875" style="535" customWidth="1"/>
    <col min="3" max="8" width="14.5703125" style="535" customWidth="1"/>
    <col min="9" max="11" width="12.7109375" style="535" bestFit="1" customWidth="1"/>
    <col min="12" max="20" width="13" style="535" customWidth="1"/>
    <col min="21" max="16384" width="9.140625" style="535"/>
  </cols>
  <sheetData>
    <row r="1" spans="1:20" ht="18.75" x14ac:dyDescent="0.3">
      <c r="A1" s="730" t="s">
        <v>1</v>
      </c>
      <c r="B1" s="730"/>
      <c r="C1" s="730"/>
      <c r="D1" s="674"/>
      <c r="E1" s="674"/>
      <c r="F1" s="674"/>
      <c r="G1" s="674"/>
      <c r="H1" s="674"/>
      <c r="I1" s="674"/>
      <c r="J1" s="674"/>
      <c r="K1" s="674"/>
      <c r="L1" s="674"/>
      <c r="M1" s="674"/>
      <c r="N1" s="674"/>
      <c r="O1" s="674"/>
      <c r="P1" s="674"/>
      <c r="Q1" s="674"/>
      <c r="R1" s="674"/>
      <c r="S1" s="674"/>
      <c r="T1" s="674"/>
    </row>
    <row r="2" spans="1:20" x14ac:dyDescent="0.25">
      <c r="A2" s="675" t="s">
        <v>15</v>
      </c>
      <c r="B2" s="674"/>
      <c r="C2" s="674"/>
      <c r="D2" s="674"/>
      <c r="E2" s="674"/>
      <c r="F2" s="674"/>
      <c r="G2" s="674"/>
      <c r="H2" s="674"/>
      <c r="I2" s="674"/>
      <c r="J2" s="674"/>
      <c r="K2" s="674"/>
      <c r="L2" s="674"/>
      <c r="M2" s="674"/>
      <c r="N2" s="674"/>
      <c r="O2" s="674"/>
      <c r="P2" s="674"/>
      <c r="Q2" s="674"/>
      <c r="R2" s="674"/>
      <c r="S2" s="674"/>
      <c r="T2" s="674"/>
    </row>
    <row r="3" spans="1:20" s="674" customFormat="1" x14ac:dyDescent="0.25">
      <c r="A3" s="282" t="s">
        <v>21</v>
      </c>
    </row>
    <row r="4" spans="1:20" s="657" customFormat="1" x14ac:dyDescent="0.25">
      <c r="A4" s="675"/>
      <c r="B4" s="674"/>
      <c r="C4" s="674"/>
      <c r="D4" s="674"/>
      <c r="E4" s="674"/>
      <c r="F4" s="674"/>
      <c r="G4" s="674"/>
      <c r="H4" s="674"/>
      <c r="I4" s="674"/>
      <c r="J4" s="674"/>
      <c r="K4" s="674"/>
      <c r="L4" s="674"/>
      <c r="M4" s="674"/>
      <c r="N4" s="674"/>
      <c r="O4" s="674"/>
      <c r="P4" s="674"/>
      <c r="Q4" s="674"/>
      <c r="R4" s="674"/>
      <c r="S4" s="674"/>
      <c r="T4" s="674"/>
    </row>
    <row r="5" spans="1:20" s="657" customFormat="1" x14ac:dyDescent="0.25">
      <c r="A5" s="278" t="s">
        <v>330</v>
      </c>
      <c r="B5" s="674"/>
      <c r="C5" s="534" t="s">
        <v>331</v>
      </c>
      <c r="D5" s="674"/>
      <c r="E5" s="674"/>
      <c r="F5" s="674"/>
      <c r="G5" s="674"/>
      <c r="H5" s="674"/>
      <c r="I5" s="674"/>
      <c r="J5" s="674"/>
      <c r="K5" s="674"/>
      <c r="L5" s="674"/>
      <c r="M5" s="674"/>
      <c r="N5" s="674"/>
      <c r="O5" s="674"/>
      <c r="P5" s="674"/>
      <c r="Q5" s="674"/>
      <c r="R5" s="674"/>
      <c r="S5" s="674"/>
      <c r="T5" s="674"/>
    </row>
    <row r="6" spans="1:20" s="657" customFormat="1" x14ac:dyDescent="0.25">
      <c r="A6" s="278" t="s">
        <v>332</v>
      </c>
      <c r="B6" s="674"/>
      <c r="C6" s="534" t="s">
        <v>333</v>
      </c>
      <c r="D6" s="674"/>
      <c r="E6" s="674"/>
      <c r="F6" s="674"/>
      <c r="G6" s="674"/>
      <c r="H6" s="674"/>
      <c r="I6" s="674"/>
      <c r="J6" s="674"/>
      <c r="K6" s="674"/>
      <c r="L6" s="674"/>
      <c r="M6" s="674"/>
      <c r="N6" s="674"/>
      <c r="O6" s="674"/>
      <c r="P6" s="674"/>
      <c r="Q6" s="674"/>
      <c r="R6" s="674"/>
      <c r="S6" s="674"/>
      <c r="T6" s="674"/>
    </row>
    <row r="8" spans="1:20" x14ac:dyDescent="0.25">
      <c r="A8" s="675" t="s">
        <v>334</v>
      </c>
      <c r="B8" s="674"/>
      <c r="C8" s="674"/>
      <c r="D8" s="674"/>
      <c r="E8" s="674"/>
      <c r="F8" s="674"/>
      <c r="G8" s="674"/>
      <c r="H8" s="674"/>
      <c r="I8" s="674"/>
      <c r="J8" s="674"/>
      <c r="K8" s="674"/>
      <c r="L8" s="674"/>
      <c r="M8" s="674"/>
      <c r="N8" s="674"/>
      <c r="O8" s="674"/>
      <c r="P8" s="674"/>
      <c r="Q8" s="674"/>
      <c r="R8" s="674"/>
      <c r="S8" s="674"/>
      <c r="T8" s="674"/>
    </row>
    <row r="10" spans="1:20" x14ac:dyDescent="0.25">
      <c r="A10" s="674"/>
      <c r="B10" s="756" t="s">
        <v>15</v>
      </c>
      <c r="C10" s="782" t="str">
        <f>$A$1</f>
        <v>East Renfrewshire</v>
      </c>
      <c r="D10" s="735"/>
      <c r="E10" s="735"/>
      <c r="F10" s="735"/>
      <c r="G10" s="735"/>
      <c r="H10" s="735"/>
      <c r="I10" s="735"/>
      <c r="J10" s="735"/>
      <c r="K10" s="735"/>
      <c r="L10" s="782" t="s">
        <v>74</v>
      </c>
      <c r="M10" s="735"/>
      <c r="N10" s="735"/>
      <c r="O10" s="735"/>
      <c r="P10" s="735"/>
      <c r="Q10" s="735"/>
      <c r="R10" s="735"/>
      <c r="S10" s="735"/>
      <c r="T10" s="735"/>
    </row>
    <row r="11" spans="1:20" x14ac:dyDescent="0.25">
      <c r="A11" s="674"/>
      <c r="B11" s="756"/>
      <c r="C11" s="777" t="s">
        <v>335</v>
      </c>
      <c r="D11" s="778"/>
      <c r="E11" s="779"/>
      <c r="F11" s="780" t="s">
        <v>336</v>
      </c>
      <c r="G11" s="778"/>
      <c r="H11" s="778"/>
      <c r="I11" s="781" t="s">
        <v>337</v>
      </c>
      <c r="J11" s="773"/>
      <c r="K11" s="776"/>
      <c r="L11" s="777" t="s">
        <v>335</v>
      </c>
      <c r="M11" s="778"/>
      <c r="N11" s="779"/>
      <c r="O11" s="780" t="s">
        <v>336</v>
      </c>
      <c r="P11" s="778"/>
      <c r="Q11" s="778"/>
      <c r="R11" s="781" t="s">
        <v>337</v>
      </c>
      <c r="S11" s="773"/>
      <c r="T11" s="773"/>
    </row>
    <row r="12" spans="1:20" ht="15.75" thickBot="1" x14ac:dyDescent="0.3">
      <c r="A12" s="674"/>
      <c r="B12" s="675" t="s">
        <v>306</v>
      </c>
      <c r="C12" s="597" t="s">
        <v>78</v>
      </c>
      <c r="D12" s="596" t="s">
        <v>80</v>
      </c>
      <c r="E12" s="595" t="s">
        <v>81</v>
      </c>
      <c r="F12" s="594" t="s">
        <v>78</v>
      </c>
      <c r="G12" s="596" t="s">
        <v>80</v>
      </c>
      <c r="H12" s="596" t="s">
        <v>81</v>
      </c>
      <c r="I12" s="609" t="s">
        <v>78</v>
      </c>
      <c r="J12" s="558" t="s">
        <v>80</v>
      </c>
      <c r="K12" s="561" t="s">
        <v>81</v>
      </c>
      <c r="L12" s="597" t="s">
        <v>78</v>
      </c>
      <c r="M12" s="596" t="s">
        <v>80</v>
      </c>
      <c r="N12" s="595" t="s">
        <v>81</v>
      </c>
      <c r="O12" s="594" t="s">
        <v>78</v>
      </c>
      <c r="P12" s="596" t="s">
        <v>80</v>
      </c>
      <c r="Q12" s="596" t="s">
        <v>81</v>
      </c>
      <c r="R12" s="609" t="s">
        <v>78</v>
      </c>
      <c r="S12" s="558" t="s">
        <v>80</v>
      </c>
      <c r="T12" s="558" t="s">
        <v>81</v>
      </c>
    </row>
    <row r="13" spans="1:20" x14ac:dyDescent="0.25">
      <c r="A13" s="674"/>
      <c r="B13" s="160" t="s">
        <v>77</v>
      </c>
      <c r="C13" s="342"/>
      <c r="D13" s="341"/>
      <c r="E13" s="393"/>
      <c r="F13" s="554"/>
      <c r="G13" s="341"/>
      <c r="H13" s="341"/>
      <c r="I13" s="586"/>
      <c r="J13" s="341"/>
      <c r="K13" s="343"/>
      <c r="L13" s="342"/>
      <c r="M13" s="341"/>
      <c r="N13" s="393"/>
      <c r="O13" s="554"/>
      <c r="P13" s="341"/>
      <c r="Q13" s="341"/>
      <c r="R13" s="586"/>
      <c r="S13" s="341"/>
      <c r="T13" s="341"/>
    </row>
    <row r="14" spans="1:20" x14ac:dyDescent="0.25">
      <c r="A14" s="674"/>
      <c r="B14" s="548" t="s">
        <v>307</v>
      </c>
      <c r="C14" s="564">
        <v>1474539.68</v>
      </c>
      <c r="D14" s="565" t="s">
        <v>411</v>
      </c>
      <c r="E14" s="565">
        <v>1696365.08</v>
      </c>
      <c r="F14" s="573" t="s">
        <v>79</v>
      </c>
      <c r="G14" s="565" t="s">
        <v>411</v>
      </c>
      <c r="H14" s="565">
        <v>4985.3</v>
      </c>
      <c r="I14" s="587">
        <f>SUM(C14,F14)</f>
        <v>1474539.68</v>
      </c>
      <c r="J14" s="576">
        <f t="shared" ref="J14:K29" si="0">SUM(D14,G14)</f>
        <v>0</v>
      </c>
      <c r="K14" s="577">
        <f t="shared" si="0"/>
        <v>1701350.3800000001</v>
      </c>
      <c r="L14" s="564">
        <v>18299723</v>
      </c>
      <c r="M14" s="565">
        <v>29556233.381999999</v>
      </c>
      <c r="N14" s="565">
        <v>39371407.23932004</v>
      </c>
      <c r="O14" s="573">
        <v>530398.71000000008</v>
      </c>
      <c r="P14" s="565">
        <v>1959705.5730000003</v>
      </c>
      <c r="Q14" s="565">
        <v>613292.32649999985</v>
      </c>
      <c r="R14" s="587">
        <f>SUM(L14,O14)</f>
        <v>18830121.710000001</v>
      </c>
      <c r="S14" s="576">
        <f t="shared" ref="S14:S29" si="1">SUM(M14,P14)</f>
        <v>31515938.954999998</v>
      </c>
      <c r="T14" s="576">
        <f t="shared" ref="T14:T29" si="2">SUM(N14,Q14)</f>
        <v>39984699.565820038</v>
      </c>
    </row>
    <row r="15" spans="1:20" x14ac:dyDescent="0.25">
      <c r="A15" s="674"/>
      <c r="B15" s="549" t="s">
        <v>308</v>
      </c>
      <c r="C15" s="566">
        <v>51855.62</v>
      </c>
      <c r="D15" s="567" t="s">
        <v>411</v>
      </c>
      <c r="E15" s="568">
        <v>56679.08</v>
      </c>
      <c r="F15" s="574" t="s">
        <v>79</v>
      </c>
      <c r="G15" s="567" t="s">
        <v>411</v>
      </c>
      <c r="H15" s="567">
        <v>0</v>
      </c>
      <c r="I15" s="588">
        <f t="shared" ref="I15:I29" si="3">SUM(C15,F15)</f>
        <v>51855.62</v>
      </c>
      <c r="J15" s="578">
        <f t="shared" si="0"/>
        <v>0</v>
      </c>
      <c r="K15" s="579">
        <f t="shared" si="0"/>
        <v>56679.08</v>
      </c>
      <c r="L15" s="566">
        <v>2898316.7600000002</v>
      </c>
      <c r="M15" s="567">
        <v>4194117.6488000005</v>
      </c>
      <c r="N15" s="568">
        <v>4927112.7186881201</v>
      </c>
      <c r="O15" s="574">
        <v>64031.55</v>
      </c>
      <c r="P15" s="567">
        <v>63942.07</v>
      </c>
      <c r="Q15" s="567">
        <v>52982.06</v>
      </c>
      <c r="R15" s="588">
        <f t="shared" ref="R15:R29" si="4">SUM(L15,O15)</f>
        <v>2962348.31</v>
      </c>
      <c r="S15" s="578">
        <f t="shared" si="1"/>
        <v>4258059.7188000008</v>
      </c>
      <c r="T15" s="578">
        <f t="shared" si="2"/>
        <v>4980094.7786881197</v>
      </c>
    </row>
    <row r="16" spans="1:20" x14ac:dyDescent="0.25">
      <c r="A16" s="674"/>
      <c r="B16" s="548" t="s">
        <v>309</v>
      </c>
      <c r="C16" s="564">
        <v>0</v>
      </c>
      <c r="D16" s="565" t="s">
        <v>411</v>
      </c>
      <c r="E16" s="569">
        <v>56679.08</v>
      </c>
      <c r="F16" s="573" t="s">
        <v>79</v>
      </c>
      <c r="G16" s="565" t="s">
        <v>411</v>
      </c>
      <c r="H16" s="565">
        <v>0</v>
      </c>
      <c r="I16" s="587">
        <f t="shared" si="3"/>
        <v>0</v>
      </c>
      <c r="J16" s="576">
        <f t="shared" si="0"/>
        <v>0</v>
      </c>
      <c r="K16" s="577">
        <f t="shared" si="0"/>
        <v>56679.08</v>
      </c>
      <c r="L16" s="564">
        <v>177295.51</v>
      </c>
      <c r="M16" s="565">
        <v>880829.34019999998</v>
      </c>
      <c r="N16" s="569">
        <v>1249193.1043091277</v>
      </c>
      <c r="O16" s="573">
        <v>43239</v>
      </c>
      <c r="P16" s="565">
        <v>61320.899999999994</v>
      </c>
      <c r="Q16" s="565">
        <v>25279.045999999998</v>
      </c>
      <c r="R16" s="587">
        <f t="shared" si="4"/>
        <v>220534.51</v>
      </c>
      <c r="S16" s="576">
        <f t="shared" si="1"/>
        <v>942150.2402</v>
      </c>
      <c r="T16" s="576">
        <f t="shared" si="2"/>
        <v>1274472.1503091278</v>
      </c>
    </row>
    <row r="17" spans="2:20" x14ac:dyDescent="0.25">
      <c r="B17" s="549" t="s">
        <v>310</v>
      </c>
      <c r="C17" s="566">
        <v>74237.649999999994</v>
      </c>
      <c r="D17" s="567" t="s">
        <v>411</v>
      </c>
      <c r="E17" s="568">
        <v>28471.68</v>
      </c>
      <c r="F17" s="574" t="s">
        <v>79</v>
      </c>
      <c r="G17" s="567" t="s">
        <v>411</v>
      </c>
      <c r="H17" s="567">
        <v>0</v>
      </c>
      <c r="I17" s="588">
        <f t="shared" si="3"/>
        <v>74237.649999999994</v>
      </c>
      <c r="J17" s="578">
        <f t="shared" si="0"/>
        <v>0</v>
      </c>
      <c r="K17" s="579">
        <f t="shared" si="0"/>
        <v>28471.68</v>
      </c>
      <c r="L17" s="566">
        <v>2823786.5800000005</v>
      </c>
      <c r="M17" s="567">
        <v>3185275.6814999999</v>
      </c>
      <c r="N17" s="568">
        <v>1660603.8130923023</v>
      </c>
      <c r="O17" s="574">
        <v>393761.98000000004</v>
      </c>
      <c r="P17" s="567">
        <v>196223.9142</v>
      </c>
      <c r="Q17" s="567">
        <v>234795.46000000002</v>
      </c>
      <c r="R17" s="588">
        <f t="shared" si="4"/>
        <v>3217548.5600000005</v>
      </c>
      <c r="S17" s="578">
        <f t="shared" si="1"/>
        <v>3381499.5956999999</v>
      </c>
      <c r="T17" s="578">
        <f t="shared" si="2"/>
        <v>1895399.2730923023</v>
      </c>
    </row>
    <row r="18" spans="2:20" x14ac:dyDescent="0.25">
      <c r="B18" s="548" t="s">
        <v>311</v>
      </c>
      <c r="C18" s="564" t="s">
        <v>79</v>
      </c>
      <c r="D18" s="565" t="s">
        <v>411</v>
      </c>
      <c r="E18" s="569">
        <v>0</v>
      </c>
      <c r="F18" s="573" t="s">
        <v>79</v>
      </c>
      <c r="G18" s="565" t="s">
        <v>411</v>
      </c>
      <c r="H18" s="565">
        <v>0</v>
      </c>
      <c r="I18" s="587">
        <f t="shared" si="3"/>
        <v>0</v>
      </c>
      <c r="J18" s="576">
        <f t="shared" si="0"/>
        <v>0</v>
      </c>
      <c r="K18" s="577">
        <f t="shared" si="0"/>
        <v>0</v>
      </c>
      <c r="L18" s="564">
        <v>11670.119999999999</v>
      </c>
      <c r="M18" s="565">
        <v>2592.48</v>
      </c>
      <c r="N18" s="569">
        <v>8133.66</v>
      </c>
      <c r="O18" s="573">
        <v>200</v>
      </c>
      <c r="P18" s="565">
        <v>300</v>
      </c>
      <c r="Q18" s="565">
        <v>0</v>
      </c>
      <c r="R18" s="587">
        <f t="shared" si="4"/>
        <v>11870.119999999999</v>
      </c>
      <c r="S18" s="576">
        <f t="shared" si="1"/>
        <v>2892.48</v>
      </c>
      <c r="T18" s="576">
        <f t="shared" si="2"/>
        <v>8133.66</v>
      </c>
    </row>
    <row r="19" spans="2:20" x14ac:dyDescent="0.25">
      <c r="B19" s="549" t="s">
        <v>312</v>
      </c>
      <c r="C19" s="566">
        <v>24524.28</v>
      </c>
      <c r="D19" s="567">
        <v>0</v>
      </c>
      <c r="E19" s="568">
        <v>319823.86</v>
      </c>
      <c r="F19" s="574">
        <v>0</v>
      </c>
      <c r="G19" s="567">
        <v>0</v>
      </c>
      <c r="H19" s="567">
        <v>0</v>
      </c>
      <c r="I19" s="588">
        <f t="shared" si="3"/>
        <v>24524.28</v>
      </c>
      <c r="J19" s="578">
        <f t="shared" si="0"/>
        <v>0</v>
      </c>
      <c r="K19" s="579">
        <f t="shared" si="0"/>
        <v>319823.86</v>
      </c>
      <c r="L19" s="566">
        <v>2771469.97</v>
      </c>
      <c r="M19" s="567">
        <v>4752508.04005</v>
      </c>
      <c r="N19" s="568">
        <v>12740944.52</v>
      </c>
      <c r="O19" s="574">
        <v>407456.1</v>
      </c>
      <c r="P19" s="567">
        <v>1442020.1025</v>
      </c>
      <c r="Q19" s="567">
        <v>1982232.36</v>
      </c>
      <c r="R19" s="588">
        <f t="shared" si="4"/>
        <v>3178926.0700000003</v>
      </c>
      <c r="S19" s="578">
        <f t="shared" si="1"/>
        <v>6194528.14255</v>
      </c>
      <c r="T19" s="578">
        <f t="shared" si="2"/>
        <v>14723176.879999999</v>
      </c>
    </row>
    <row r="20" spans="2:20" x14ac:dyDescent="0.25">
      <c r="B20" s="548" t="s">
        <v>313</v>
      </c>
      <c r="C20" s="564">
        <v>179899.6</v>
      </c>
      <c r="D20" s="565" t="s">
        <v>411</v>
      </c>
      <c r="E20" s="569">
        <v>343328.87</v>
      </c>
      <c r="F20" s="573" t="s">
        <v>79</v>
      </c>
      <c r="G20" s="565" t="s">
        <v>411</v>
      </c>
      <c r="H20" s="565">
        <v>59249.440000000002</v>
      </c>
      <c r="I20" s="587">
        <f t="shared" si="3"/>
        <v>179899.6</v>
      </c>
      <c r="J20" s="576">
        <f t="shared" si="0"/>
        <v>0</v>
      </c>
      <c r="K20" s="577">
        <f t="shared" si="0"/>
        <v>402578.31</v>
      </c>
      <c r="L20" s="564">
        <v>5547566.0699999994</v>
      </c>
      <c r="M20" s="565">
        <v>6146411.2131999992</v>
      </c>
      <c r="N20" s="569">
        <v>8185740.0726269484</v>
      </c>
      <c r="O20" s="573">
        <v>1119251.6099999999</v>
      </c>
      <c r="P20" s="565">
        <v>2730060.7977000009</v>
      </c>
      <c r="Q20" s="565">
        <v>3938782.3884999999</v>
      </c>
      <c r="R20" s="587">
        <f t="shared" si="4"/>
        <v>6666817.6799999997</v>
      </c>
      <c r="S20" s="576">
        <f t="shared" si="1"/>
        <v>8876472.0109000001</v>
      </c>
      <c r="T20" s="576">
        <f t="shared" si="2"/>
        <v>12124522.461126948</v>
      </c>
    </row>
    <row r="21" spans="2:20" x14ac:dyDescent="0.25">
      <c r="B21" s="549" t="s">
        <v>314</v>
      </c>
      <c r="C21" s="566">
        <v>6991.67</v>
      </c>
      <c r="D21" s="567" t="s">
        <v>411</v>
      </c>
      <c r="E21" s="568">
        <v>12070.27</v>
      </c>
      <c r="F21" s="574" t="s">
        <v>79</v>
      </c>
      <c r="G21" s="567" t="s">
        <v>411</v>
      </c>
      <c r="H21" s="567">
        <v>0</v>
      </c>
      <c r="I21" s="588">
        <f t="shared" si="3"/>
        <v>6991.67</v>
      </c>
      <c r="J21" s="578">
        <f t="shared" si="0"/>
        <v>0</v>
      </c>
      <c r="K21" s="579">
        <f t="shared" si="0"/>
        <v>12070.27</v>
      </c>
      <c r="L21" s="566">
        <v>799400.37000000011</v>
      </c>
      <c r="M21" s="567">
        <v>1308618.1932599999</v>
      </c>
      <c r="N21" s="568">
        <v>1393433.5499999998</v>
      </c>
      <c r="O21" s="574">
        <v>89541.63</v>
      </c>
      <c r="P21" s="567">
        <v>11654.43</v>
      </c>
      <c r="Q21" s="567">
        <v>32612.71</v>
      </c>
      <c r="R21" s="588">
        <f t="shared" si="4"/>
        <v>888942.00000000012</v>
      </c>
      <c r="S21" s="578">
        <f t="shared" si="1"/>
        <v>1320272.6232599998</v>
      </c>
      <c r="T21" s="578">
        <f t="shared" si="2"/>
        <v>1426046.2599999998</v>
      </c>
    </row>
    <row r="22" spans="2:20" x14ac:dyDescent="0.25">
      <c r="B22" s="548" t="s">
        <v>315</v>
      </c>
      <c r="C22" s="564">
        <v>2647</v>
      </c>
      <c r="D22" s="565" t="s">
        <v>411</v>
      </c>
      <c r="E22" s="569">
        <v>4940</v>
      </c>
      <c r="F22" s="573" t="s">
        <v>79</v>
      </c>
      <c r="G22" s="565" t="s">
        <v>411</v>
      </c>
      <c r="H22" s="565">
        <v>0</v>
      </c>
      <c r="I22" s="587">
        <f t="shared" si="3"/>
        <v>2647</v>
      </c>
      <c r="J22" s="576">
        <f t="shared" si="0"/>
        <v>0</v>
      </c>
      <c r="K22" s="577">
        <f t="shared" si="0"/>
        <v>4940</v>
      </c>
      <c r="L22" s="564">
        <v>47948.619999999995</v>
      </c>
      <c r="M22" s="565">
        <v>52282.474999999999</v>
      </c>
      <c r="N22" s="569">
        <v>138128.85466764367</v>
      </c>
      <c r="O22" s="573">
        <v>584.67999999999995</v>
      </c>
      <c r="P22" s="565">
        <v>4178.3999999999996</v>
      </c>
      <c r="Q22" s="565">
        <v>1000</v>
      </c>
      <c r="R22" s="587">
        <f t="shared" si="4"/>
        <v>48533.299999999996</v>
      </c>
      <c r="S22" s="576">
        <f t="shared" si="1"/>
        <v>56460.875</v>
      </c>
      <c r="T22" s="576">
        <f t="shared" si="2"/>
        <v>139128.85466764367</v>
      </c>
    </row>
    <row r="23" spans="2:20" x14ac:dyDescent="0.25">
      <c r="B23" s="549" t="s">
        <v>316</v>
      </c>
      <c r="C23" s="566">
        <v>4288</v>
      </c>
      <c r="D23" s="567" t="s">
        <v>411</v>
      </c>
      <c r="E23" s="568">
        <v>2716.6</v>
      </c>
      <c r="F23" s="574" t="s">
        <v>79</v>
      </c>
      <c r="G23" s="567" t="s">
        <v>411</v>
      </c>
      <c r="H23" s="567">
        <v>0</v>
      </c>
      <c r="I23" s="588">
        <f t="shared" si="3"/>
        <v>4288</v>
      </c>
      <c r="J23" s="578">
        <f t="shared" si="0"/>
        <v>0</v>
      </c>
      <c r="K23" s="579">
        <f t="shared" si="0"/>
        <v>2716.6</v>
      </c>
      <c r="L23" s="566">
        <v>19030.919999999998</v>
      </c>
      <c r="M23" s="567">
        <v>122384.58</v>
      </c>
      <c r="N23" s="568">
        <v>163826.72712801388</v>
      </c>
      <c r="O23" s="574">
        <v>13850.66</v>
      </c>
      <c r="P23" s="567">
        <v>20126.400000000001</v>
      </c>
      <c r="Q23" s="567">
        <v>58926.96</v>
      </c>
      <c r="R23" s="588">
        <f t="shared" si="4"/>
        <v>32881.58</v>
      </c>
      <c r="S23" s="578">
        <f t="shared" si="1"/>
        <v>142510.98000000001</v>
      </c>
      <c r="T23" s="578">
        <f t="shared" si="2"/>
        <v>222753.68712801387</v>
      </c>
    </row>
    <row r="24" spans="2:20" x14ac:dyDescent="0.25">
      <c r="B24" s="548" t="s">
        <v>317</v>
      </c>
      <c r="C24" s="564">
        <v>118185.88</v>
      </c>
      <c r="D24" s="565" t="s">
        <v>411</v>
      </c>
      <c r="E24" s="569">
        <v>67330.720000000001</v>
      </c>
      <c r="F24" s="573" t="s">
        <v>79</v>
      </c>
      <c r="G24" s="565" t="s">
        <v>411</v>
      </c>
      <c r="H24" s="565">
        <v>0</v>
      </c>
      <c r="I24" s="587">
        <f t="shared" si="3"/>
        <v>118185.88</v>
      </c>
      <c r="J24" s="576">
        <f t="shared" si="0"/>
        <v>0</v>
      </c>
      <c r="K24" s="577">
        <f t="shared" si="0"/>
        <v>67330.720000000001</v>
      </c>
      <c r="L24" s="564">
        <v>5667393.3200000003</v>
      </c>
      <c r="M24" s="565">
        <v>6997890.4281500001</v>
      </c>
      <c r="N24" s="569">
        <v>7351725.5251229787</v>
      </c>
      <c r="O24" s="573">
        <v>171245.53</v>
      </c>
      <c r="P24" s="565">
        <v>87622.926000000007</v>
      </c>
      <c r="Q24" s="565">
        <v>170626.90224999998</v>
      </c>
      <c r="R24" s="587">
        <f t="shared" si="4"/>
        <v>5838638.8500000006</v>
      </c>
      <c r="S24" s="576">
        <f t="shared" si="1"/>
        <v>7085513.35415</v>
      </c>
      <c r="T24" s="576">
        <f t="shared" si="2"/>
        <v>7522352.427372979</v>
      </c>
    </row>
    <row r="25" spans="2:20" x14ac:dyDescent="0.25">
      <c r="B25" s="549" t="s">
        <v>318</v>
      </c>
      <c r="C25" s="566">
        <v>1522672.32</v>
      </c>
      <c r="D25" s="567" t="s">
        <v>411</v>
      </c>
      <c r="E25" s="568">
        <v>1643058.56</v>
      </c>
      <c r="F25" s="574" t="s">
        <v>79</v>
      </c>
      <c r="G25" s="567" t="s">
        <v>411</v>
      </c>
      <c r="H25" s="567">
        <v>0</v>
      </c>
      <c r="I25" s="588">
        <f t="shared" si="3"/>
        <v>1522672.32</v>
      </c>
      <c r="J25" s="578">
        <f t="shared" si="0"/>
        <v>0</v>
      </c>
      <c r="K25" s="579">
        <f t="shared" si="0"/>
        <v>1643058.56</v>
      </c>
      <c r="L25" s="566">
        <v>62945121.020000003</v>
      </c>
      <c r="M25" s="567">
        <v>66356433.752059996</v>
      </c>
      <c r="N25" s="568">
        <v>64961974.192235842</v>
      </c>
      <c r="O25" s="574">
        <v>13498250.729999999</v>
      </c>
      <c r="P25" s="567">
        <v>19563811.165300004</v>
      </c>
      <c r="Q25" s="567">
        <v>28406503.494900003</v>
      </c>
      <c r="R25" s="588">
        <f t="shared" si="4"/>
        <v>76443371.75</v>
      </c>
      <c r="S25" s="578">
        <f t="shared" si="1"/>
        <v>85920244.917360008</v>
      </c>
      <c r="T25" s="578">
        <f t="shared" si="2"/>
        <v>93368477.687135845</v>
      </c>
    </row>
    <row r="26" spans="2:20" x14ac:dyDescent="0.25">
      <c r="B26" s="548" t="s">
        <v>319</v>
      </c>
      <c r="C26" s="564">
        <v>23569.91</v>
      </c>
      <c r="D26" s="565" t="s">
        <v>411</v>
      </c>
      <c r="E26" s="569">
        <v>15090.32</v>
      </c>
      <c r="F26" s="573" t="s">
        <v>79</v>
      </c>
      <c r="G26" s="565" t="s">
        <v>411</v>
      </c>
      <c r="H26" s="565">
        <v>0</v>
      </c>
      <c r="I26" s="587">
        <f t="shared" si="3"/>
        <v>23569.91</v>
      </c>
      <c r="J26" s="576">
        <f t="shared" si="0"/>
        <v>0</v>
      </c>
      <c r="K26" s="577">
        <f t="shared" si="0"/>
        <v>15090.32</v>
      </c>
      <c r="L26" s="564">
        <v>1145622.53</v>
      </c>
      <c r="M26" s="565">
        <v>859969.89500000014</v>
      </c>
      <c r="N26" s="569">
        <v>1124431.8313887219</v>
      </c>
      <c r="O26" s="573">
        <v>10268.400000000001</v>
      </c>
      <c r="P26" s="565">
        <v>21285.46</v>
      </c>
      <c r="Q26" s="565">
        <v>12206.91</v>
      </c>
      <c r="R26" s="587">
        <f t="shared" si="4"/>
        <v>1155890.93</v>
      </c>
      <c r="S26" s="576">
        <f t="shared" si="1"/>
        <v>881255.3550000001</v>
      </c>
      <c r="T26" s="576">
        <f t="shared" si="2"/>
        <v>1136638.7413887219</v>
      </c>
    </row>
    <row r="27" spans="2:20" x14ac:dyDescent="0.25">
      <c r="B27" s="549" t="s">
        <v>320</v>
      </c>
      <c r="C27" s="566" t="s">
        <v>79</v>
      </c>
      <c r="D27" s="567" t="s">
        <v>411</v>
      </c>
      <c r="E27" s="568">
        <v>0</v>
      </c>
      <c r="F27" s="574" t="s">
        <v>79</v>
      </c>
      <c r="G27" s="567" t="s">
        <v>411</v>
      </c>
      <c r="H27" s="567">
        <v>0</v>
      </c>
      <c r="I27" s="588">
        <f t="shared" si="3"/>
        <v>0</v>
      </c>
      <c r="J27" s="578">
        <f t="shared" si="0"/>
        <v>0</v>
      </c>
      <c r="K27" s="579">
        <f t="shared" si="0"/>
        <v>0</v>
      </c>
      <c r="L27" s="566">
        <v>40148</v>
      </c>
      <c r="M27" s="567">
        <v>73311.199999999997</v>
      </c>
      <c r="N27" s="568">
        <v>333271.64090375154</v>
      </c>
      <c r="O27" s="574">
        <v>485833.58</v>
      </c>
      <c r="P27" s="567">
        <v>1000</v>
      </c>
      <c r="Q27" s="567">
        <v>0</v>
      </c>
      <c r="R27" s="588">
        <f t="shared" si="4"/>
        <v>525981.58000000007</v>
      </c>
      <c r="S27" s="578">
        <f t="shared" si="1"/>
        <v>74311.199999999997</v>
      </c>
      <c r="T27" s="578">
        <f t="shared" si="2"/>
        <v>333271.64090375154</v>
      </c>
    </row>
    <row r="28" spans="2:20" x14ac:dyDescent="0.25">
      <c r="B28" s="548" t="s">
        <v>321</v>
      </c>
      <c r="C28" s="564" t="s">
        <v>79</v>
      </c>
      <c r="D28" s="565" t="s">
        <v>411</v>
      </c>
      <c r="E28" s="569">
        <v>436616.53</v>
      </c>
      <c r="F28" s="573" t="s">
        <v>79</v>
      </c>
      <c r="G28" s="565" t="s">
        <v>411</v>
      </c>
      <c r="H28" s="565">
        <v>5715.12</v>
      </c>
      <c r="I28" s="587">
        <f t="shared" si="3"/>
        <v>0</v>
      </c>
      <c r="J28" s="576">
        <f t="shared" si="0"/>
        <v>0</v>
      </c>
      <c r="K28" s="577">
        <f t="shared" si="0"/>
        <v>442331.65</v>
      </c>
      <c r="L28" s="564">
        <v>2498803.5099999998</v>
      </c>
      <c r="M28" s="565">
        <v>16699608.243080001</v>
      </c>
      <c r="N28" s="569">
        <v>41223077.096276611</v>
      </c>
      <c r="O28" s="573">
        <v>335235.38000000006</v>
      </c>
      <c r="P28" s="565">
        <v>1115462.6080999998</v>
      </c>
      <c r="Q28" s="565">
        <v>6170184.1380000003</v>
      </c>
      <c r="R28" s="587">
        <f t="shared" si="4"/>
        <v>2834038.8899999997</v>
      </c>
      <c r="S28" s="576">
        <f t="shared" si="1"/>
        <v>17815070.851180002</v>
      </c>
      <c r="T28" s="576">
        <f t="shared" si="2"/>
        <v>47393261.234276608</v>
      </c>
    </row>
    <row r="29" spans="2:20" x14ac:dyDescent="0.25">
      <c r="B29" s="549" t="s">
        <v>128</v>
      </c>
      <c r="C29" s="566">
        <v>2386251.92</v>
      </c>
      <c r="D29" s="567" t="s">
        <v>411</v>
      </c>
      <c r="E29" s="568">
        <v>3501786</v>
      </c>
      <c r="F29" s="574" t="s">
        <v>79</v>
      </c>
      <c r="G29" s="567" t="s">
        <v>411</v>
      </c>
      <c r="H29" s="567">
        <v>56859.93</v>
      </c>
      <c r="I29" s="588">
        <f t="shared" si="3"/>
        <v>2386251.92</v>
      </c>
      <c r="J29" s="578">
        <f t="shared" si="0"/>
        <v>0</v>
      </c>
      <c r="K29" s="579">
        <f t="shared" si="0"/>
        <v>3558645.93</v>
      </c>
      <c r="L29" s="566">
        <v>82546161.570000008</v>
      </c>
      <c r="M29" s="567">
        <v>81345428.530980006</v>
      </c>
      <c r="N29" s="568">
        <v>98299408.740939915</v>
      </c>
      <c r="O29" s="574">
        <v>15246009.780000001</v>
      </c>
      <c r="P29" s="567">
        <v>17274828.673300002</v>
      </c>
      <c r="Q29" s="567">
        <v>12371434.055949999</v>
      </c>
      <c r="R29" s="588">
        <f t="shared" si="4"/>
        <v>97792171.350000009</v>
      </c>
      <c r="S29" s="578">
        <f t="shared" si="1"/>
        <v>98620257.204280004</v>
      </c>
      <c r="T29" s="578">
        <f t="shared" si="2"/>
        <v>110670842.79688992</v>
      </c>
    </row>
    <row r="30" spans="2:20" x14ac:dyDescent="0.25">
      <c r="B30" s="550" t="s">
        <v>185</v>
      </c>
      <c r="C30" s="570">
        <f t="shared" ref="C30:I30" si="5">SUM(C14:C29)</f>
        <v>5869663.5300000003</v>
      </c>
      <c r="D30" s="571">
        <f t="shared" si="5"/>
        <v>0</v>
      </c>
      <c r="E30" s="572">
        <f t="shared" si="5"/>
        <v>8184956.6500000013</v>
      </c>
      <c r="F30" s="575">
        <f t="shared" si="5"/>
        <v>0</v>
      </c>
      <c r="G30" s="571">
        <f t="shared" si="5"/>
        <v>0</v>
      </c>
      <c r="H30" s="571">
        <f t="shared" si="5"/>
        <v>126809.79000000001</v>
      </c>
      <c r="I30" s="589">
        <f t="shared" si="5"/>
        <v>5869663.5300000003</v>
      </c>
      <c r="J30" s="580">
        <f t="shared" ref="J30:K30" si="6">SUM(J14:J29)</f>
        <v>0</v>
      </c>
      <c r="K30" s="581">
        <f t="shared" si="6"/>
        <v>8311766.4400000013</v>
      </c>
      <c r="L30" s="570">
        <f t="shared" ref="L30:R30" si="7">SUM(L14:L29)</f>
        <v>188239457.87000003</v>
      </c>
      <c r="M30" s="571">
        <f t="shared" si="7"/>
        <v>222533895.08327997</v>
      </c>
      <c r="N30" s="572">
        <f t="shared" si="7"/>
        <v>283132413.28670001</v>
      </c>
      <c r="O30" s="575">
        <f t="shared" si="7"/>
        <v>32409159.32</v>
      </c>
      <c r="P30" s="571">
        <f t="shared" si="7"/>
        <v>44553543.420100011</v>
      </c>
      <c r="Q30" s="571">
        <f t="shared" si="7"/>
        <v>54070858.812099993</v>
      </c>
      <c r="R30" s="589">
        <f t="shared" si="7"/>
        <v>220648617.19</v>
      </c>
      <c r="S30" s="580">
        <f t="shared" ref="S30" si="8">SUM(S14:S29)</f>
        <v>267087438.50338</v>
      </c>
      <c r="T30" s="580">
        <f t="shared" ref="T30" si="9">SUM(T14:T29)</f>
        <v>337203272.09879994</v>
      </c>
    </row>
    <row r="31" spans="2:20" x14ac:dyDescent="0.25">
      <c r="B31" s="328" t="s">
        <v>82</v>
      </c>
      <c r="C31" s="544"/>
      <c r="D31" s="545"/>
      <c r="E31" s="546"/>
      <c r="F31" s="555"/>
      <c r="G31" s="545"/>
      <c r="H31" s="545"/>
      <c r="I31" s="590"/>
      <c r="J31" s="582"/>
      <c r="K31" s="583"/>
      <c r="L31" s="544"/>
      <c r="M31" s="545"/>
      <c r="N31" s="546"/>
      <c r="O31" s="555"/>
      <c r="P31" s="545"/>
      <c r="Q31" s="545"/>
      <c r="R31" s="590"/>
      <c r="S31" s="582"/>
      <c r="T31" s="582"/>
    </row>
    <row r="32" spans="2:20" x14ac:dyDescent="0.25">
      <c r="B32" s="548" t="s">
        <v>307</v>
      </c>
      <c r="C32" s="248">
        <f>IFERROR(C14/C$30,"-")</f>
        <v>0.2512136636901911</v>
      </c>
      <c r="D32" s="350" t="str">
        <f t="shared" ref="D32:H32" si="10">IFERROR(D14/D$30,"-")</f>
        <v>-</v>
      </c>
      <c r="E32" s="350">
        <f t="shared" si="10"/>
        <v>0.207254009097287</v>
      </c>
      <c r="F32" s="492" t="str">
        <f t="shared" si="10"/>
        <v>-</v>
      </c>
      <c r="G32" s="350" t="str">
        <f t="shared" si="10"/>
        <v>-</v>
      </c>
      <c r="H32" s="350">
        <f t="shared" si="10"/>
        <v>3.9313210754469349E-2</v>
      </c>
      <c r="I32" s="591">
        <f t="shared" ref="I32:K32" si="11">IFERROR(I14/I$30,"-")</f>
        <v>0.2512136636901911</v>
      </c>
      <c r="J32" s="494" t="str">
        <f t="shared" si="11"/>
        <v>-</v>
      </c>
      <c r="K32" s="584">
        <f t="shared" si="11"/>
        <v>0.20469179352927053</v>
      </c>
      <c r="L32" s="248">
        <f>IFERROR(L14/L$30,"-")</f>
        <v>9.7215128045247359E-2</v>
      </c>
      <c r="M32" s="350">
        <f t="shared" ref="M32:T32" si="12">IFERROR(M14/M$30,"-")</f>
        <v>0.13281677099544328</v>
      </c>
      <c r="N32" s="350">
        <f t="shared" si="12"/>
        <v>0.13905651699246646</v>
      </c>
      <c r="O32" s="492">
        <f t="shared" si="12"/>
        <v>1.6365704051838396E-2</v>
      </c>
      <c r="P32" s="350">
        <f t="shared" si="12"/>
        <v>4.3985403237666913E-2</v>
      </c>
      <c r="Q32" s="350">
        <f t="shared" si="12"/>
        <v>1.1342381829577249E-2</v>
      </c>
      <c r="R32" s="591">
        <f t="shared" si="12"/>
        <v>8.5339858231630913E-2</v>
      </c>
      <c r="S32" s="494">
        <f t="shared" si="12"/>
        <v>0.11799858178130367</v>
      </c>
      <c r="T32" s="494">
        <f t="shared" si="12"/>
        <v>0.11857743644345359</v>
      </c>
    </row>
    <row r="33" spans="2:20" x14ac:dyDescent="0.25">
      <c r="B33" s="549" t="s">
        <v>308</v>
      </c>
      <c r="C33" s="352">
        <f t="shared" ref="C33:K33" si="13">IFERROR(C15/C$30,"-")</f>
        <v>8.8345132110153515E-3</v>
      </c>
      <c r="D33" s="562" t="str">
        <f t="shared" si="13"/>
        <v>-</v>
      </c>
      <c r="E33" s="455">
        <f t="shared" si="13"/>
        <v>6.9247868282845447E-3</v>
      </c>
      <c r="F33" s="493" t="str">
        <f t="shared" si="13"/>
        <v>-</v>
      </c>
      <c r="G33" s="562" t="str">
        <f t="shared" si="13"/>
        <v>-</v>
      </c>
      <c r="H33" s="562">
        <f t="shared" si="13"/>
        <v>0</v>
      </c>
      <c r="I33" s="592">
        <f t="shared" si="13"/>
        <v>8.8345132110153515E-3</v>
      </c>
      <c r="J33" s="34" t="str">
        <f t="shared" si="13"/>
        <v>-</v>
      </c>
      <c r="K33" s="585">
        <f t="shared" si="13"/>
        <v>6.8191377138840771E-3</v>
      </c>
      <c r="L33" s="352">
        <f t="shared" ref="L33:T33" si="14">IFERROR(L15/L$30,"-")</f>
        <v>1.5396967207595792E-2</v>
      </c>
      <c r="M33" s="562">
        <f t="shared" si="14"/>
        <v>1.8847095842322872E-2</v>
      </c>
      <c r="N33" s="455">
        <f t="shared" si="14"/>
        <v>1.7402149974608958E-2</v>
      </c>
      <c r="O33" s="493">
        <f t="shared" si="14"/>
        <v>1.9757238800231862E-3</v>
      </c>
      <c r="P33" s="562">
        <f t="shared" si="14"/>
        <v>1.435173615644519E-3</v>
      </c>
      <c r="Q33" s="562">
        <f t="shared" si="14"/>
        <v>9.7986348217838281E-4</v>
      </c>
      <c r="R33" s="592">
        <f t="shared" si="14"/>
        <v>1.3425637322028304E-2</v>
      </c>
      <c r="S33" s="34">
        <f t="shared" si="14"/>
        <v>1.5942568256522911E-2</v>
      </c>
      <c r="T33" s="34">
        <f t="shared" si="14"/>
        <v>1.4768821036911413E-2</v>
      </c>
    </row>
    <row r="34" spans="2:20" x14ac:dyDescent="0.25">
      <c r="B34" s="548" t="s">
        <v>309</v>
      </c>
      <c r="C34" s="248">
        <f t="shared" ref="C34:K34" si="15">IFERROR(C16/C$30,"-")</f>
        <v>0</v>
      </c>
      <c r="D34" s="350" t="str">
        <f t="shared" si="15"/>
        <v>-</v>
      </c>
      <c r="E34" s="454">
        <f t="shared" si="15"/>
        <v>6.9247868282845447E-3</v>
      </c>
      <c r="F34" s="492" t="str">
        <f t="shared" si="15"/>
        <v>-</v>
      </c>
      <c r="G34" s="350" t="str">
        <f t="shared" si="15"/>
        <v>-</v>
      </c>
      <c r="H34" s="350">
        <f t="shared" si="15"/>
        <v>0</v>
      </c>
      <c r="I34" s="591">
        <f t="shared" si="15"/>
        <v>0</v>
      </c>
      <c r="J34" s="494" t="str">
        <f t="shared" si="15"/>
        <v>-</v>
      </c>
      <c r="K34" s="584">
        <f t="shared" si="15"/>
        <v>6.8191377138840771E-3</v>
      </c>
      <c r="L34" s="248">
        <f t="shared" ref="L34:T34" si="16">IFERROR(L16/L$30,"-")</f>
        <v>9.4186156295903692E-4</v>
      </c>
      <c r="M34" s="350">
        <f t="shared" si="16"/>
        <v>3.9581805723139969E-3</v>
      </c>
      <c r="N34" s="454">
        <f t="shared" si="16"/>
        <v>4.4120455507303371E-3</v>
      </c>
      <c r="O34" s="492">
        <f t="shared" si="16"/>
        <v>1.3341598766283579E-3</v>
      </c>
      <c r="P34" s="350">
        <f t="shared" si="16"/>
        <v>1.3763417069165259E-3</v>
      </c>
      <c r="Q34" s="350">
        <f t="shared" si="16"/>
        <v>4.6751700556202456E-4</v>
      </c>
      <c r="R34" s="591">
        <f t="shared" si="16"/>
        <v>9.994828556305806E-4</v>
      </c>
      <c r="S34" s="494">
        <f t="shared" si="16"/>
        <v>3.5274973824277289E-3</v>
      </c>
      <c r="T34" s="494">
        <f t="shared" si="16"/>
        <v>3.7795367238776666E-3</v>
      </c>
    </row>
    <row r="35" spans="2:20" x14ac:dyDescent="0.25">
      <c r="B35" s="549" t="s">
        <v>310</v>
      </c>
      <c r="C35" s="352">
        <f t="shared" ref="C35:K35" si="17">IFERROR(C17/C$30,"-")</f>
        <v>1.264768408283873E-2</v>
      </c>
      <c r="D35" s="562" t="str">
        <f t="shared" si="17"/>
        <v>-</v>
      </c>
      <c r="E35" s="455">
        <f t="shared" si="17"/>
        <v>3.4785376658042527E-3</v>
      </c>
      <c r="F35" s="493" t="str">
        <f t="shared" si="17"/>
        <v>-</v>
      </c>
      <c r="G35" s="562" t="str">
        <f t="shared" si="17"/>
        <v>-</v>
      </c>
      <c r="H35" s="562">
        <f t="shared" si="17"/>
        <v>0</v>
      </c>
      <c r="I35" s="592">
        <f t="shared" si="17"/>
        <v>1.264768408283873E-2</v>
      </c>
      <c r="J35" s="34" t="str">
        <f t="shared" si="17"/>
        <v>-</v>
      </c>
      <c r="K35" s="585">
        <f t="shared" si="17"/>
        <v>3.4254668012543427E-3</v>
      </c>
      <c r="L35" s="352">
        <f t="shared" ref="L35:T35" si="18">IFERROR(L17/L$30,"-")</f>
        <v>1.5001034384353861E-2</v>
      </c>
      <c r="M35" s="562">
        <f t="shared" si="18"/>
        <v>1.4313665252243746E-2</v>
      </c>
      <c r="N35" s="455">
        <f t="shared" si="18"/>
        <v>5.8651137600793666E-3</v>
      </c>
      <c r="O35" s="493">
        <f t="shared" si="18"/>
        <v>1.214971286703527E-2</v>
      </c>
      <c r="P35" s="562">
        <f t="shared" si="18"/>
        <v>4.4042268950369272E-3</v>
      </c>
      <c r="Q35" s="562">
        <f t="shared" si="18"/>
        <v>4.3423660204090827E-3</v>
      </c>
      <c r="R35" s="592">
        <f t="shared" si="18"/>
        <v>1.4582228526858962E-2</v>
      </c>
      <c r="S35" s="34">
        <f t="shared" si="18"/>
        <v>1.2660646321100597E-2</v>
      </c>
      <c r="T35" s="34">
        <f t="shared" si="18"/>
        <v>5.6209397414653606E-3</v>
      </c>
    </row>
    <row r="36" spans="2:20" x14ac:dyDescent="0.25">
      <c r="B36" s="548" t="s">
        <v>311</v>
      </c>
      <c r="C36" s="248" t="str">
        <f t="shared" ref="C36:K36" si="19">IFERROR(C18/C$30,"-")</f>
        <v>-</v>
      </c>
      <c r="D36" s="350" t="str">
        <f t="shared" si="19"/>
        <v>-</v>
      </c>
      <c r="E36" s="454">
        <f t="shared" si="19"/>
        <v>0</v>
      </c>
      <c r="F36" s="492" t="str">
        <f t="shared" si="19"/>
        <v>-</v>
      </c>
      <c r="G36" s="350" t="str">
        <f t="shared" si="19"/>
        <v>-</v>
      </c>
      <c r="H36" s="350">
        <f t="shared" si="19"/>
        <v>0</v>
      </c>
      <c r="I36" s="591">
        <f t="shared" si="19"/>
        <v>0</v>
      </c>
      <c r="J36" s="494" t="str">
        <f t="shared" si="19"/>
        <v>-</v>
      </c>
      <c r="K36" s="584">
        <f t="shared" si="19"/>
        <v>0</v>
      </c>
      <c r="L36" s="248">
        <f t="shared" ref="L36:T36" si="20">IFERROR(L18/L$30,"-")</f>
        <v>6.1996141149426261E-5</v>
      </c>
      <c r="M36" s="350">
        <f t="shared" si="20"/>
        <v>1.1649820801589814E-5</v>
      </c>
      <c r="N36" s="454">
        <f t="shared" si="20"/>
        <v>2.8727406747894499E-5</v>
      </c>
      <c r="O36" s="492">
        <f t="shared" si="20"/>
        <v>6.1710949680999004E-6</v>
      </c>
      <c r="P36" s="350">
        <f t="shared" si="20"/>
        <v>6.7334711668445467E-6</v>
      </c>
      <c r="Q36" s="350">
        <f t="shared" si="20"/>
        <v>0</v>
      </c>
      <c r="R36" s="591">
        <f t="shared" si="20"/>
        <v>5.3796484887003241E-5</v>
      </c>
      <c r="S36" s="494">
        <f t="shared" si="20"/>
        <v>1.0829711858438433E-5</v>
      </c>
      <c r="T36" s="494">
        <f t="shared" si="20"/>
        <v>2.4120940314057368E-5</v>
      </c>
    </row>
    <row r="37" spans="2:20" x14ac:dyDescent="0.25">
      <c r="B37" s="549" t="s">
        <v>312</v>
      </c>
      <c r="C37" s="352">
        <f t="shared" ref="C37:K37" si="21">IFERROR(C19/C$30,"-")</f>
        <v>4.1781406846671497E-3</v>
      </c>
      <c r="D37" s="562" t="str">
        <f t="shared" si="21"/>
        <v>-</v>
      </c>
      <c r="E37" s="455">
        <f t="shared" si="21"/>
        <v>3.907459424357488E-2</v>
      </c>
      <c r="F37" s="493" t="str">
        <f t="shared" si="21"/>
        <v>-</v>
      </c>
      <c r="G37" s="562" t="str">
        <f t="shared" si="21"/>
        <v>-</v>
      </c>
      <c r="H37" s="562">
        <f t="shared" si="21"/>
        <v>0</v>
      </c>
      <c r="I37" s="592">
        <f t="shared" si="21"/>
        <v>4.1781406846671497E-3</v>
      </c>
      <c r="J37" s="34" t="str">
        <f t="shared" si="21"/>
        <v>-</v>
      </c>
      <c r="K37" s="585">
        <f t="shared" si="21"/>
        <v>3.847844646606792E-2</v>
      </c>
      <c r="L37" s="352">
        <f t="shared" ref="L37:T37" si="22">IFERROR(L19/L$30,"-")</f>
        <v>1.4723108541430266E-2</v>
      </c>
      <c r="M37" s="562">
        <f t="shared" si="22"/>
        <v>2.1356333327430616E-2</v>
      </c>
      <c r="N37" s="455">
        <f t="shared" si="22"/>
        <v>4.4999950278029499E-2</v>
      </c>
      <c r="O37" s="493">
        <f t="shared" si="22"/>
        <v>1.2572251442158049E-2</v>
      </c>
      <c r="P37" s="562">
        <f t="shared" si="22"/>
        <v>3.2366002607313225E-2</v>
      </c>
      <c r="Q37" s="562">
        <f t="shared" si="22"/>
        <v>3.6659901535657048E-2</v>
      </c>
      <c r="R37" s="592">
        <f t="shared" si="22"/>
        <v>1.4407187819639199E-2</v>
      </c>
      <c r="S37" s="34">
        <f t="shared" si="22"/>
        <v>2.3192884612099073E-2</v>
      </c>
      <c r="T37" s="34">
        <f t="shared" si="22"/>
        <v>4.3662615692786441E-2</v>
      </c>
    </row>
    <row r="38" spans="2:20" x14ac:dyDescent="0.25">
      <c r="B38" s="548" t="s">
        <v>313</v>
      </c>
      <c r="C38" s="248">
        <f t="shared" ref="C38:K38" si="23">IFERROR(C20/C$30,"-")</f>
        <v>3.0649048123547212E-2</v>
      </c>
      <c r="D38" s="350" t="str">
        <f t="shared" si="23"/>
        <v>-</v>
      </c>
      <c r="E38" s="454">
        <f t="shared" si="23"/>
        <v>4.1946327229478969E-2</v>
      </c>
      <c r="F38" s="492" t="str">
        <f t="shared" si="23"/>
        <v>-</v>
      </c>
      <c r="G38" s="350" t="str">
        <f t="shared" si="23"/>
        <v>-</v>
      </c>
      <c r="H38" s="350">
        <f t="shared" si="23"/>
        <v>0.46723080292144636</v>
      </c>
      <c r="I38" s="591">
        <f t="shared" si="23"/>
        <v>3.0649048123547212E-2</v>
      </c>
      <c r="J38" s="494" t="str">
        <f t="shared" si="23"/>
        <v>-</v>
      </c>
      <c r="K38" s="584">
        <f t="shared" si="23"/>
        <v>4.8434747644328653E-2</v>
      </c>
      <c r="L38" s="248">
        <f t="shared" ref="L38:T38" si="24">IFERROR(L20/L$30,"-")</f>
        <v>2.9470792854871062E-2</v>
      </c>
      <c r="M38" s="350">
        <f t="shared" si="24"/>
        <v>2.7620112481740351E-2</v>
      </c>
      <c r="N38" s="454">
        <f t="shared" si="24"/>
        <v>2.8911349207969575E-2</v>
      </c>
      <c r="O38" s="492">
        <f t="shared" si="24"/>
        <v>3.4535039892543556E-2</v>
      </c>
      <c r="P38" s="350">
        <f t="shared" si="24"/>
        <v>6.1275952216818599E-2</v>
      </c>
      <c r="Q38" s="350">
        <f t="shared" si="24"/>
        <v>7.2844827602748893E-2</v>
      </c>
      <c r="R38" s="591">
        <f t="shared" si="24"/>
        <v>3.0214636125542628E-2</v>
      </c>
      <c r="S38" s="494">
        <f t="shared" si="24"/>
        <v>3.3234329778439459E-2</v>
      </c>
      <c r="T38" s="494">
        <f t="shared" si="24"/>
        <v>3.5956123396022339E-2</v>
      </c>
    </row>
    <row r="39" spans="2:20" x14ac:dyDescent="0.25">
      <c r="B39" s="549" t="s">
        <v>314</v>
      </c>
      <c r="C39" s="352">
        <f t="shared" ref="C39:K39" si="25">IFERROR(C21/C$30,"-")</f>
        <v>1.1911534561164189E-3</v>
      </c>
      <c r="D39" s="562" t="str">
        <f t="shared" si="25"/>
        <v>-</v>
      </c>
      <c r="E39" s="455">
        <f t="shared" si="25"/>
        <v>1.4746895452402914E-3</v>
      </c>
      <c r="F39" s="493" t="str">
        <f t="shared" si="25"/>
        <v>-</v>
      </c>
      <c r="G39" s="562" t="str">
        <f t="shared" si="25"/>
        <v>-</v>
      </c>
      <c r="H39" s="562">
        <f t="shared" si="25"/>
        <v>0</v>
      </c>
      <c r="I39" s="592">
        <f t="shared" si="25"/>
        <v>1.1911534561164189E-3</v>
      </c>
      <c r="J39" s="34" t="str">
        <f t="shared" si="25"/>
        <v>-</v>
      </c>
      <c r="K39" s="585">
        <f t="shared" si="25"/>
        <v>1.4521907090546205E-3</v>
      </c>
      <c r="L39" s="352">
        <f t="shared" ref="L39:T39" si="26">IFERROR(L21/L$30,"-")</f>
        <v>4.2467205284456013E-3</v>
      </c>
      <c r="M39" s="562">
        <f t="shared" si="26"/>
        <v>5.8805342564568382E-3</v>
      </c>
      <c r="N39" s="455">
        <f t="shared" si="26"/>
        <v>4.9214907393489013E-3</v>
      </c>
      <c r="O39" s="493">
        <f t="shared" si="26"/>
        <v>2.7628495116423157E-3</v>
      </c>
      <c r="P39" s="562">
        <f t="shared" si="26"/>
        <v>2.6158256123669362E-4</v>
      </c>
      <c r="Q39" s="562">
        <f t="shared" si="26"/>
        <v>6.0314762362720083E-4</v>
      </c>
      <c r="R39" s="592">
        <f t="shared" si="26"/>
        <v>4.0287676003631341E-3</v>
      </c>
      <c r="S39" s="34">
        <f t="shared" si="26"/>
        <v>4.943222454257397E-3</v>
      </c>
      <c r="T39" s="34">
        <f t="shared" si="26"/>
        <v>4.2290403978706669E-3</v>
      </c>
    </row>
    <row r="40" spans="2:20" x14ac:dyDescent="0.25">
      <c r="B40" s="548" t="s">
        <v>315</v>
      </c>
      <c r="C40" s="248">
        <f t="shared" ref="C40:K40" si="27">IFERROR(C22/C$30,"-")</f>
        <v>4.5096281694361444E-4</v>
      </c>
      <c r="D40" s="350" t="str">
        <f t="shared" si="27"/>
        <v>-</v>
      </c>
      <c r="E40" s="454">
        <f t="shared" si="27"/>
        <v>6.0354626313139964E-4</v>
      </c>
      <c r="F40" s="492" t="str">
        <f t="shared" si="27"/>
        <v>-</v>
      </c>
      <c r="G40" s="350" t="str">
        <f t="shared" si="27"/>
        <v>-</v>
      </c>
      <c r="H40" s="350">
        <f t="shared" si="27"/>
        <v>0</v>
      </c>
      <c r="I40" s="591">
        <f t="shared" si="27"/>
        <v>4.5096281694361444E-4</v>
      </c>
      <c r="J40" s="494" t="str">
        <f t="shared" si="27"/>
        <v>-</v>
      </c>
      <c r="K40" s="584">
        <f t="shared" si="27"/>
        <v>5.9433816333270297E-4</v>
      </c>
      <c r="L40" s="248">
        <f t="shared" ref="L40:T40" si="28">IFERROR(L22/L$30,"-")</f>
        <v>2.5472140932914167E-4</v>
      </c>
      <c r="M40" s="350">
        <f t="shared" si="28"/>
        <v>2.3494162532154515E-4</v>
      </c>
      <c r="N40" s="454">
        <f t="shared" si="28"/>
        <v>4.8785956035268319E-4</v>
      </c>
      <c r="O40" s="492">
        <f t="shared" si="28"/>
        <v>1.8040579029743247E-5</v>
      </c>
      <c r="P40" s="350">
        <f t="shared" si="28"/>
        <v>9.3783786411810841E-5</v>
      </c>
      <c r="Q40" s="350">
        <f t="shared" si="28"/>
        <v>1.8494250359053289E-5</v>
      </c>
      <c r="R40" s="591">
        <f t="shared" si="28"/>
        <v>2.199574174453497E-4</v>
      </c>
      <c r="S40" s="494">
        <f t="shared" si="28"/>
        <v>2.113947227034621E-4</v>
      </c>
      <c r="T40" s="494">
        <f t="shared" si="28"/>
        <v>4.1259639564493656E-4</v>
      </c>
    </row>
    <row r="41" spans="2:20" x14ac:dyDescent="0.25">
      <c r="B41" s="549" t="s">
        <v>316</v>
      </c>
      <c r="C41" s="352">
        <f t="shared" ref="C41:K41" si="29">IFERROR(C23/C$30,"-")</f>
        <v>7.3053591199630479E-4</v>
      </c>
      <c r="D41" s="562" t="str">
        <f t="shared" si="29"/>
        <v>-</v>
      </c>
      <c r="E41" s="455">
        <f t="shared" si="29"/>
        <v>3.319015745795061E-4</v>
      </c>
      <c r="F41" s="493" t="str">
        <f t="shared" si="29"/>
        <v>-</v>
      </c>
      <c r="G41" s="562" t="str">
        <f t="shared" si="29"/>
        <v>-</v>
      </c>
      <c r="H41" s="562">
        <f t="shared" si="29"/>
        <v>0</v>
      </c>
      <c r="I41" s="592">
        <f t="shared" si="29"/>
        <v>7.3053591199630479E-4</v>
      </c>
      <c r="J41" s="34" t="str">
        <f t="shared" si="29"/>
        <v>-</v>
      </c>
      <c r="K41" s="585">
        <f t="shared" si="29"/>
        <v>3.2683786528534838E-4</v>
      </c>
      <c r="L41" s="352">
        <f t="shared" ref="L41:T41" si="30">IFERROR(L23/L$30,"-")</f>
        <v>1.0109952618511542E-4</v>
      </c>
      <c r="M41" s="562">
        <f t="shared" si="30"/>
        <v>5.4995927678432727E-4</v>
      </c>
      <c r="N41" s="455">
        <f t="shared" si="30"/>
        <v>5.7862229628270387E-4</v>
      </c>
      <c r="O41" s="493">
        <f t="shared" si="30"/>
        <v>4.2736869115431284E-4</v>
      </c>
      <c r="P41" s="562">
        <f t="shared" si="30"/>
        <v>4.5173511364126701E-4</v>
      </c>
      <c r="Q41" s="562">
        <f t="shared" si="30"/>
        <v>1.0898099511379188E-3</v>
      </c>
      <c r="R41" s="592">
        <f t="shared" si="30"/>
        <v>1.490223705851995E-4</v>
      </c>
      <c r="S41" s="34">
        <f t="shared" si="30"/>
        <v>5.3357425118364949E-4</v>
      </c>
      <c r="T41" s="34">
        <f t="shared" si="30"/>
        <v>6.605917129497707E-4</v>
      </c>
    </row>
    <row r="42" spans="2:20" x14ac:dyDescent="0.25">
      <c r="B42" s="548" t="s">
        <v>317</v>
      </c>
      <c r="C42" s="248">
        <f t="shared" ref="C42:K42" si="31">IFERROR(C24/C$30,"-")</f>
        <v>2.0135034895262558E-2</v>
      </c>
      <c r="D42" s="350" t="str">
        <f t="shared" si="31"/>
        <v>-</v>
      </c>
      <c r="E42" s="454">
        <f t="shared" si="31"/>
        <v>8.2261547469527508E-3</v>
      </c>
      <c r="F42" s="492" t="str">
        <f t="shared" si="31"/>
        <v>-</v>
      </c>
      <c r="G42" s="350" t="str">
        <f t="shared" si="31"/>
        <v>-</v>
      </c>
      <c r="H42" s="350">
        <f t="shared" si="31"/>
        <v>0</v>
      </c>
      <c r="I42" s="591">
        <f t="shared" si="31"/>
        <v>2.0135034895262558E-2</v>
      </c>
      <c r="J42" s="494" t="str">
        <f t="shared" si="31"/>
        <v>-</v>
      </c>
      <c r="K42" s="584">
        <f t="shared" si="31"/>
        <v>8.1006511053984803E-3</v>
      </c>
      <c r="L42" s="248">
        <f t="shared" ref="L42:T42" si="32">IFERROR(L24/L$30,"-")</f>
        <v>3.0107361039649595E-2</v>
      </c>
      <c r="M42" s="350">
        <f t="shared" si="32"/>
        <v>3.1446402470648997E-2</v>
      </c>
      <c r="N42" s="454">
        <f t="shared" si="32"/>
        <v>2.5965679590625387E-2</v>
      </c>
      <c r="O42" s="492">
        <f t="shared" si="32"/>
        <v>5.2838621424630026E-3</v>
      </c>
      <c r="P42" s="350">
        <f t="shared" si="32"/>
        <v>1.9666881525851779E-3</v>
      </c>
      <c r="Q42" s="350">
        <f t="shared" si="32"/>
        <v>3.1556166482012127E-3</v>
      </c>
      <c r="R42" s="591">
        <f t="shared" si="32"/>
        <v>2.6461252847881492E-2</v>
      </c>
      <c r="S42" s="494">
        <f t="shared" si="32"/>
        <v>2.652881540911679E-2</v>
      </c>
      <c r="T42" s="494">
        <f t="shared" si="32"/>
        <v>2.2308064748461112E-2</v>
      </c>
    </row>
    <row r="43" spans="2:20" x14ac:dyDescent="0.25">
      <c r="B43" s="549" t="s">
        <v>318</v>
      </c>
      <c r="C43" s="352">
        <f t="shared" ref="C43:K43" si="33">IFERROR(C25/C$30,"-")</f>
        <v>0.25941390204354697</v>
      </c>
      <c r="D43" s="562" t="str">
        <f t="shared" si="33"/>
        <v>-</v>
      </c>
      <c r="E43" s="455">
        <f t="shared" si="33"/>
        <v>0.20074126599070011</v>
      </c>
      <c r="F43" s="493" t="str">
        <f t="shared" si="33"/>
        <v>-</v>
      </c>
      <c r="G43" s="562" t="str">
        <f t="shared" si="33"/>
        <v>-</v>
      </c>
      <c r="H43" s="562">
        <f t="shared" si="33"/>
        <v>0</v>
      </c>
      <c r="I43" s="592">
        <f t="shared" si="33"/>
        <v>0.25941390204354697</v>
      </c>
      <c r="J43" s="34" t="str">
        <f t="shared" si="33"/>
        <v>-</v>
      </c>
      <c r="K43" s="585">
        <f t="shared" si="33"/>
        <v>0.19767862485799106</v>
      </c>
      <c r="L43" s="352">
        <f t="shared" ref="L43:T43" si="34">IFERROR(L25/L$30,"-")</f>
        <v>0.33438855876577428</v>
      </c>
      <c r="M43" s="562">
        <f t="shared" si="34"/>
        <v>0.29818573807476428</v>
      </c>
      <c r="N43" s="455">
        <f t="shared" si="34"/>
        <v>0.22944025884615096</v>
      </c>
      <c r="O43" s="493">
        <f t="shared" si="34"/>
        <v>0.41649493579026903</v>
      </c>
      <c r="P43" s="562">
        <f t="shared" si="34"/>
        <v>0.43910786131712998</v>
      </c>
      <c r="Q43" s="562">
        <f t="shared" si="34"/>
        <v>0.52535698746000292</v>
      </c>
      <c r="R43" s="592">
        <f t="shared" si="34"/>
        <v>0.34644845149505193</v>
      </c>
      <c r="S43" s="34">
        <f t="shared" si="34"/>
        <v>0.32169332035535875</v>
      </c>
      <c r="T43" s="34">
        <f t="shared" si="34"/>
        <v>0.27689078194881528</v>
      </c>
    </row>
    <row r="44" spans="2:20" x14ac:dyDescent="0.25">
      <c r="B44" s="548" t="s">
        <v>319</v>
      </c>
      <c r="C44" s="248">
        <f t="shared" ref="C44:K44" si="35">IFERROR(C26/C$30,"-")</f>
        <v>4.0155470376681025E-3</v>
      </c>
      <c r="D44" s="350" t="str">
        <f t="shared" si="35"/>
        <v>-</v>
      </c>
      <c r="E44" s="454">
        <f t="shared" si="35"/>
        <v>1.8436652318738912E-3</v>
      </c>
      <c r="F44" s="492" t="str">
        <f t="shared" si="35"/>
        <v>-</v>
      </c>
      <c r="G44" s="350" t="str">
        <f t="shared" si="35"/>
        <v>-</v>
      </c>
      <c r="H44" s="350">
        <f t="shared" si="35"/>
        <v>0</v>
      </c>
      <c r="I44" s="591">
        <f t="shared" si="35"/>
        <v>4.0155470376681025E-3</v>
      </c>
      <c r="J44" s="494" t="str">
        <f t="shared" si="35"/>
        <v>-</v>
      </c>
      <c r="K44" s="584">
        <f t="shared" si="35"/>
        <v>1.8155370592920555E-3</v>
      </c>
      <c r="L44" s="248">
        <f t="shared" ref="L44:T44" si="36">IFERROR(L26/L$30,"-")</f>
        <v>6.0859850690346646E-3</v>
      </c>
      <c r="M44" s="350">
        <f t="shared" si="36"/>
        <v>3.8644445363173519E-3</v>
      </c>
      <c r="N44" s="454">
        <f t="shared" si="36"/>
        <v>3.9713991709247427E-3</v>
      </c>
      <c r="O44" s="492">
        <f t="shared" si="36"/>
        <v>3.1683635785218514E-4</v>
      </c>
      <c r="P44" s="350">
        <f t="shared" si="36"/>
        <v>4.7775010394340975E-4</v>
      </c>
      <c r="Q44" s="350">
        <f t="shared" si="36"/>
        <v>2.2575764965043117E-4</v>
      </c>
      <c r="R44" s="591">
        <f t="shared" si="36"/>
        <v>5.2386049127362763E-3</v>
      </c>
      <c r="S44" s="494">
        <f t="shared" si="36"/>
        <v>3.2995013166403474E-3</v>
      </c>
      <c r="T44" s="494">
        <f t="shared" si="36"/>
        <v>3.3707820636321964E-3</v>
      </c>
    </row>
    <row r="45" spans="2:20" x14ac:dyDescent="0.25">
      <c r="B45" s="549" t="s">
        <v>320</v>
      </c>
      <c r="C45" s="352" t="str">
        <f t="shared" ref="C45:K45" si="37">IFERROR(C27/C$30,"-")</f>
        <v>-</v>
      </c>
      <c r="D45" s="562" t="str">
        <f t="shared" si="37"/>
        <v>-</v>
      </c>
      <c r="E45" s="455">
        <f t="shared" si="37"/>
        <v>0</v>
      </c>
      <c r="F45" s="493" t="str">
        <f t="shared" si="37"/>
        <v>-</v>
      </c>
      <c r="G45" s="562" t="str">
        <f t="shared" si="37"/>
        <v>-</v>
      </c>
      <c r="H45" s="562">
        <f t="shared" si="37"/>
        <v>0</v>
      </c>
      <c r="I45" s="592">
        <f t="shared" si="37"/>
        <v>0</v>
      </c>
      <c r="J45" s="34" t="str">
        <f t="shared" si="37"/>
        <v>-</v>
      </c>
      <c r="K45" s="585">
        <f t="shared" si="37"/>
        <v>0</v>
      </c>
      <c r="L45" s="352">
        <f t="shared" ref="L45:T45" si="38">IFERROR(L27/L$30,"-")</f>
        <v>2.1328153222650371E-4</v>
      </c>
      <c r="M45" s="562">
        <f t="shared" si="38"/>
        <v>3.2943835352616455E-4</v>
      </c>
      <c r="N45" s="455">
        <f t="shared" si="38"/>
        <v>1.1770875578497632E-3</v>
      </c>
      <c r="O45" s="493">
        <f t="shared" si="38"/>
        <v>1.4990625804359803E-2</v>
      </c>
      <c r="P45" s="562">
        <f t="shared" si="38"/>
        <v>2.2444903889481821E-5</v>
      </c>
      <c r="Q45" s="562">
        <f t="shared" si="38"/>
        <v>0</v>
      </c>
      <c r="R45" s="592">
        <f t="shared" si="38"/>
        <v>2.3837973094890442E-3</v>
      </c>
      <c r="S45" s="34">
        <f t="shared" si="38"/>
        <v>2.7822798562299135E-4</v>
      </c>
      <c r="T45" s="34">
        <f t="shared" si="38"/>
        <v>9.8834047140000333E-4</v>
      </c>
    </row>
    <row r="46" spans="2:20" x14ac:dyDescent="0.25">
      <c r="B46" s="548" t="s">
        <v>321</v>
      </c>
      <c r="C46" s="248" t="str">
        <f t="shared" ref="C46:K46" si="39">IFERROR(C28/C$30,"-")</f>
        <v>-</v>
      </c>
      <c r="D46" s="350" t="str">
        <f t="shared" si="39"/>
        <v>-</v>
      </c>
      <c r="E46" s="454">
        <f t="shared" si="39"/>
        <v>5.3343780385202155E-2</v>
      </c>
      <c r="F46" s="492" t="str">
        <f t="shared" si="39"/>
        <v>-</v>
      </c>
      <c r="G46" s="350" t="str">
        <f t="shared" si="39"/>
        <v>-</v>
      </c>
      <c r="H46" s="350">
        <f t="shared" si="39"/>
        <v>4.5068444636648317E-2</v>
      </c>
      <c r="I46" s="591">
        <f t="shared" si="39"/>
        <v>0</v>
      </c>
      <c r="J46" s="494" t="str">
        <f t="shared" si="39"/>
        <v>-</v>
      </c>
      <c r="K46" s="584">
        <f t="shared" si="39"/>
        <v>5.3217526405855066E-2</v>
      </c>
      <c r="L46" s="248">
        <f t="shared" ref="L46:T46" si="40">IFERROR(L28/L$30,"-")</f>
        <v>1.3274600013593841E-2</v>
      </c>
      <c r="M46" s="350">
        <f t="shared" si="40"/>
        <v>7.504298721248924E-2</v>
      </c>
      <c r="N46" s="454">
        <f t="shared" si="40"/>
        <v>0.1455964600370008</v>
      </c>
      <c r="O46" s="492">
        <f t="shared" si="40"/>
        <v>1.0343846833235292E-2</v>
      </c>
      <c r="P46" s="350">
        <f t="shared" si="40"/>
        <v>2.5036451031115223E-2</v>
      </c>
      <c r="Q46" s="350">
        <f t="shared" si="40"/>
        <v>0.11411293020963141</v>
      </c>
      <c r="R46" s="591">
        <f t="shared" si="40"/>
        <v>1.2844127128880285E-2</v>
      </c>
      <c r="S46" s="494">
        <f t="shared" si="40"/>
        <v>6.6701268135283542E-2</v>
      </c>
      <c r="T46" s="494">
        <f t="shared" si="40"/>
        <v>0.14054804669982701</v>
      </c>
    </row>
    <row r="47" spans="2:20" ht="15.75" thickBot="1" x14ac:dyDescent="0.3">
      <c r="B47" s="551" t="s">
        <v>128</v>
      </c>
      <c r="C47" s="552">
        <f t="shared" ref="C47:K47" si="41">IFERROR(C29/C$30,"-")</f>
        <v>0.40653981404620648</v>
      </c>
      <c r="D47" s="375" t="str">
        <f t="shared" si="41"/>
        <v>-</v>
      </c>
      <c r="E47" s="553">
        <f t="shared" si="41"/>
        <v>0.42783195436960553</v>
      </c>
      <c r="F47" s="556" t="str">
        <f t="shared" si="41"/>
        <v>-</v>
      </c>
      <c r="G47" s="375" t="str">
        <f t="shared" si="41"/>
        <v>-</v>
      </c>
      <c r="H47" s="375">
        <f t="shared" si="41"/>
        <v>0.44838754168743594</v>
      </c>
      <c r="I47" s="593">
        <f t="shared" si="41"/>
        <v>0.40653981404620648</v>
      </c>
      <c r="J47" s="59" t="str">
        <f t="shared" si="41"/>
        <v>-</v>
      </c>
      <c r="K47" s="563">
        <f t="shared" si="41"/>
        <v>0.42814556396510095</v>
      </c>
      <c r="L47" s="552">
        <f t="shared" ref="L47:T47" si="42">IFERROR(L29/L$30,"-")</f>
        <v>0.43851678337815431</v>
      </c>
      <c r="M47" s="375">
        <f t="shared" si="42"/>
        <v>0.36554174590139493</v>
      </c>
      <c r="N47" s="553">
        <f t="shared" si="42"/>
        <v>0.34718528903083196</v>
      </c>
      <c r="O47" s="556">
        <f t="shared" si="42"/>
        <v>0.47042287118479942</v>
      </c>
      <c r="P47" s="375">
        <f t="shared" si="42"/>
        <v>0.38773186927948333</v>
      </c>
      <c r="Q47" s="375">
        <f t="shared" si="42"/>
        <v>0.22880039873125735</v>
      </c>
      <c r="R47" s="593">
        <f t="shared" si="42"/>
        <v>0.44320319155134974</v>
      </c>
      <c r="S47" s="59">
        <f t="shared" si="42"/>
        <v>0.36924333752608124</v>
      </c>
      <c r="T47" s="59">
        <f t="shared" si="42"/>
        <v>0.32820216158656834</v>
      </c>
    </row>
    <row r="49" spans="1:8" x14ac:dyDescent="0.25">
      <c r="A49" s="675" t="s">
        <v>338</v>
      </c>
      <c r="B49" s="674"/>
      <c r="C49" s="674"/>
      <c r="D49" s="674"/>
      <c r="E49" s="674"/>
      <c r="F49" s="674"/>
      <c r="G49" s="604"/>
      <c r="H49" s="674"/>
    </row>
    <row r="50" spans="1:8" x14ac:dyDescent="0.25">
      <c r="A50" s="674"/>
      <c r="B50" s="674"/>
      <c r="C50" s="674"/>
      <c r="D50" s="674"/>
      <c r="E50" s="674"/>
      <c r="F50" s="674"/>
      <c r="G50" s="536"/>
      <c r="H50" s="674"/>
    </row>
    <row r="51" spans="1:8" x14ac:dyDescent="0.25">
      <c r="A51" s="674"/>
      <c r="B51" s="675"/>
      <c r="C51" s="736" t="str">
        <f>$A$1</f>
        <v>East Renfrewshire</v>
      </c>
      <c r="D51" s="737"/>
      <c r="E51" s="745"/>
      <c r="F51" s="737" t="s">
        <v>74</v>
      </c>
      <c r="G51" s="737"/>
      <c r="H51" s="737"/>
    </row>
    <row r="52" spans="1:8" ht="15.75" thickBot="1" x14ac:dyDescent="0.3">
      <c r="A52" s="674"/>
      <c r="B52" s="599" t="s">
        <v>339</v>
      </c>
      <c r="C52" s="601" t="s">
        <v>78</v>
      </c>
      <c r="D52" s="601" t="s">
        <v>80</v>
      </c>
      <c r="E52" s="602" t="s">
        <v>81</v>
      </c>
      <c r="F52" s="601" t="s">
        <v>78</v>
      </c>
      <c r="G52" s="601" t="s">
        <v>80</v>
      </c>
      <c r="H52" s="601" t="s">
        <v>81</v>
      </c>
    </row>
    <row r="53" spans="1:8" x14ac:dyDescent="0.25">
      <c r="A53" s="674"/>
      <c r="B53" s="603" t="s">
        <v>340</v>
      </c>
      <c r="C53" s="610">
        <f>I30</f>
        <v>5869663.5300000003</v>
      </c>
      <c r="D53" s="610">
        <f t="shared" ref="D53:E53" si="43">J30</f>
        <v>0</v>
      </c>
      <c r="E53" s="612">
        <f t="shared" si="43"/>
        <v>8311766.4400000013</v>
      </c>
      <c r="F53" s="604">
        <f>R30</f>
        <v>220648617.19</v>
      </c>
      <c r="G53" s="604">
        <f t="shared" ref="G53:H53" si="44">S30</f>
        <v>267087438.50338</v>
      </c>
      <c r="H53" s="604">
        <f t="shared" si="44"/>
        <v>337203272.09879994</v>
      </c>
    </row>
    <row r="54" spans="1:8" x14ac:dyDescent="0.25">
      <c r="A54" s="674"/>
      <c r="B54" s="598" t="s">
        <v>341</v>
      </c>
      <c r="C54" s="611" t="s">
        <v>412</v>
      </c>
      <c r="D54" s="611">
        <v>0</v>
      </c>
      <c r="E54" s="613">
        <v>0</v>
      </c>
      <c r="F54" s="606" t="s">
        <v>412</v>
      </c>
      <c r="G54" s="606">
        <v>21975914.620000001</v>
      </c>
      <c r="H54" s="606">
        <v>19392009.030000001</v>
      </c>
    </row>
    <row r="55" spans="1:8" x14ac:dyDescent="0.25">
      <c r="A55" s="674"/>
      <c r="B55" s="603" t="s">
        <v>342</v>
      </c>
      <c r="C55" s="610" t="s">
        <v>412</v>
      </c>
      <c r="D55" s="610">
        <v>634174.84</v>
      </c>
      <c r="E55" s="612">
        <v>1546571.74</v>
      </c>
      <c r="F55" s="605" t="s">
        <v>412</v>
      </c>
      <c r="G55" s="605">
        <v>30217870.109999999</v>
      </c>
      <c r="H55" s="605">
        <v>21318013.316</v>
      </c>
    </row>
    <row r="56" spans="1:8" x14ac:dyDescent="0.25">
      <c r="A56" s="674"/>
      <c r="B56" s="598" t="s">
        <v>343</v>
      </c>
      <c r="C56" s="611">
        <f>IFERROR(C58-(SUM(C53:C55)),"-")</f>
        <v>2601049.4399999985</v>
      </c>
      <c r="D56" s="611">
        <f t="shared" ref="D56:E56" si="45">IFERROR(D58-(SUM(D53:D55)),"-")</f>
        <v>5442852.6600000001</v>
      </c>
      <c r="E56" s="613">
        <f t="shared" si="45"/>
        <v>0</v>
      </c>
      <c r="F56" s="606">
        <f>IFERROR(F58-(SUM(F53:F55)),"-")</f>
        <v>81142615.540000021</v>
      </c>
      <c r="G56" s="606">
        <f t="shared" ref="G56" si="46">IFERROR(G58-(SUM(G53:G55)),"-")</f>
        <v>12664316.306620002</v>
      </c>
      <c r="H56" s="606">
        <f t="shared" ref="H56" si="47">IFERROR(H58-(SUM(H53:H55)),"-")</f>
        <v>1.1920928955078125E-7</v>
      </c>
    </row>
    <row r="57" spans="1:8" s="600" customFormat="1" x14ac:dyDescent="0.25">
      <c r="A57" s="674"/>
      <c r="B57" s="598" t="s">
        <v>344</v>
      </c>
      <c r="C57" s="611">
        <v>0</v>
      </c>
      <c r="D57" s="611">
        <v>0</v>
      </c>
      <c r="E57" s="613">
        <v>0</v>
      </c>
      <c r="F57" s="606">
        <v>85820538.799999997</v>
      </c>
      <c r="G57" s="606">
        <v>47195663.519999996</v>
      </c>
      <c r="H57" s="606">
        <v>26445620.789999999</v>
      </c>
    </row>
    <row r="58" spans="1:8" ht="20.25" customHeight="1" x14ac:dyDescent="0.25">
      <c r="A58" s="674"/>
      <c r="B58" s="615" t="s">
        <v>345</v>
      </c>
      <c r="C58" s="616">
        <v>8470712.9699999988</v>
      </c>
      <c r="D58" s="616">
        <v>6077027.5</v>
      </c>
      <c r="E58" s="617">
        <v>9858338.1800000016</v>
      </c>
      <c r="F58" s="616">
        <v>301791232.73000002</v>
      </c>
      <c r="G58" s="616">
        <v>331945539.54000002</v>
      </c>
      <c r="H58" s="616">
        <v>377913294.44480002</v>
      </c>
    </row>
    <row r="59" spans="1:8" ht="15.75" thickBot="1" x14ac:dyDescent="0.3">
      <c r="A59" s="674"/>
      <c r="B59" s="607" t="s">
        <v>346</v>
      </c>
      <c r="C59" s="608">
        <f>SUM(C57:C58)</f>
        <v>8470712.9699999988</v>
      </c>
      <c r="D59" s="608">
        <f t="shared" ref="D59:H59" si="48">SUM(D57:D58)</f>
        <v>6077027.5</v>
      </c>
      <c r="E59" s="614">
        <f t="shared" si="48"/>
        <v>9858338.1800000016</v>
      </c>
      <c r="F59" s="608">
        <f t="shared" si="48"/>
        <v>387611771.53000003</v>
      </c>
      <c r="G59" s="608">
        <f t="shared" si="48"/>
        <v>379141203.06</v>
      </c>
      <c r="H59" s="608">
        <f t="shared" si="48"/>
        <v>404358915.23480004</v>
      </c>
    </row>
    <row r="61" spans="1:8" x14ac:dyDescent="0.25">
      <c r="A61" s="11"/>
      <c r="B61" s="674"/>
      <c r="C61" s="604"/>
      <c r="D61" s="604"/>
      <c r="E61" s="536"/>
      <c r="F61" s="604"/>
      <c r="G61" s="604"/>
      <c r="H61" s="604"/>
    </row>
    <row r="62" spans="1:8" x14ac:dyDescent="0.25">
      <c r="A62" s="674"/>
      <c r="B62" s="674"/>
      <c r="C62" s="674"/>
      <c r="D62" s="604"/>
      <c r="E62" s="536"/>
      <c r="F62" s="674"/>
      <c r="G62" s="674"/>
      <c r="H62" s="674"/>
    </row>
    <row r="63" spans="1:8" x14ac:dyDescent="0.25">
      <c r="A63" s="674"/>
      <c r="B63" s="674"/>
      <c r="C63" s="674"/>
      <c r="D63" s="674"/>
      <c r="E63" s="536"/>
      <c r="F63" s="674"/>
      <c r="G63" s="674"/>
      <c r="H63" s="674"/>
    </row>
    <row r="64" spans="1:8" x14ac:dyDescent="0.25">
      <c r="A64" s="674"/>
      <c r="B64" s="674"/>
      <c r="C64" s="674"/>
      <c r="D64" s="674"/>
      <c r="E64" s="536"/>
      <c r="F64" s="674"/>
      <c r="G64" s="674"/>
      <c r="H64" s="674"/>
    </row>
  </sheetData>
  <mergeCells count="12">
    <mergeCell ref="L10:T10"/>
    <mergeCell ref="L11:N11"/>
    <mergeCell ref="O11:Q11"/>
    <mergeCell ref="R11:T11"/>
    <mergeCell ref="C51:E51"/>
    <mergeCell ref="F51:H51"/>
    <mergeCell ref="A1:C1"/>
    <mergeCell ref="C11:E11"/>
    <mergeCell ref="F11:H11"/>
    <mergeCell ref="B10:B11"/>
    <mergeCell ref="I11:K11"/>
    <mergeCell ref="C10:K10"/>
  </mergeCells>
  <phoneticPr fontId="10"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BD31-529B-4B55-8A5F-68A75C047809}">
  <dimension ref="A1:V69"/>
  <sheetViews>
    <sheetView workbookViewId="0">
      <selection sqref="A1:C1"/>
    </sheetView>
  </sheetViews>
  <sheetFormatPr defaultRowHeight="15" x14ac:dyDescent="0.25"/>
  <cols>
    <col min="1" max="1" width="9.140625" style="600"/>
    <col min="2" max="2" width="76.5703125" style="600" customWidth="1"/>
    <col min="3" max="5" width="9.5703125" style="600" bestFit="1" customWidth="1"/>
    <col min="6" max="6" width="9.140625" style="600"/>
    <col min="7" max="8" width="9.28515625" style="600" bestFit="1" customWidth="1"/>
    <col min="9" max="14" width="9.5703125" style="600" bestFit="1" customWidth="1"/>
    <col min="15" max="17" width="9.28515625" style="600" bestFit="1" customWidth="1"/>
    <col min="18" max="20" width="9.5703125" style="600" bestFit="1" customWidth="1"/>
    <col min="21" max="16384" width="9.140625" style="600"/>
  </cols>
  <sheetData>
    <row r="1" spans="1:22" ht="18.75" x14ac:dyDescent="0.3">
      <c r="A1" s="730" t="s">
        <v>1</v>
      </c>
      <c r="B1" s="730"/>
      <c r="C1" s="730"/>
      <c r="D1" s="674"/>
      <c r="E1" s="674"/>
      <c r="F1" s="674"/>
      <c r="G1" s="674"/>
      <c r="H1" s="674"/>
      <c r="I1" s="674"/>
      <c r="J1" s="674"/>
      <c r="K1" s="674"/>
      <c r="L1" s="674"/>
      <c r="M1" s="674"/>
      <c r="N1" s="674"/>
      <c r="O1" s="674"/>
      <c r="P1" s="674"/>
      <c r="Q1" s="674"/>
      <c r="R1" s="674"/>
      <c r="S1" s="674"/>
      <c r="T1" s="674"/>
      <c r="U1" s="674"/>
      <c r="V1" s="674"/>
    </row>
    <row r="2" spans="1:22" x14ac:dyDescent="0.25">
      <c r="A2" s="675" t="s">
        <v>16</v>
      </c>
      <c r="B2" s="674"/>
      <c r="C2" s="674"/>
      <c r="D2" s="674"/>
      <c r="E2" s="674"/>
      <c r="F2" s="674"/>
      <c r="G2" s="674"/>
      <c r="H2" s="674"/>
      <c r="I2" s="674"/>
      <c r="J2" s="674"/>
      <c r="K2" s="674"/>
      <c r="L2" s="674"/>
      <c r="M2" s="674"/>
      <c r="N2" s="674"/>
      <c r="O2" s="674"/>
      <c r="P2" s="674"/>
      <c r="Q2" s="674"/>
      <c r="R2" s="674"/>
      <c r="S2" s="674"/>
      <c r="T2" s="674"/>
      <c r="U2" s="674"/>
      <c r="V2" s="674"/>
    </row>
    <row r="3" spans="1:22" s="674" customFormat="1" x14ac:dyDescent="0.25">
      <c r="A3" s="282" t="s">
        <v>21</v>
      </c>
    </row>
    <row r="4" spans="1:22" s="674" customFormat="1" x14ac:dyDescent="0.25"/>
    <row r="5" spans="1:22" s="674" customFormat="1" x14ac:dyDescent="0.25">
      <c r="A5" s="278" t="s">
        <v>347</v>
      </c>
      <c r="B5" s="278"/>
      <c r="C5" s="279" t="s">
        <v>348</v>
      </c>
    </row>
    <row r="6" spans="1:22" s="674" customFormat="1" x14ac:dyDescent="0.25">
      <c r="A6" s="278" t="s">
        <v>349</v>
      </c>
      <c r="B6" s="278"/>
      <c r="C6" s="279" t="s">
        <v>350</v>
      </c>
    </row>
    <row r="7" spans="1:22" s="674" customFormat="1" x14ac:dyDescent="0.25">
      <c r="A7" s="278" t="s">
        <v>351</v>
      </c>
      <c r="B7" s="278"/>
      <c r="C7" s="279" t="s">
        <v>352</v>
      </c>
    </row>
    <row r="8" spans="1:22" s="674" customFormat="1" x14ac:dyDescent="0.25"/>
    <row r="9" spans="1:22" s="674" customFormat="1" x14ac:dyDescent="0.25">
      <c r="A9" s="675" t="s">
        <v>353</v>
      </c>
    </row>
    <row r="10" spans="1:22" s="674" customFormat="1" x14ac:dyDescent="0.25">
      <c r="A10" s="675"/>
    </row>
    <row r="11" spans="1:22" s="674" customFormat="1" x14ac:dyDescent="0.25">
      <c r="B11" s="675"/>
      <c r="C11" s="736" t="str">
        <f>$A$1</f>
        <v>East Renfrewshire</v>
      </c>
      <c r="D11" s="737"/>
      <c r="E11" s="737"/>
      <c r="F11" s="737"/>
      <c r="G11" s="737"/>
      <c r="H11" s="737"/>
      <c r="I11" s="737"/>
      <c r="J11" s="737"/>
      <c r="K11" s="745"/>
      <c r="L11" s="737" t="s">
        <v>74</v>
      </c>
      <c r="M11" s="737"/>
      <c r="N11" s="737"/>
      <c r="O11" s="737"/>
      <c r="P11" s="737"/>
      <c r="Q11" s="737"/>
      <c r="R11" s="737"/>
      <c r="S11" s="737"/>
      <c r="T11" s="737"/>
    </row>
    <row r="12" spans="1:22" x14ac:dyDescent="0.25">
      <c r="A12" s="674"/>
      <c r="B12" s="675"/>
      <c r="C12" s="747" t="s">
        <v>354</v>
      </c>
      <c r="D12" s="748" t="s">
        <v>354</v>
      </c>
      <c r="E12" s="771" t="s">
        <v>354</v>
      </c>
      <c r="F12" s="770" t="s">
        <v>355</v>
      </c>
      <c r="G12" s="748" t="s">
        <v>355</v>
      </c>
      <c r="H12" s="771" t="s">
        <v>355</v>
      </c>
      <c r="I12" s="748" t="s">
        <v>356</v>
      </c>
      <c r="J12" s="748" t="s">
        <v>356</v>
      </c>
      <c r="K12" s="771" t="s">
        <v>356</v>
      </c>
      <c r="L12" s="747" t="s">
        <v>354</v>
      </c>
      <c r="M12" s="748" t="s">
        <v>354</v>
      </c>
      <c r="N12" s="771" t="s">
        <v>354</v>
      </c>
      <c r="O12" s="770" t="s">
        <v>355</v>
      </c>
      <c r="P12" s="748" t="s">
        <v>355</v>
      </c>
      <c r="Q12" s="771" t="s">
        <v>355</v>
      </c>
      <c r="R12" s="770" t="s">
        <v>356</v>
      </c>
      <c r="S12" s="748" t="s">
        <v>356</v>
      </c>
      <c r="T12" s="748" t="s">
        <v>356</v>
      </c>
      <c r="U12" s="674"/>
      <c r="V12" s="674"/>
    </row>
    <row r="13" spans="1:22" s="657" customFormat="1" ht="15.75" thickBot="1" x14ac:dyDescent="0.3">
      <c r="A13" s="674"/>
      <c r="B13" s="675" t="s">
        <v>357</v>
      </c>
      <c r="C13" s="669" t="s">
        <v>78</v>
      </c>
      <c r="D13" s="696" t="s">
        <v>80</v>
      </c>
      <c r="E13" s="696" t="s">
        <v>81</v>
      </c>
      <c r="F13" s="697" t="s">
        <v>78</v>
      </c>
      <c r="G13" s="696" t="s">
        <v>80</v>
      </c>
      <c r="H13" s="201" t="s">
        <v>81</v>
      </c>
      <c r="I13" s="696" t="s">
        <v>78</v>
      </c>
      <c r="J13" s="696" t="s">
        <v>80</v>
      </c>
      <c r="K13" s="91" t="s">
        <v>81</v>
      </c>
      <c r="L13" s="696" t="s">
        <v>78</v>
      </c>
      <c r="M13" s="696" t="s">
        <v>80</v>
      </c>
      <c r="N13" s="696" t="s">
        <v>81</v>
      </c>
      <c r="O13" s="697" t="s">
        <v>78</v>
      </c>
      <c r="P13" s="696" t="s">
        <v>80</v>
      </c>
      <c r="Q13" s="201" t="s">
        <v>81</v>
      </c>
      <c r="R13" s="696" t="s">
        <v>78</v>
      </c>
      <c r="S13" s="696" t="s">
        <v>80</v>
      </c>
      <c r="T13" s="696" t="s">
        <v>81</v>
      </c>
      <c r="U13" s="656"/>
      <c r="V13" s="656"/>
    </row>
    <row r="14" spans="1:22" s="657" customFormat="1" x14ac:dyDescent="0.25">
      <c r="A14" s="674"/>
      <c r="B14" s="160" t="s">
        <v>77</v>
      </c>
      <c r="C14" s="84"/>
      <c r="D14" s="81"/>
      <c r="E14" s="81"/>
      <c r="F14" s="698"/>
      <c r="G14" s="81"/>
      <c r="H14" s="699"/>
      <c r="I14" s="81"/>
      <c r="J14" s="81"/>
      <c r="K14" s="85"/>
      <c r="L14" s="81"/>
      <c r="M14" s="81"/>
      <c r="N14" s="81"/>
      <c r="O14" s="698"/>
      <c r="P14" s="81"/>
      <c r="Q14" s="699"/>
      <c r="R14" s="81"/>
      <c r="S14" s="81"/>
      <c r="T14" s="81"/>
      <c r="U14" s="656"/>
      <c r="V14" s="656"/>
    </row>
    <row r="15" spans="1:22" s="657" customFormat="1" x14ac:dyDescent="0.25">
      <c r="A15" s="674"/>
      <c r="B15" s="700" t="s">
        <v>358</v>
      </c>
      <c r="C15" s="39" t="s">
        <v>79</v>
      </c>
      <c r="D15" s="627">
        <v>4</v>
      </c>
      <c r="E15" s="627">
        <v>6</v>
      </c>
      <c r="F15" s="711" t="s">
        <v>79</v>
      </c>
      <c r="G15" s="627">
        <v>0</v>
      </c>
      <c r="H15" s="626">
        <v>0</v>
      </c>
      <c r="I15" s="627" t="s">
        <v>79</v>
      </c>
      <c r="J15" s="627">
        <v>5</v>
      </c>
      <c r="K15" s="41">
        <v>10</v>
      </c>
      <c r="L15" s="627">
        <v>1390</v>
      </c>
      <c r="M15" s="627">
        <v>329</v>
      </c>
      <c r="N15" s="627">
        <v>262</v>
      </c>
      <c r="O15" s="711">
        <v>20</v>
      </c>
      <c r="P15" s="627">
        <v>7</v>
      </c>
      <c r="Q15" s="626">
        <v>14</v>
      </c>
      <c r="R15" s="627">
        <v>1617</v>
      </c>
      <c r="S15" s="627">
        <v>342</v>
      </c>
      <c r="T15" s="627">
        <v>336</v>
      </c>
      <c r="U15" s="656"/>
      <c r="V15" s="656"/>
    </row>
    <row r="16" spans="1:22" s="657" customFormat="1" x14ac:dyDescent="0.25">
      <c r="A16" s="674"/>
      <c r="B16" s="702" t="s">
        <v>359</v>
      </c>
      <c r="C16" s="36" t="s">
        <v>79</v>
      </c>
      <c r="D16" s="629">
        <v>5</v>
      </c>
      <c r="E16" s="629">
        <v>9</v>
      </c>
      <c r="F16" s="712" t="s">
        <v>79</v>
      </c>
      <c r="G16" s="629">
        <v>0</v>
      </c>
      <c r="H16" s="628">
        <v>0</v>
      </c>
      <c r="I16" s="629" t="s">
        <v>79</v>
      </c>
      <c r="J16" s="629">
        <v>5</v>
      </c>
      <c r="K16" s="38">
        <v>10</v>
      </c>
      <c r="L16" s="629">
        <v>285</v>
      </c>
      <c r="M16" s="629">
        <v>324</v>
      </c>
      <c r="N16" s="629">
        <v>129.16</v>
      </c>
      <c r="O16" s="712">
        <v>15</v>
      </c>
      <c r="P16" s="629">
        <v>12</v>
      </c>
      <c r="Q16" s="628">
        <v>6.84</v>
      </c>
      <c r="R16" s="629">
        <v>337</v>
      </c>
      <c r="S16" s="629">
        <v>342</v>
      </c>
      <c r="T16" s="629">
        <v>289</v>
      </c>
      <c r="U16" s="656"/>
      <c r="V16" s="656"/>
    </row>
    <row r="17" spans="1:22" x14ac:dyDescent="0.25">
      <c r="A17" s="674"/>
      <c r="B17" s="700" t="s">
        <v>360</v>
      </c>
      <c r="C17" s="39" t="s">
        <v>79</v>
      </c>
      <c r="D17" s="627">
        <v>5</v>
      </c>
      <c r="E17" s="627">
        <v>9</v>
      </c>
      <c r="F17" s="711" t="s">
        <v>79</v>
      </c>
      <c r="G17" s="627">
        <v>0</v>
      </c>
      <c r="H17" s="626">
        <v>0</v>
      </c>
      <c r="I17" s="627" t="s">
        <v>79</v>
      </c>
      <c r="J17" s="627">
        <v>5</v>
      </c>
      <c r="K17" s="41">
        <v>10</v>
      </c>
      <c r="L17" s="627">
        <v>177</v>
      </c>
      <c r="M17" s="627">
        <v>304</v>
      </c>
      <c r="N17" s="627">
        <v>89</v>
      </c>
      <c r="O17" s="711">
        <v>89</v>
      </c>
      <c r="P17" s="627">
        <v>5</v>
      </c>
      <c r="Q17" s="626">
        <v>0</v>
      </c>
      <c r="R17" s="627">
        <v>437</v>
      </c>
      <c r="S17" s="627">
        <v>342</v>
      </c>
      <c r="T17" s="627">
        <v>271</v>
      </c>
      <c r="U17" s="656"/>
      <c r="V17" s="656"/>
    </row>
    <row r="18" spans="1:22" x14ac:dyDescent="0.25">
      <c r="A18" s="674"/>
      <c r="B18" s="702" t="s">
        <v>361</v>
      </c>
      <c r="C18" s="36" t="s">
        <v>79</v>
      </c>
      <c r="D18" s="629">
        <v>4</v>
      </c>
      <c r="E18" s="629">
        <v>6</v>
      </c>
      <c r="F18" s="712" t="s">
        <v>79</v>
      </c>
      <c r="G18" s="629">
        <v>0</v>
      </c>
      <c r="H18" s="628">
        <v>0</v>
      </c>
      <c r="I18" s="629" t="s">
        <v>79</v>
      </c>
      <c r="J18" s="629">
        <v>5</v>
      </c>
      <c r="K18" s="38">
        <v>10</v>
      </c>
      <c r="L18" s="629">
        <v>185</v>
      </c>
      <c r="M18" s="629">
        <v>292</v>
      </c>
      <c r="N18" s="629">
        <v>24.66</v>
      </c>
      <c r="O18" s="712">
        <v>10</v>
      </c>
      <c r="P18" s="629">
        <v>2</v>
      </c>
      <c r="Q18" s="628">
        <v>11.34</v>
      </c>
      <c r="R18" s="629">
        <v>337</v>
      </c>
      <c r="S18" s="629">
        <v>342</v>
      </c>
      <c r="T18" s="629">
        <v>289</v>
      </c>
      <c r="U18" s="656"/>
      <c r="V18" s="656"/>
    </row>
    <row r="19" spans="1:22" x14ac:dyDescent="0.25">
      <c r="A19" s="674"/>
      <c r="B19" s="700" t="s">
        <v>362</v>
      </c>
      <c r="C19" s="39" t="s">
        <v>79</v>
      </c>
      <c r="D19" s="627">
        <v>5</v>
      </c>
      <c r="E19" s="627">
        <v>8</v>
      </c>
      <c r="F19" s="711" t="s">
        <v>79</v>
      </c>
      <c r="G19" s="627">
        <v>0</v>
      </c>
      <c r="H19" s="626">
        <v>0</v>
      </c>
      <c r="I19" s="627" t="s">
        <v>79</v>
      </c>
      <c r="J19" s="627">
        <v>5</v>
      </c>
      <c r="K19" s="41">
        <v>10</v>
      </c>
      <c r="L19" s="627">
        <v>1154</v>
      </c>
      <c r="M19" s="627">
        <v>1554</v>
      </c>
      <c r="N19" s="627">
        <v>1669.16</v>
      </c>
      <c r="O19" s="711">
        <v>0</v>
      </c>
      <c r="P19" s="627">
        <v>183</v>
      </c>
      <c r="Q19" s="626">
        <v>233.84</v>
      </c>
      <c r="R19" s="627">
        <v>1617</v>
      </c>
      <c r="S19" s="627">
        <v>1848</v>
      </c>
      <c r="T19" s="627">
        <v>2115</v>
      </c>
      <c r="U19" s="656"/>
      <c r="V19" s="656"/>
    </row>
    <row r="20" spans="1:22" s="654" customFormat="1" x14ac:dyDescent="0.25">
      <c r="A20" s="674"/>
      <c r="B20" s="328" t="s">
        <v>363</v>
      </c>
      <c r="C20" s="666"/>
      <c r="D20" s="667"/>
      <c r="E20" s="667"/>
      <c r="F20" s="704"/>
      <c r="G20" s="667"/>
      <c r="H20" s="705"/>
      <c r="I20" s="667"/>
      <c r="J20" s="667"/>
      <c r="K20" s="668"/>
      <c r="L20" s="667"/>
      <c r="M20" s="667"/>
      <c r="N20" s="667"/>
      <c r="O20" s="704"/>
      <c r="P20" s="667"/>
      <c r="Q20" s="705"/>
      <c r="R20" s="667"/>
      <c r="S20" s="667"/>
      <c r="T20" s="667"/>
      <c r="U20" s="656"/>
      <c r="V20" s="656"/>
    </row>
    <row r="21" spans="1:22" x14ac:dyDescent="0.25">
      <c r="A21" s="674"/>
      <c r="B21" s="700" t="s">
        <v>358</v>
      </c>
      <c r="C21" s="325" t="str">
        <f>IFERROR(C15/I15,"")</f>
        <v/>
      </c>
      <c r="D21" s="638">
        <f t="shared" ref="D21:E25" si="0">IFERROR(D15/J15,"")</f>
        <v>0.8</v>
      </c>
      <c r="E21" s="638">
        <f t="shared" si="0"/>
        <v>0.6</v>
      </c>
      <c r="F21" s="621" t="str">
        <f>IFERROR(F15/I15,"")</f>
        <v/>
      </c>
      <c r="G21" s="638">
        <f t="shared" ref="G21:H21" si="1">IFERROR(G15/J15,"")</f>
        <v>0</v>
      </c>
      <c r="H21" s="635">
        <f t="shared" si="1"/>
        <v>0</v>
      </c>
      <c r="I21" s="701"/>
      <c r="J21" s="701"/>
      <c r="K21" s="660"/>
      <c r="L21" s="325">
        <f>IFERROR(L15/R15,"")</f>
        <v>0.85961657390228818</v>
      </c>
      <c r="M21" s="638">
        <f t="shared" ref="M21:N21" si="2">IFERROR(M15/S15,"")</f>
        <v>0.96198830409356728</v>
      </c>
      <c r="N21" s="638">
        <f t="shared" si="2"/>
        <v>0.77976190476190477</v>
      </c>
      <c r="O21" s="621">
        <f>IFERROR(O15/R15,"")</f>
        <v>1.2368583797155226E-2</v>
      </c>
      <c r="P21" s="638">
        <f t="shared" ref="P21:Q21" si="3">IFERROR(P15/S15,"")</f>
        <v>2.046783625730994E-2</v>
      </c>
      <c r="Q21" s="635">
        <f t="shared" si="3"/>
        <v>4.1666666666666664E-2</v>
      </c>
      <c r="R21" s="701"/>
      <c r="S21" s="701"/>
      <c r="T21" s="701"/>
      <c r="U21" s="656"/>
      <c r="V21" s="656"/>
    </row>
    <row r="22" spans="1:22" s="674" customFormat="1" x14ac:dyDescent="0.25">
      <c r="B22" s="702" t="s">
        <v>359</v>
      </c>
      <c r="C22" s="324" t="str">
        <f t="shared" ref="C22:C25" si="4">IFERROR(C16/I16,"")</f>
        <v/>
      </c>
      <c r="D22" s="637">
        <f t="shared" si="0"/>
        <v>1</v>
      </c>
      <c r="E22" s="637">
        <f t="shared" si="0"/>
        <v>0.9</v>
      </c>
      <c r="F22" s="706" t="str">
        <f t="shared" ref="F22:H25" si="5">IFERROR(F16/I16,"")</f>
        <v/>
      </c>
      <c r="G22" s="637">
        <f t="shared" si="5"/>
        <v>0</v>
      </c>
      <c r="H22" s="636">
        <f t="shared" si="5"/>
        <v>0</v>
      </c>
      <c r="I22" s="703"/>
      <c r="J22" s="703"/>
      <c r="K22" s="662"/>
      <c r="L22" s="637">
        <f t="shared" ref="L22:N25" si="6">IFERROR(L16/R16,"")</f>
        <v>0.8456973293768546</v>
      </c>
      <c r="M22" s="637">
        <f t="shared" si="6"/>
        <v>0.94736842105263153</v>
      </c>
      <c r="N22" s="637">
        <f t="shared" si="6"/>
        <v>0.44692041522491349</v>
      </c>
      <c r="O22" s="706">
        <f t="shared" ref="O22:Q25" si="7">IFERROR(O16/R16,"")</f>
        <v>4.4510385756676561E-2</v>
      </c>
      <c r="P22" s="637">
        <f t="shared" si="7"/>
        <v>3.5087719298245612E-2</v>
      </c>
      <c r="Q22" s="636">
        <f t="shared" si="7"/>
        <v>2.3667820069204152E-2</v>
      </c>
      <c r="R22" s="703"/>
      <c r="S22" s="703"/>
      <c r="T22" s="703"/>
      <c r="U22" s="656"/>
      <c r="V22" s="656"/>
    </row>
    <row r="23" spans="1:22" s="654" customFormat="1" x14ac:dyDescent="0.25">
      <c r="A23" s="674"/>
      <c r="B23" s="700" t="s">
        <v>360</v>
      </c>
      <c r="C23" s="325" t="str">
        <f t="shared" si="4"/>
        <v/>
      </c>
      <c r="D23" s="638">
        <f t="shared" si="0"/>
        <v>1</v>
      </c>
      <c r="E23" s="638">
        <f t="shared" si="0"/>
        <v>0.9</v>
      </c>
      <c r="F23" s="621" t="str">
        <f t="shared" si="5"/>
        <v/>
      </c>
      <c r="G23" s="638">
        <f t="shared" si="5"/>
        <v>0</v>
      </c>
      <c r="H23" s="635">
        <f t="shared" si="5"/>
        <v>0</v>
      </c>
      <c r="I23" s="701"/>
      <c r="J23" s="701"/>
      <c r="K23" s="660"/>
      <c r="L23" s="638">
        <f t="shared" si="6"/>
        <v>0.40503432494279173</v>
      </c>
      <c r="M23" s="638">
        <f t="shared" si="6"/>
        <v>0.88888888888888884</v>
      </c>
      <c r="N23" s="638">
        <f t="shared" si="6"/>
        <v>0.32841328413284132</v>
      </c>
      <c r="O23" s="621">
        <f t="shared" si="7"/>
        <v>0.20366132723112129</v>
      </c>
      <c r="P23" s="638">
        <f t="shared" si="7"/>
        <v>1.4619883040935672E-2</v>
      </c>
      <c r="Q23" s="635">
        <f t="shared" si="7"/>
        <v>0</v>
      </c>
      <c r="R23" s="701"/>
      <c r="S23" s="701"/>
      <c r="T23" s="701"/>
      <c r="U23" s="656"/>
      <c r="V23" s="656"/>
    </row>
    <row r="24" spans="1:22" s="654" customFormat="1" x14ac:dyDescent="0.25">
      <c r="A24" s="674"/>
      <c r="B24" s="702" t="s">
        <v>361</v>
      </c>
      <c r="C24" s="324" t="str">
        <f t="shared" si="4"/>
        <v/>
      </c>
      <c r="D24" s="637">
        <f t="shared" si="0"/>
        <v>0.8</v>
      </c>
      <c r="E24" s="637">
        <f t="shared" si="0"/>
        <v>0.6</v>
      </c>
      <c r="F24" s="706" t="str">
        <f t="shared" si="5"/>
        <v/>
      </c>
      <c r="G24" s="637">
        <f t="shared" si="5"/>
        <v>0</v>
      </c>
      <c r="H24" s="636">
        <f t="shared" si="5"/>
        <v>0</v>
      </c>
      <c r="I24" s="703"/>
      <c r="J24" s="703"/>
      <c r="K24" s="662"/>
      <c r="L24" s="637">
        <f t="shared" si="6"/>
        <v>0.54896142433234418</v>
      </c>
      <c r="M24" s="637">
        <f t="shared" si="6"/>
        <v>0.85380116959064323</v>
      </c>
      <c r="N24" s="637">
        <f t="shared" si="6"/>
        <v>8.5328719723183385E-2</v>
      </c>
      <c r="O24" s="706">
        <f t="shared" si="7"/>
        <v>2.967359050445104E-2</v>
      </c>
      <c r="P24" s="637">
        <f t="shared" si="7"/>
        <v>5.8479532163742687E-3</v>
      </c>
      <c r="Q24" s="636">
        <f t="shared" si="7"/>
        <v>3.9238754325259514E-2</v>
      </c>
      <c r="R24" s="703"/>
      <c r="S24" s="703"/>
      <c r="T24" s="703"/>
      <c r="U24" s="656"/>
      <c r="V24" s="656"/>
    </row>
    <row r="25" spans="1:22" s="654" customFormat="1" ht="15.75" thickBot="1" x14ac:dyDescent="0.3">
      <c r="A25" s="674"/>
      <c r="B25" s="707" t="s">
        <v>362</v>
      </c>
      <c r="C25" s="326" t="str">
        <f t="shared" si="4"/>
        <v/>
      </c>
      <c r="D25" s="327">
        <f t="shared" si="0"/>
        <v>1</v>
      </c>
      <c r="E25" s="327">
        <f t="shared" si="0"/>
        <v>0.8</v>
      </c>
      <c r="F25" s="708" t="str">
        <f t="shared" si="5"/>
        <v/>
      </c>
      <c r="G25" s="327">
        <f t="shared" si="5"/>
        <v>0</v>
      </c>
      <c r="H25" s="709">
        <f t="shared" si="5"/>
        <v>0</v>
      </c>
      <c r="I25" s="663"/>
      <c r="J25" s="663"/>
      <c r="K25" s="665"/>
      <c r="L25" s="327">
        <f t="shared" si="6"/>
        <v>0.71366728509585653</v>
      </c>
      <c r="M25" s="327">
        <f t="shared" si="6"/>
        <v>0.84090909090909094</v>
      </c>
      <c r="N25" s="327">
        <f t="shared" si="6"/>
        <v>0.78920094562647758</v>
      </c>
      <c r="O25" s="708">
        <f t="shared" si="7"/>
        <v>0</v>
      </c>
      <c r="P25" s="327">
        <f t="shared" si="7"/>
        <v>9.9025974025974031E-2</v>
      </c>
      <c r="Q25" s="709">
        <f t="shared" si="7"/>
        <v>0.11056264775413711</v>
      </c>
      <c r="R25" s="663"/>
      <c r="S25" s="663"/>
      <c r="T25" s="663"/>
      <c r="U25" s="656"/>
      <c r="V25" s="656"/>
    </row>
    <row r="26" spans="1:22" s="654" customFormat="1" x14ac:dyDescent="0.25">
      <c r="A26" s="674"/>
      <c r="B26" s="674"/>
      <c r="C26" s="674"/>
      <c r="D26" s="674"/>
      <c r="E26" s="674"/>
      <c r="F26" s="674"/>
      <c r="G26" s="674"/>
      <c r="H26" s="674"/>
      <c r="I26" s="674"/>
      <c r="J26" s="674"/>
      <c r="K26" s="674"/>
      <c r="L26" s="674"/>
      <c r="M26" s="674"/>
      <c r="N26" s="674"/>
      <c r="O26" s="674"/>
      <c r="P26" s="674"/>
      <c r="Q26" s="674"/>
      <c r="R26" s="674"/>
      <c r="S26" s="674"/>
      <c r="T26" s="674"/>
      <c r="U26" s="656"/>
      <c r="V26" s="656"/>
    </row>
    <row r="27" spans="1:22" s="654" customFormat="1" x14ac:dyDescent="0.25">
      <c r="A27" s="675" t="s">
        <v>364</v>
      </c>
      <c r="B27" s="674"/>
      <c r="C27" s="674"/>
      <c r="D27" s="674"/>
      <c r="E27" s="674"/>
      <c r="F27" s="674"/>
      <c r="G27" s="674"/>
      <c r="H27" s="674"/>
      <c r="I27" s="674"/>
      <c r="J27" s="674"/>
      <c r="K27" s="674"/>
      <c r="L27" s="674"/>
      <c r="M27" s="674"/>
      <c r="N27" s="674"/>
      <c r="O27" s="674"/>
      <c r="P27" s="674"/>
      <c r="Q27" s="674"/>
      <c r="R27" s="674"/>
      <c r="S27" s="674"/>
      <c r="T27" s="674"/>
      <c r="U27" s="656"/>
      <c r="V27" s="656"/>
    </row>
    <row r="28" spans="1:22" s="654" customFormat="1" x14ac:dyDescent="0.25">
      <c r="A28" s="675"/>
      <c r="B28" s="674"/>
      <c r="C28" s="674"/>
      <c r="D28" s="674"/>
      <c r="E28" s="674"/>
      <c r="F28" s="674"/>
      <c r="G28" s="674"/>
      <c r="H28" s="674"/>
      <c r="I28" s="674"/>
      <c r="J28" s="674"/>
      <c r="K28" s="674"/>
      <c r="L28" s="674"/>
      <c r="M28" s="674"/>
      <c r="N28" s="674"/>
      <c r="O28" s="674"/>
      <c r="P28" s="674"/>
      <c r="Q28" s="674"/>
      <c r="R28" s="674"/>
      <c r="S28" s="674"/>
      <c r="T28" s="674"/>
      <c r="U28" s="656"/>
      <c r="V28" s="656"/>
    </row>
    <row r="29" spans="1:22" s="654" customFormat="1" x14ac:dyDescent="0.25">
      <c r="A29" s="674"/>
      <c r="B29" s="675"/>
      <c r="C29" s="736" t="str">
        <f>$A$1</f>
        <v>East Renfrewshire</v>
      </c>
      <c r="D29" s="737"/>
      <c r="E29" s="737"/>
      <c r="F29" s="737"/>
      <c r="G29" s="737"/>
      <c r="H29" s="737"/>
      <c r="I29" s="737"/>
      <c r="J29" s="737"/>
      <c r="K29" s="745"/>
      <c r="L29" s="737" t="s">
        <v>74</v>
      </c>
      <c r="M29" s="737"/>
      <c r="N29" s="737"/>
      <c r="O29" s="737"/>
      <c r="P29" s="737"/>
      <c r="Q29" s="737"/>
      <c r="R29" s="737"/>
      <c r="S29" s="737"/>
      <c r="T29" s="737"/>
      <c r="U29" s="656"/>
      <c r="V29" s="656"/>
    </row>
    <row r="30" spans="1:22" x14ac:dyDescent="0.25">
      <c r="A30" s="674"/>
      <c r="B30" s="675"/>
      <c r="C30" s="747" t="s">
        <v>354</v>
      </c>
      <c r="D30" s="748" t="s">
        <v>354</v>
      </c>
      <c r="E30" s="771" t="s">
        <v>354</v>
      </c>
      <c r="F30" s="770" t="s">
        <v>355</v>
      </c>
      <c r="G30" s="748" t="s">
        <v>355</v>
      </c>
      <c r="H30" s="771" t="s">
        <v>355</v>
      </c>
      <c r="I30" s="748" t="s">
        <v>356</v>
      </c>
      <c r="J30" s="748" t="s">
        <v>356</v>
      </c>
      <c r="K30" s="771" t="s">
        <v>356</v>
      </c>
      <c r="L30" s="747" t="s">
        <v>354</v>
      </c>
      <c r="M30" s="748" t="s">
        <v>354</v>
      </c>
      <c r="N30" s="771" t="s">
        <v>354</v>
      </c>
      <c r="O30" s="770" t="s">
        <v>355</v>
      </c>
      <c r="P30" s="748" t="s">
        <v>355</v>
      </c>
      <c r="Q30" s="771" t="s">
        <v>355</v>
      </c>
      <c r="R30" s="770" t="s">
        <v>356</v>
      </c>
      <c r="S30" s="748" t="s">
        <v>356</v>
      </c>
      <c r="T30" s="748" t="s">
        <v>356</v>
      </c>
      <c r="U30" s="656"/>
      <c r="V30" s="656"/>
    </row>
    <row r="31" spans="1:22" ht="15.75" thickBot="1" x14ac:dyDescent="0.3">
      <c r="A31" s="674"/>
      <c r="B31" s="675" t="s">
        <v>357</v>
      </c>
      <c r="C31" s="669" t="s">
        <v>78</v>
      </c>
      <c r="D31" s="696" t="s">
        <v>80</v>
      </c>
      <c r="E31" s="696" t="s">
        <v>81</v>
      </c>
      <c r="F31" s="697" t="s">
        <v>78</v>
      </c>
      <c r="G31" s="696" t="s">
        <v>80</v>
      </c>
      <c r="H31" s="201" t="s">
        <v>81</v>
      </c>
      <c r="I31" s="696" t="s">
        <v>78</v>
      </c>
      <c r="J31" s="696" t="s">
        <v>80</v>
      </c>
      <c r="K31" s="91" t="s">
        <v>81</v>
      </c>
      <c r="L31" s="696" t="s">
        <v>78</v>
      </c>
      <c r="M31" s="696" t="s">
        <v>80</v>
      </c>
      <c r="N31" s="696" t="s">
        <v>81</v>
      </c>
      <c r="O31" s="697" t="s">
        <v>78</v>
      </c>
      <c r="P31" s="696" t="s">
        <v>80</v>
      </c>
      <c r="Q31" s="201" t="s">
        <v>81</v>
      </c>
      <c r="R31" s="696" t="s">
        <v>78</v>
      </c>
      <c r="S31" s="696" t="s">
        <v>80</v>
      </c>
      <c r="T31" s="696" t="s">
        <v>81</v>
      </c>
      <c r="U31" s="656"/>
      <c r="V31" s="656"/>
    </row>
    <row r="32" spans="1:22" x14ac:dyDescent="0.25">
      <c r="A32" s="674"/>
      <c r="B32" s="160" t="s">
        <v>77</v>
      </c>
      <c r="C32" s="713"/>
      <c r="D32" s="714"/>
      <c r="E32" s="714"/>
      <c r="F32" s="715"/>
      <c r="G32" s="714"/>
      <c r="H32" s="716"/>
      <c r="I32" s="714"/>
      <c r="J32" s="714"/>
      <c r="K32" s="717"/>
      <c r="L32" s="714"/>
      <c r="M32" s="714"/>
      <c r="N32" s="714"/>
      <c r="O32" s="715"/>
      <c r="P32" s="714"/>
      <c r="Q32" s="716"/>
      <c r="R32" s="714"/>
      <c r="S32" s="714"/>
      <c r="T32" s="714"/>
      <c r="U32" s="656"/>
      <c r="V32" s="656"/>
    </row>
    <row r="33" spans="1:22" x14ac:dyDescent="0.25">
      <c r="A33" s="674"/>
      <c r="B33" s="513" t="s">
        <v>365</v>
      </c>
      <c r="C33" s="39" t="s">
        <v>79</v>
      </c>
      <c r="D33" s="627">
        <v>5</v>
      </c>
      <c r="E33" s="627">
        <v>8</v>
      </c>
      <c r="F33" s="711" t="s">
        <v>79</v>
      </c>
      <c r="G33" s="627">
        <v>0</v>
      </c>
      <c r="H33" s="626">
        <v>0</v>
      </c>
      <c r="I33" s="627" t="s">
        <v>79</v>
      </c>
      <c r="J33" s="627">
        <v>5</v>
      </c>
      <c r="K33" s="41">
        <v>10</v>
      </c>
      <c r="L33" s="627">
        <v>433</v>
      </c>
      <c r="M33" s="627">
        <v>356</v>
      </c>
      <c r="N33" s="627">
        <v>324</v>
      </c>
      <c r="O33" s="711">
        <v>0</v>
      </c>
      <c r="P33" s="627">
        <v>4</v>
      </c>
      <c r="Q33" s="626">
        <v>0</v>
      </c>
      <c r="R33" s="627">
        <v>437</v>
      </c>
      <c r="S33" s="627">
        <v>365</v>
      </c>
      <c r="T33" s="627">
        <v>336</v>
      </c>
      <c r="U33" s="656"/>
      <c r="V33" s="656"/>
    </row>
    <row r="34" spans="1:22" x14ac:dyDescent="0.25">
      <c r="A34" s="674"/>
      <c r="B34" s="514" t="s">
        <v>366</v>
      </c>
      <c r="C34" s="36" t="s">
        <v>79</v>
      </c>
      <c r="D34" s="629">
        <v>5</v>
      </c>
      <c r="E34" s="629">
        <v>6</v>
      </c>
      <c r="F34" s="712" t="s">
        <v>79</v>
      </c>
      <c r="G34" s="629">
        <v>0</v>
      </c>
      <c r="H34" s="628">
        <v>0</v>
      </c>
      <c r="I34" s="629" t="s">
        <v>79</v>
      </c>
      <c r="J34" s="629">
        <v>5</v>
      </c>
      <c r="K34" s="38">
        <v>10</v>
      </c>
      <c r="L34" s="629">
        <v>300</v>
      </c>
      <c r="M34" s="629">
        <v>351</v>
      </c>
      <c r="N34" s="629">
        <v>1855.6</v>
      </c>
      <c r="O34" s="712">
        <v>0</v>
      </c>
      <c r="P34" s="629">
        <v>5</v>
      </c>
      <c r="Q34" s="628">
        <v>39.4</v>
      </c>
      <c r="R34" s="629">
        <v>337</v>
      </c>
      <c r="S34" s="629">
        <v>365</v>
      </c>
      <c r="T34" s="629">
        <v>2115</v>
      </c>
      <c r="U34" s="656"/>
      <c r="V34" s="656"/>
    </row>
    <row r="35" spans="1:22" x14ac:dyDescent="0.25">
      <c r="A35" s="674"/>
      <c r="B35" s="513" t="s">
        <v>367</v>
      </c>
      <c r="C35" s="39" t="s">
        <v>79</v>
      </c>
      <c r="D35" s="627">
        <v>5</v>
      </c>
      <c r="E35" s="627">
        <v>6</v>
      </c>
      <c r="F35" s="711" t="s">
        <v>79</v>
      </c>
      <c r="G35" s="627">
        <v>0</v>
      </c>
      <c r="H35" s="626">
        <v>0</v>
      </c>
      <c r="I35" s="627" t="s">
        <v>79</v>
      </c>
      <c r="J35" s="627">
        <v>5</v>
      </c>
      <c r="K35" s="41">
        <v>10</v>
      </c>
      <c r="L35" s="627">
        <v>295</v>
      </c>
      <c r="M35" s="627">
        <v>347</v>
      </c>
      <c r="N35" s="627">
        <v>111</v>
      </c>
      <c r="O35" s="711">
        <v>5</v>
      </c>
      <c r="P35" s="627">
        <v>14</v>
      </c>
      <c r="Q35" s="626">
        <v>0</v>
      </c>
      <c r="R35" s="627">
        <v>337</v>
      </c>
      <c r="S35" s="627">
        <v>365</v>
      </c>
      <c r="T35" s="627">
        <v>271</v>
      </c>
      <c r="U35" s="656"/>
      <c r="V35" s="656"/>
    </row>
    <row r="36" spans="1:22" x14ac:dyDescent="0.25">
      <c r="A36" s="674"/>
      <c r="B36" s="514" t="s">
        <v>368</v>
      </c>
      <c r="C36" s="36" t="s">
        <v>79</v>
      </c>
      <c r="D36" s="629">
        <v>5</v>
      </c>
      <c r="E36" s="629">
        <v>6</v>
      </c>
      <c r="F36" s="712" t="s">
        <v>79</v>
      </c>
      <c r="G36" s="629">
        <v>0</v>
      </c>
      <c r="H36" s="628">
        <v>0</v>
      </c>
      <c r="I36" s="629" t="s">
        <v>79</v>
      </c>
      <c r="J36" s="629">
        <v>5</v>
      </c>
      <c r="K36" s="38">
        <v>10</v>
      </c>
      <c r="L36" s="629">
        <v>281</v>
      </c>
      <c r="M36" s="629">
        <v>346</v>
      </c>
      <c r="N36" s="629">
        <v>1375.4</v>
      </c>
      <c r="O36" s="712">
        <v>19</v>
      </c>
      <c r="P36" s="629">
        <v>12</v>
      </c>
      <c r="Q36" s="628">
        <v>222.6</v>
      </c>
      <c r="R36" s="629">
        <v>337</v>
      </c>
      <c r="S36" s="629">
        <v>365</v>
      </c>
      <c r="T36" s="629">
        <v>2115</v>
      </c>
      <c r="U36" s="656"/>
      <c r="V36" s="656"/>
    </row>
    <row r="37" spans="1:22" ht="15.75" thickBot="1" x14ac:dyDescent="0.3">
      <c r="A37" s="675"/>
      <c r="B37" s="710" t="s">
        <v>369</v>
      </c>
      <c r="C37" s="39" t="s">
        <v>79</v>
      </c>
      <c r="D37" s="627">
        <v>5</v>
      </c>
      <c r="E37" s="627">
        <v>5</v>
      </c>
      <c r="F37" s="711" t="s">
        <v>79</v>
      </c>
      <c r="G37" s="627">
        <v>0</v>
      </c>
      <c r="H37" s="626">
        <v>0</v>
      </c>
      <c r="I37" s="627" t="s">
        <v>79</v>
      </c>
      <c r="J37" s="627">
        <v>5</v>
      </c>
      <c r="K37" s="41">
        <v>10</v>
      </c>
      <c r="L37" s="627">
        <v>1277</v>
      </c>
      <c r="M37" s="627">
        <v>1644</v>
      </c>
      <c r="N37" s="627">
        <v>1630.4</v>
      </c>
      <c r="O37" s="711">
        <v>14</v>
      </c>
      <c r="P37" s="627">
        <v>76</v>
      </c>
      <c r="Q37" s="626">
        <v>114.6</v>
      </c>
      <c r="R37" s="627">
        <v>1617</v>
      </c>
      <c r="S37" s="627">
        <v>1871</v>
      </c>
      <c r="T37" s="627">
        <v>2115</v>
      </c>
      <c r="U37" s="656"/>
      <c r="V37" s="656"/>
    </row>
    <row r="38" spans="1:22" x14ac:dyDescent="0.25">
      <c r="A38" s="674"/>
      <c r="B38" s="328" t="s">
        <v>363</v>
      </c>
      <c r="C38" s="666"/>
      <c r="D38" s="667"/>
      <c r="E38" s="667"/>
      <c r="F38" s="704"/>
      <c r="G38" s="667"/>
      <c r="H38" s="705"/>
      <c r="I38" s="667"/>
      <c r="J38" s="667"/>
      <c r="K38" s="668"/>
      <c r="L38" s="667"/>
      <c r="M38" s="667"/>
      <c r="N38" s="667"/>
      <c r="O38" s="704"/>
      <c r="P38" s="667"/>
      <c r="Q38" s="705"/>
      <c r="R38" s="667"/>
      <c r="S38" s="667"/>
      <c r="T38" s="667"/>
      <c r="U38" s="656"/>
      <c r="V38" s="656"/>
    </row>
    <row r="39" spans="1:22" x14ac:dyDescent="0.25">
      <c r="A39" s="674"/>
      <c r="B39" s="513" t="s">
        <v>365</v>
      </c>
      <c r="C39" s="325" t="str">
        <f>IFERROR(C33/I33,"")</f>
        <v/>
      </c>
      <c r="D39" s="638">
        <f t="shared" ref="D39:E43" si="8">IFERROR(D33/J33,"")</f>
        <v>1</v>
      </c>
      <c r="E39" s="638">
        <f t="shared" si="8"/>
        <v>0.8</v>
      </c>
      <c r="F39" s="621" t="str">
        <f>IFERROR(F33/I33,"")</f>
        <v/>
      </c>
      <c r="G39" s="638">
        <f t="shared" ref="G39:H43" si="9">IFERROR(G33/J33,"")</f>
        <v>0</v>
      </c>
      <c r="H39" s="635">
        <f t="shared" si="9"/>
        <v>0</v>
      </c>
      <c r="I39" s="701"/>
      <c r="J39" s="701"/>
      <c r="K39" s="660"/>
      <c r="L39" s="325">
        <f>IFERROR(L33/R33,"")</f>
        <v>0.99084668192219683</v>
      </c>
      <c r="M39" s="638">
        <f t="shared" ref="M39:N43" si="10">IFERROR(M33/S33,"")</f>
        <v>0.97534246575342465</v>
      </c>
      <c r="N39" s="638">
        <f t="shared" si="10"/>
        <v>0.9642857142857143</v>
      </c>
      <c r="O39" s="621">
        <f>IFERROR(O33/R33,"")</f>
        <v>0</v>
      </c>
      <c r="P39" s="638">
        <f t="shared" ref="P39:Q43" si="11">IFERROR(P33/S33,"")</f>
        <v>1.0958904109589041E-2</v>
      </c>
      <c r="Q39" s="635">
        <f t="shared" si="11"/>
        <v>0</v>
      </c>
      <c r="R39" s="701"/>
      <c r="S39" s="701"/>
      <c r="T39" s="701"/>
      <c r="U39" s="656"/>
      <c r="V39" s="656"/>
    </row>
    <row r="40" spans="1:22" x14ac:dyDescent="0.25">
      <c r="A40" s="674"/>
      <c r="B40" s="514" t="s">
        <v>366</v>
      </c>
      <c r="C40" s="324" t="str">
        <f t="shared" ref="C40:C43" si="12">IFERROR(C34/I34,"")</f>
        <v/>
      </c>
      <c r="D40" s="637">
        <f t="shared" si="8"/>
        <v>1</v>
      </c>
      <c r="E40" s="637">
        <f t="shared" si="8"/>
        <v>0.6</v>
      </c>
      <c r="F40" s="706" t="str">
        <f t="shared" ref="F40:F43" si="13">IFERROR(F34/I34,"")</f>
        <v/>
      </c>
      <c r="G40" s="637">
        <f t="shared" si="9"/>
        <v>0</v>
      </c>
      <c r="H40" s="636">
        <f t="shared" si="9"/>
        <v>0</v>
      </c>
      <c r="I40" s="703"/>
      <c r="J40" s="703"/>
      <c r="K40" s="662"/>
      <c r="L40" s="637">
        <f t="shared" ref="L40:L43" si="14">IFERROR(L34/R34,"")</f>
        <v>0.89020771513353114</v>
      </c>
      <c r="M40" s="637">
        <f t="shared" si="10"/>
        <v>0.9616438356164384</v>
      </c>
      <c r="N40" s="637">
        <f t="shared" si="10"/>
        <v>0.87735224586288407</v>
      </c>
      <c r="O40" s="706">
        <f t="shared" ref="O40:O43" si="15">IFERROR(O34/R34,"")</f>
        <v>0</v>
      </c>
      <c r="P40" s="637">
        <f t="shared" si="11"/>
        <v>1.3698630136986301E-2</v>
      </c>
      <c r="Q40" s="636">
        <f t="shared" si="11"/>
        <v>1.8628841607565012E-2</v>
      </c>
      <c r="R40" s="703"/>
      <c r="S40" s="703"/>
      <c r="T40" s="703"/>
      <c r="U40" s="656"/>
      <c r="V40" s="656"/>
    </row>
    <row r="41" spans="1:22" x14ac:dyDescent="0.25">
      <c r="A41" s="674"/>
      <c r="B41" s="513" t="s">
        <v>367</v>
      </c>
      <c r="C41" s="325" t="str">
        <f t="shared" si="12"/>
        <v/>
      </c>
      <c r="D41" s="638">
        <f t="shared" si="8"/>
        <v>1</v>
      </c>
      <c r="E41" s="638">
        <f t="shared" si="8"/>
        <v>0.6</v>
      </c>
      <c r="F41" s="621" t="str">
        <f t="shared" si="13"/>
        <v/>
      </c>
      <c r="G41" s="638">
        <f t="shared" si="9"/>
        <v>0</v>
      </c>
      <c r="H41" s="635">
        <f t="shared" si="9"/>
        <v>0</v>
      </c>
      <c r="I41" s="701"/>
      <c r="J41" s="701"/>
      <c r="K41" s="660"/>
      <c r="L41" s="638">
        <f t="shared" si="14"/>
        <v>0.87537091988130566</v>
      </c>
      <c r="M41" s="638">
        <f t="shared" si="10"/>
        <v>0.9506849315068493</v>
      </c>
      <c r="N41" s="638">
        <f t="shared" si="10"/>
        <v>0.40959409594095941</v>
      </c>
      <c r="O41" s="621">
        <f t="shared" si="15"/>
        <v>1.483679525222552E-2</v>
      </c>
      <c r="P41" s="638">
        <f t="shared" si="11"/>
        <v>3.8356164383561646E-2</v>
      </c>
      <c r="Q41" s="635">
        <f t="shared" si="11"/>
        <v>0</v>
      </c>
      <c r="R41" s="701"/>
      <c r="S41" s="701"/>
      <c r="T41" s="701"/>
      <c r="U41" s="656"/>
      <c r="V41" s="656"/>
    </row>
    <row r="42" spans="1:22" x14ac:dyDescent="0.25">
      <c r="A42" s="674"/>
      <c r="B42" s="514" t="s">
        <v>368</v>
      </c>
      <c r="C42" s="324" t="str">
        <f t="shared" si="12"/>
        <v/>
      </c>
      <c r="D42" s="637">
        <f t="shared" si="8"/>
        <v>1</v>
      </c>
      <c r="E42" s="637">
        <f t="shared" si="8"/>
        <v>0.6</v>
      </c>
      <c r="F42" s="706" t="str">
        <f t="shared" si="13"/>
        <v/>
      </c>
      <c r="G42" s="637">
        <f t="shared" si="9"/>
        <v>0</v>
      </c>
      <c r="H42" s="636">
        <f t="shared" si="9"/>
        <v>0</v>
      </c>
      <c r="I42" s="703"/>
      <c r="J42" s="703"/>
      <c r="K42" s="662"/>
      <c r="L42" s="637">
        <f t="shared" si="14"/>
        <v>0.83382789317507422</v>
      </c>
      <c r="M42" s="637">
        <f t="shared" si="10"/>
        <v>0.94794520547945205</v>
      </c>
      <c r="N42" s="637">
        <f t="shared" si="10"/>
        <v>0.65030732860520102</v>
      </c>
      <c r="O42" s="706">
        <f t="shared" si="15"/>
        <v>5.637982195845697E-2</v>
      </c>
      <c r="P42" s="637">
        <f t="shared" si="11"/>
        <v>3.287671232876712E-2</v>
      </c>
      <c r="Q42" s="636">
        <f t="shared" si="11"/>
        <v>0.1052482269503546</v>
      </c>
      <c r="R42" s="703"/>
      <c r="S42" s="703"/>
      <c r="T42" s="703"/>
      <c r="U42" s="656"/>
      <c r="V42" s="656"/>
    </row>
    <row r="43" spans="1:22" ht="15.75" thickBot="1" x14ac:dyDescent="0.3">
      <c r="A43" s="674"/>
      <c r="B43" s="710" t="s">
        <v>369</v>
      </c>
      <c r="C43" s="326" t="str">
        <f t="shared" si="12"/>
        <v/>
      </c>
      <c r="D43" s="327">
        <f t="shared" si="8"/>
        <v>1</v>
      </c>
      <c r="E43" s="327">
        <f t="shared" si="8"/>
        <v>0.5</v>
      </c>
      <c r="F43" s="708" t="str">
        <f t="shared" si="13"/>
        <v/>
      </c>
      <c r="G43" s="327">
        <f t="shared" si="9"/>
        <v>0</v>
      </c>
      <c r="H43" s="709">
        <f t="shared" si="9"/>
        <v>0</v>
      </c>
      <c r="I43" s="663"/>
      <c r="J43" s="663"/>
      <c r="K43" s="665"/>
      <c r="L43" s="327">
        <f t="shared" si="14"/>
        <v>0.78973407544836116</v>
      </c>
      <c r="M43" s="327">
        <f t="shared" si="10"/>
        <v>0.87867450561197225</v>
      </c>
      <c r="N43" s="327">
        <f t="shared" si="10"/>
        <v>0.77087470449172579</v>
      </c>
      <c r="O43" s="708">
        <f t="shared" si="15"/>
        <v>8.658008658008658E-3</v>
      </c>
      <c r="P43" s="327">
        <f t="shared" si="11"/>
        <v>4.0619989310529125E-2</v>
      </c>
      <c r="Q43" s="709">
        <f t="shared" si="11"/>
        <v>5.4184397163120568E-2</v>
      </c>
      <c r="R43" s="663"/>
      <c r="S43" s="663"/>
      <c r="T43" s="663"/>
      <c r="U43" s="656"/>
      <c r="V43" s="656"/>
    </row>
    <row r="44" spans="1:22" x14ac:dyDescent="0.25">
      <c r="A44" s="674"/>
      <c r="B44" s="674"/>
      <c r="C44" s="637"/>
      <c r="D44" s="703"/>
      <c r="E44" s="703"/>
      <c r="F44" s="703"/>
      <c r="G44" s="703"/>
      <c r="H44" s="637"/>
      <c r="I44" s="718"/>
      <c r="J44" s="703"/>
      <c r="K44" s="703"/>
      <c r="L44" s="703"/>
      <c r="M44" s="674"/>
      <c r="N44" s="674"/>
      <c r="O44" s="674"/>
      <c r="P44" s="674"/>
      <c r="Q44" s="674"/>
      <c r="R44" s="674"/>
      <c r="S44" s="674"/>
      <c r="T44" s="674"/>
      <c r="U44" s="656"/>
      <c r="V44" s="656"/>
    </row>
    <row r="45" spans="1:22" x14ac:dyDescent="0.25">
      <c r="A45" s="675" t="s">
        <v>370</v>
      </c>
      <c r="B45" s="674"/>
      <c r="C45" s="674"/>
      <c r="D45" s="674"/>
      <c r="E45" s="674"/>
      <c r="F45" s="674"/>
      <c r="G45" s="674"/>
      <c r="H45" s="674"/>
      <c r="I45" s="674"/>
      <c r="J45" s="674"/>
      <c r="K45" s="674"/>
      <c r="L45" s="674"/>
      <c r="M45" s="674"/>
      <c r="N45" s="674"/>
      <c r="O45" s="674"/>
      <c r="P45" s="674"/>
      <c r="Q45" s="674"/>
      <c r="R45" s="674"/>
      <c r="S45" s="674"/>
      <c r="T45" s="674"/>
      <c r="U45" s="656"/>
      <c r="V45" s="656"/>
    </row>
    <row r="46" spans="1:22" x14ac:dyDescent="0.25">
      <c r="A46" s="675"/>
      <c r="B46" s="674"/>
      <c r="C46" s="674"/>
      <c r="D46" s="674"/>
      <c r="E46" s="674"/>
      <c r="F46" s="674"/>
      <c r="G46" s="674"/>
      <c r="H46" s="674"/>
      <c r="I46" s="674"/>
      <c r="J46" s="674"/>
      <c r="K46" s="674"/>
      <c r="L46" s="674"/>
      <c r="M46" s="674"/>
      <c r="N46" s="674"/>
      <c r="O46" s="674"/>
      <c r="P46" s="674"/>
      <c r="Q46" s="674"/>
      <c r="R46" s="674"/>
      <c r="S46" s="674"/>
      <c r="T46" s="674"/>
      <c r="U46" s="656"/>
      <c r="V46" s="656"/>
    </row>
    <row r="47" spans="1:22" x14ac:dyDescent="0.25">
      <c r="A47" s="674"/>
      <c r="B47" s="675"/>
      <c r="C47" s="736" t="str">
        <f>$A$1</f>
        <v>East Renfrewshire</v>
      </c>
      <c r="D47" s="737"/>
      <c r="E47" s="737"/>
      <c r="F47" s="737"/>
      <c r="G47" s="737"/>
      <c r="H47" s="737"/>
      <c r="I47" s="737"/>
      <c r="J47" s="737"/>
      <c r="K47" s="745"/>
      <c r="L47" s="737" t="s">
        <v>74</v>
      </c>
      <c r="M47" s="737"/>
      <c r="N47" s="737"/>
      <c r="O47" s="737"/>
      <c r="P47" s="737"/>
      <c r="Q47" s="737"/>
      <c r="R47" s="737"/>
      <c r="S47" s="737"/>
      <c r="T47" s="737"/>
      <c r="U47" s="656"/>
      <c r="V47" s="656"/>
    </row>
    <row r="48" spans="1:22" x14ac:dyDescent="0.25">
      <c r="A48" s="674"/>
      <c r="B48" s="675"/>
      <c r="C48" s="747" t="s">
        <v>354</v>
      </c>
      <c r="D48" s="748" t="s">
        <v>354</v>
      </c>
      <c r="E48" s="771" t="s">
        <v>354</v>
      </c>
      <c r="F48" s="770" t="s">
        <v>355</v>
      </c>
      <c r="G48" s="748" t="s">
        <v>355</v>
      </c>
      <c r="H48" s="771" t="s">
        <v>355</v>
      </c>
      <c r="I48" s="748" t="s">
        <v>356</v>
      </c>
      <c r="J48" s="748" t="s">
        <v>356</v>
      </c>
      <c r="K48" s="771" t="s">
        <v>356</v>
      </c>
      <c r="L48" s="747" t="s">
        <v>354</v>
      </c>
      <c r="M48" s="748" t="s">
        <v>354</v>
      </c>
      <c r="N48" s="771" t="s">
        <v>354</v>
      </c>
      <c r="O48" s="770" t="s">
        <v>355</v>
      </c>
      <c r="P48" s="748" t="s">
        <v>355</v>
      </c>
      <c r="Q48" s="771" t="s">
        <v>355</v>
      </c>
      <c r="R48" s="770" t="s">
        <v>356</v>
      </c>
      <c r="S48" s="748" t="s">
        <v>356</v>
      </c>
      <c r="T48" s="748" t="s">
        <v>356</v>
      </c>
      <c r="U48" s="656"/>
      <c r="V48" s="656"/>
    </row>
    <row r="49" spans="1:22" ht="15.75" thickBot="1" x14ac:dyDescent="0.3">
      <c r="A49" s="674"/>
      <c r="B49" s="675" t="s">
        <v>357</v>
      </c>
      <c r="C49" s="669" t="s">
        <v>78</v>
      </c>
      <c r="D49" s="696" t="s">
        <v>80</v>
      </c>
      <c r="E49" s="696" t="s">
        <v>81</v>
      </c>
      <c r="F49" s="697" t="s">
        <v>78</v>
      </c>
      <c r="G49" s="696" t="s">
        <v>80</v>
      </c>
      <c r="H49" s="201" t="s">
        <v>81</v>
      </c>
      <c r="I49" s="696" t="s">
        <v>78</v>
      </c>
      <c r="J49" s="696" t="s">
        <v>80</v>
      </c>
      <c r="K49" s="91" t="s">
        <v>81</v>
      </c>
      <c r="L49" s="696" t="s">
        <v>78</v>
      </c>
      <c r="M49" s="696" t="s">
        <v>80</v>
      </c>
      <c r="N49" s="696" t="s">
        <v>81</v>
      </c>
      <c r="O49" s="697" t="s">
        <v>78</v>
      </c>
      <c r="P49" s="696" t="s">
        <v>80</v>
      </c>
      <c r="Q49" s="201" t="s">
        <v>81</v>
      </c>
      <c r="R49" s="696" t="s">
        <v>78</v>
      </c>
      <c r="S49" s="696" t="s">
        <v>80</v>
      </c>
      <c r="T49" s="696" t="s">
        <v>81</v>
      </c>
      <c r="U49" s="656"/>
      <c r="V49" s="656"/>
    </row>
    <row r="50" spans="1:22" x14ac:dyDescent="0.25">
      <c r="A50" s="674"/>
      <c r="B50" s="160" t="s">
        <v>77</v>
      </c>
      <c r="C50" s="713"/>
      <c r="D50" s="714"/>
      <c r="E50" s="714"/>
      <c r="F50" s="715"/>
      <c r="G50" s="714"/>
      <c r="H50" s="716"/>
      <c r="I50" s="714"/>
      <c r="J50" s="714"/>
      <c r="K50" s="717"/>
      <c r="L50" s="714"/>
      <c r="M50" s="714"/>
      <c r="N50" s="714"/>
      <c r="O50" s="715"/>
      <c r="P50" s="714"/>
      <c r="Q50" s="716"/>
      <c r="R50" s="714"/>
      <c r="S50" s="714"/>
      <c r="T50" s="714"/>
      <c r="U50" s="656"/>
      <c r="V50" s="656"/>
    </row>
    <row r="51" spans="1:22" x14ac:dyDescent="0.25">
      <c r="A51" s="674"/>
      <c r="B51" s="513" t="s">
        <v>371</v>
      </c>
      <c r="C51" s="39" t="s">
        <v>79</v>
      </c>
      <c r="D51" s="627">
        <v>5</v>
      </c>
      <c r="E51" s="627">
        <v>8</v>
      </c>
      <c r="F51" s="711" t="s">
        <v>79</v>
      </c>
      <c r="G51" s="627">
        <v>0</v>
      </c>
      <c r="H51" s="626">
        <v>0</v>
      </c>
      <c r="I51" s="627" t="s">
        <v>79</v>
      </c>
      <c r="J51" s="627">
        <v>5</v>
      </c>
      <c r="K51" s="41">
        <v>10</v>
      </c>
      <c r="L51" s="627">
        <v>294</v>
      </c>
      <c r="M51" s="627">
        <v>360</v>
      </c>
      <c r="N51" s="627">
        <v>231.64</v>
      </c>
      <c r="O51" s="711">
        <v>16</v>
      </c>
      <c r="P51" s="627">
        <v>2</v>
      </c>
      <c r="Q51" s="626">
        <v>0.36</v>
      </c>
      <c r="R51" s="627">
        <v>337</v>
      </c>
      <c r="S51" s="627">
        <v>365</v>
      </c>
      <c r="T51" s="627">
        <v>336</v>
      </c>
      <c r="U51" s="656"/>
      <c r="V51" s="656"/>
    </row>
    <row r="52" spans="1:22" x14ac:dyDescent="0.25">
      <c r="A52" s="674"/>
      <c r="B52" s="514" t="s">
        <v>372</v>
      </c>
      <c r="C52" s="36" t="s">
        <v>79</v>
      </c>
      <c r="D52" s="629">
        <v>5</v>
      </c>
      <c r="E52" s="629">
        <v>8</v>
      </c>
      <c r="F52" s="712" t="s">
        <v>79</v>
      </c>
      <c r="G52" s="629">
        <v>0</v>
      </c>
      <c r="H52" s="628">
        <v>0</v>
      </c>
      <c r="I52" s="629" t="s">
        <v>79</v>
      </c>
      <c r="J52" s="629">
        <v>5</v>
      </c>
      <c r="K52" s="38">
        <v>10</v>
      </c>
      <c r="L52" s="629">
        <v>290</v>
      </c>
      <c r="M52" s="629">
        <v>359</v>
      </c>
      <c r="N52" s="629">
        <v>168.4</v>
      </c>
      <c r="O52" s="712">
        <v>10</v>
      </c>
      <c r="P52" s="629">
        <v>2</v>
      </c>
      <c r="Q52" s="628">
        <v>3.6</v>
      </c>
      <c r="R52" s="629">
        <v>337</v>
      </c>
      <c r="S52" s="629">
        <v>365</v>
      </c>
      <c r="T52" s="629">
        <v>289</v>
      </c>
      <c r="U52" s="656"/>
      <c r="V52" s="656"/>
    </row>
    <row r="53" spans="1:22" x14ac:dyDescent="0.25">
      <c r="A53" s="674"/>
      <c r="B53" s="513" t="s">
        <v>373</v>
      </c>
      <c r="C53" s="39" t="s">
        <v>79</v>
      </c>
      <c r="D53" s="627">
        <v>5</v>
      </c>
      <c r="E53" s="627">
        <v>8</v>
      </c>
      <c r="F53" s="711" t="s">
        <v>79</v>
      </c>
      <c r="G53" s="627">
        <v>0</v>
      </c>
      <c r="H53" s="626">
        <v>0</v>
      </c>
      <c r="I53" s="627" t="s">
        <v>79</v>
      </c>
      <c r="J53" s="627">
        <v>5</v>
      </c>
      <c r="K53" s="41">
        <v>10</v>
      </c>
      <c r="L53" s="627">
        <v>300</v>
      </c>
      <c r="M53" s="627">
        <v>356</v>
      </c>
      <c r="N53" s="627">
        <v>150.19999999999999</v>
      </c>
      <c r="O53" s="711">
        <v>0</v>
      </c>
      <c r="P53" s="627">
        <v>2</v>
      </c>
      <c r="Q53" s="626">
        <v>1.8</v>
      </c>
      <c r="R53" s="627">
        <v>337</v>
      </c>
      <c r="S53" s="627">
        <v>365</v>
      </c>
      <c r="T53" s="627">
        <v>289</v>
      </c>
      <c r="U53" s="656"/>
      <c r="V53" s="656"/>
    </row>
    <row r="54" spans="1:22" x14ac:dyDescent="0.25">
      <c r="A54" s="674"/>
      <c r="B54" s="514" t="s">
        <v>374</v>
      </c>
      <c r="C54" s="36" t="s">
        <v>79</v>
      </c>
      <c r="D54" s="629">
        <v>5</v>
      </c>
      <c r="E54" s="629">
        <v>7</v>
      </c>
      <c r="F54" s="712" t="s">
        <v>79</v>
      </c>
      <c r="G54" s="629">
        <v>0</v>
      </c>
      <c r="H54" s="628">
        <v>0</v>
      </c>
      <c r="I54" s="629" t="s">
        <v>79</v>
      </c>
      <c r="J54" s="629">
        <v>5</v>
      </c>
      <c r="K54" s="38">
        <v>10</v>
      </c>
      <c r="L54" s="629">
        <v>147</v>
      </c>
      <c r="M54" s="629">
        <v>339</v>
      </c>
      <c r="N54" s="629">
        <v>118</v>
      </c>
      <c r="O54" s="712">
        <v>17</v>
      </c>
      <c r="P54" s="629">
        <v>12</v>
      </c>
      <c r="Q54" s="628">
        <v>0</v>
      </c>
      <c r="R54" s="629">
        <v>165</v>
      </c>
      <c r="S54" s="629">
        <v>365</v>
      </c>
      <c r="T54" s="629">
        <v>271</v>
      </c>
      <c r="U54" s="656"/>
      <c r="V54" s="656"/>
    </row>
    <row r="55" spans="1:22" ht="15.75" thickBot="1" x14ac:dyDescent="0.3">
      <c r="A55" s="675"/>
      <c r="B55" s="710" t="s">
        <v>375</v>
      </c>
      <c r="C55" s="39" t="s">
        <v>79</v>
      </c>
      <c r="D55" s="627">
        <v>5</v>
      </c>
      <c r="E55" s="627">
        <v>9</v>
      </c>
      <c r="F55" s="711" t="s">
        <v>79</v>
      </c>
      <c r="G55" s="627">
        <v>0</v>
      </c>
      <c r="H55" s="626">
        <v>0</v>
      </c>
      <c r="I55" s="627" t="s">
        <v>79</v>
      </c>
      <c r="J55" s="627">
        <v>5</v>
      </c>
      <c r="K55" s="41">
        <v>10</v>
      </c>
      <c r="L55" s="627">
        <v>1303</v>
      </c>
      <c r="M55" s="627">
        <v>1393</v>
      </c>
      <c r="N55" s="627">
        <v>674</v>
      </c>
      <c r="O55" s="711">
        <v>6</v>
      </c>
      <c r="P55" s="627">
        <v>156</v>
      </c>
      <c r="Q55" s="626">
        <v>90</v>
      </c>
      <c r="R55" s="627">
        <v>1717</v>
      </c>
      <c r="S55" s="627">
        <v>1871</v>
      </c>
      <c r="T55" s="627">
        <v>1079</v>
      </c>
      <c r="U55" s="656"/>
      <c r="V55" s="656"/>
    </row>
    <row r="56" spans="1:22" x14ac:dyDescent="0.25">
      <c r="A56" s="674"/>
      <c r="B56" s="328" t="s">
        <v>363</v>
      </c>
      <c r="C56" s="666"/>
      <c r="D56" s="667"/>
      <c r="E56" s="667"/>
      <c r="F56" s="704"/>
      <c r="G56" s="667"/>
      <c r="H56" s="705"/>
      <c r="I56" s="667"/>
      <c r="J56" s="667"/>
      <c r="K56" s="668"/>
      <c r="L56" s="667"/>
      <c r="M56" s="667"/>
      <c r="N56" s="667"/>
      <c r="O56" s="704"/>
      <c r="P56" s="667"/>
      <c r="Q56" s="705"/>
      <c r="R56" s="667"/>
      <c r="S56" s="667"/>
      <c r="T56" s="667"/>
      <c r="U56" s="656"/>
      <c r="V56" s="656"/>
    </row>
    <row r="57" spans="1:22" x14ac:dyDescent="0.25">
      <c r="A57" s="674"/>
      <c r="B57" s="513" t="s">
        <v>371</v>
      </c>
      <c r="C57" s="325" t="str">
        <f>IFERROR(C51/I51,"")</f>
        <v/>
      </c>
      <c r="D57" s="638">
        <f t="shared" ref="D57:E61" si="16">IFERROR(D51/J51,"")</f>
        <v>1</v>
      </c>
      <c r="E57" s="638">
        <f t="shared" si="16"/>
        <v>0.8</v>
      </c>
      <c r="F57" s="621" t="str">
        <f>IFERROR(F51/I51,"")</f>
        <v/>
      </c>
      <c r="G57" s="638">
        <f t="shared" ref="G57:H61" si="17">IFERROR(G51/J51,"")</f>
        <v>0</v>
      </c>
      <c r="H57" s="635">
        <f t="shared" si="17"/>
        <v>0</v>
      </c>
      <c r="I57" s="701"/>
      <c r="J57" s="701"/>
      <c r="K57" s="660"/>
      <c r="L57" s="325">
        <f>IFERROR(L51/R51,"")</f>
        <v>0.87240356083086057</v>
      </c>
      <c r="M57" s="638">
        <f t="shared" ref="M57:N61" si="18">IFERROR(M51/S51,"")</f>
        <v>0.98630136986301364</v>
      </c>
      <c r="N57" s="638">
        <f t="shared" si="18"/>
        <v>0.68940476190476185</v>
      </c>
      <c r="O57" s="621">
        <f>IFERROR(O51/R51,"")</f>
        <v>4.7477744807121663E-2</v>
      </c>
      <c r="P57" s="638">
        <f t="shared" ref="P57:Q61" si="19">IFERROR(P51/S51,"")</f>
        <v>5.4794520547945206E-3</v>
      </c>
      <c r="Q57" s="635">
        <f t="shared" si="19"/>
        <v>1.0714285714285715E-3</v>
      </c>
      <c r="R57" s="701"/>
      <c r="S57" s="701"/>
      <c r="T57" s="701"/>
      <c r="U57" s="656"/>
      <c r="V57" s="656"/>
    </row>
    <row r="58" spans="1:22" x14ac:dyDescent="0.25">
      <c r="A58" s="674"/>
      <c r="B58" s="514" t="s">
        <v>372</v>
      </c>
      <c r="C58" s="324" t="str">
        <f t="shared" ref="C58:C61" si="20">IFERROR(C52/I52,"")</f>
        <v/>
      </c>
      <c r="D58" s="637">
        <f t="shared" si="16"/>
        <v>1</v>
      </c>
      <c r="E58" s="637">
        <f t="shared" si="16"/>
        <v>0.8</v>
      </c>
      <c r="F58" s="706" t="str">
        <f t="shared" ref="F58:F61" si="21">IFERROR(F52/I52,"")</f>
        <v/>
      </c>
      <c r="G58" s="637">
        <f t="shared" si="17"/>
        <v>0</v>
      </c>
      <c r="H58" s="636">
        <f t="shared" si="17"/>
        <v>0</v>
      </c>
      <c r="I58" s="703"/>
      <c r="J58" s="703"/>
      <c r="K58" s="662"/>
      <c r="L58" s="637">
        <f t="shared" ref="L58:L61" si="22">IFERROR(L52/R52,"")</f>
        <v>0.86053412462908008</v>
      </c>
      <c r="M58" s="637">
        <f t="shared" si="18"/>
        <v>0.98356164383561639</v>
      </c>
      <c r="N58" s="637">
        <f t="shared" si="18"/>
        <v>0.58269896193771631</v>
      </c>
      <c r="O58" s="706">
        <f t="shared" ref="O58:O61" si="23">IFERROR(O52/R52,"")</f>
        <v>2.967359050445104E-2</v>
      </c>
      <c r="P58" s="637">
        <f t="shared" si="19"/>
        <v>5.4794520547945206E-3</v>
      </c>
      <c r="Q58" s="636">
        <f t="shared" si="19"/>
        <v>1.2456747404844291E-2</v>
      </c>
      <c r="R58" s="703"/>
      <c r="S58" s="703"/>
      <c r="T58" s="703"/>
      <c r="U58" s="656"/>
      <c r="V58" s="656"/>
    </row>
    <row r="59" spans="1:22" x14ac:dyDescent="0.25">
      <c r="A59" s="674"/>
      <c r="B59" s="513" t="s">
        <v>373</v>
      </c>
      <c r="C59" s="325" t="str">
        <f t="shared" si="20"/>
        <v/>
      </c>
      <c r="D59" s="638">
        <f t="shared" si="16"/>
        <v>1</v>
      </c>
      <c r="E59" s="638">
        <f t="shared" si="16"/>
        <v>0.8</v>
      </c>
      <c r="F59" s="621" t="str">
        <f t="shared" si="21"/>
        <v/>
      </c>
      <c r="G59" s="638">
        <f t="shared" si="17"/>
        <v>0</v>
      </c>
      <c r="H59" s="635">
        <f t="shared" si="17"/>
        <v>0</v>
      </c>
      <c r="I59" s="701"/>
      <c r="J59" s="701"/>
      <c r="K59" s="660"/>
      <c r="L59" s="638">
        <f t="shared" si="22"/>
        <v>0.89020771513353114</v>
      </c>
      <c r="M59" s="638">
        <f t="shared" si="18"/>
        <v>0.97534246575342465</v>
      </c>
      <c r="N59" s="638">
        <f t="shared" si="18"/>
        <v>0.51972318339100343</v>
      </c>
      <c r="O59" s="621">
        <f t="shared" si="23"/>
        <v>0</v>
      </c>
      <c r="P59" s="638">
        <f t="shared" si="19"/>
        <v>5.4794520547945206E-3</v>
      </c>
      <c r="Q59" s="635">
        <f t="shared" si="19"/>
        <v>6.2283737024221453E-3</v>
      </c>
      <c r="R59" s="701"/>
      <c r="S59" s="701"/>
      <c r="T59" s="701"/>
      <c r="U59" s="656"/>
      <c r="V59" s="656"/>
    </row>
    <row r="60" spans="1:22" x14ac:dyDescent="0.25">
      <c r="A60" s="674"/>
      <c r="B60" s="514" t="s">
        <v>374</v>
      </c>
      <c r="C60" s="324" t="str">
        <f t="shared" si="20"/>
        <v/>
      </c>
      <c r="D60" s="637">
        <f t="shared" si="16"/>
        <v>1</v>
      </c>
      <c r="E60" s="637">
        <f t="shared" si="16"/>
        <v>0.7</v>
      </c>
      <c r="F60" s="706" t="str">
        <f t="shared" si="21"/>
        <v/>
      </c>
      <c r="G60" s="637">
        <f t="shared" si="17"/>
        <v>0</v>
      </c>
      <c r="H60" s="636">
        <f t="shared" si="17"/>
        <v>0</v>
      </c>
      <c r="I60" s="703"/>
      <c r="J60" s="703"/>
      <c r="K60" s="662"/>
      <c r="L60" s="637">
        <f t="shared" si="22"/>
        <v>0.89090909090909087</v>
      </c>
      <c r="M60" s="637">
        <f t="shared" si="18"/>
        <v>0.92876712328767119</v>
      </c>
      <c r="N60" s="637">
        <f t="shared" si="18"/>
        <v>0.43542435424354242</v>
      </c>
      <c r="O60" s="706">
        <f t="shared" si="23"/>
        <v>0.10303030303030303</v>
      </c>
      <c r="P60" s="637">
        <f t="shared" si="19"/>
        <v>3.287671232876712E-2</v>
      </c>
      <c r="Q60" s="636">
        <f t="shared" si="19"/>
        <v>0</v>
      </c>
      <c r="R60" s="703"/>
      <c r="S60" s="703"/>
      <c r="T60" s="703"/>
      <c r="U60" s="656"/>
      <c r="V60" s="656"/>
    </row>
    <row r="61" spans="1:22" ht="15.75" thickBot="1" x14ac:dyDescent="0.3">
      <c r="A61" s="674"/>
      <c r="B61" s="710" t="s">
        <v>375</v>
      </c>
      <c r="C61" s="326" t="str">
        <f t="shared" si="20"/>
        <v/>
      </c>
      <c r="D61" s="327">
        <f t="shared" si="16"/>
        <v>1</v>
      </c>
      <c r="E61" s="327">
        <f t="shared" si="16"/>
        <v>0.9</v>
      </c>
      <c r="F61" s="708" t="str">
        <f t="shared" si="21"/>
        <v/>
      </c>
      <c r="G61" s="327">
        <f t="shared" si="17"/>
        <v>0</v>
      </c>
      <c r="H61" s="709">
        <f t="shared" si="17"/>
        <v>0</v>
      </c>
      <c r="I61" s="663"/>
      <c r="J61" s="663"/>
      <c r="K61" s="665"/>
      <c r="L61" s="327">
        <f t="shared" si="22"/>
        <v>0.75888177052999417</v>
      </c>
      <c r="M61" s="327">
        <f t="shared" si="18"/>
        <v>0.74452164617851413</v>
      </c>
      <c r="N61" s="327">
        <f t="shared" si="18"/>
        <v>0.6246524559777572</v>
      </c>
      <c r="O61" s="708">
        <f t="shared" si="23"/>
        <v>3.4944670937682005E-3</v>
      </c>
      <c r="P61" s="327">
        <f t="shared" si="19"/>
        <v>8.337787279529664E-2</v>
      </c>
      <c r="Q61" s="709">
        <f t="shared" si="19"/>
        <v>8.3410565338276177E-2</v>
      </c>
      <c r="R61" s="663"/>
      <c r="S61" s="663"/>
      <c r="T61" s="663"/>
      <c r="U61" s="656"/>
      <c r="V61" s="656"/>
    </row>
    <row r="62" spans="1:22" x14ac:dyDescent="0.25">
      <c r="A62" s="674"/>
      <c r="B62" s="674"/>
      <c r="C62" s="674"/>
      <c r="D62" s="674"/>
      <c r="E62" s="674"/>
      <c r="F62" s="674"/>
      <c r="G62" s="674"/>
      <c r="H62" s="674"/>
      <c r="I62" s="674"/>
      <c r="J62" s="674"/>
      <c r="K62" s="674"/>
      <c r="L62" s="674"/>
      <c r="M62" s="674"/>
      <c r="N62" s="674"/>
      <c r="O62" s="674"/>
      <c r="P62" s="674"/>
      <c r="Q62" s="674"/>
      <c r="R62" s="674"/>
      <c r="S62" s="674"/>
      <c r="T62" s="674"/>
      <c r="U62" s="656"/>
      <c r="V62" s="656"/>
    </row>
    <row r="63" spans="1:22" x14ac:dyDescent="0.25">
      <c r="A63" s="658"/>
      <c r="B63" s="655"/>
      <c r="C63" s="252"/>
      <c r="D63" s="661"/>
      <c r="E63" s="661"/>
      <c r="F63" s="664"/>
      <c r="G63" s="664"/>
      <c r="H63" s="695"/>
      <c r="I63" s="661"/>
      <c r="J63" s="661"/>
      <c r="K63" s="661"/>
      <c r="L63" s="661"/>
      <c r="M63" s="661"/>
      <c r="N63" s="664"/>
      <c r="O63" s="661"/>
      <c r="P63" s="661"/>
      <c r="Q63" s="664"/>
      <c r="R63" s="661"/>
      <c r="S63" s="661"/>
      <c r="T63" s="661"/>
      <c r="U63" s="656"/>
      <c r="V63" s="656"/>
    </row>
    <row r="64" spans="1:22" x14ac:dyDescent="0.25">
      <c r="A64" s="656"/>
      <c r="B64" s="658"/>
      <c r="C64" s="726"/>
      <c r="D64" s="726"/>
      <c r="E64" s="726"/>
      <c r="F64" s="726"/>
      <c r="G64" s="726"/>
      <c r="H64" s="726"/>
      <c r="I64" s="726"/>
      <c r="J64" s="726"/>
      <c r="K64" s="726"/>
      <c r="L64" s="726"/>
      <c r="M64" s="726"/>
      <c r="N64" s="726"/>
      <c r="O64" s="726"/>
      <c r="P64" s="726"/>
      <c r="Q64" s="726"/>
      <c r="R64" s="726"/>
      <c r="S64" s="726"/>
      <c r="T64" s="726"/>
      <c r="U64" s="656"/>
      <c r="V64" s="656"/>
    </row>
    <row r="65" spans="1:22" x14ac:dyDescent="0.25">
      <c r="A65" s="656"/>
      <c r="B65" s="655"/>
      <c r="C65" s="252"/>
      <c r="D65" s="252"/>
      <c r="E65" s="252"/>
      <c r="F65" s="252"/>
      <c r="G65" s="252"/>
      <c r="H65" s="252"/>
      <c r="I65" s="661"/>
      <c r="J65" s="661"/>
      <c r="K65" s="661"/>
      <c r="L65" s="252"/>
      <c r="M65" s="252"/>
      <c r="N65" s="252"/>
      <c r="O65" s="252"/>
      <c r="P65" s="252"/>
      <c r="Q65" s="252"/>
      <c r="R65" s="661"/>
      <c r="S65" s="661"/>
      <c r="T65" s="661"/>
      <c r="U65" s="656"/>
      <c r="V65" s="656"/>
    </row>
    <row r="66" spans="1:22" x14ac:dyDescent="0.25">
      <c r="A66" s="656"/>
      <c r="B66" s="655"/>
      <c r="C66" s="252"/>
      <c r="D66" s="252"/>
      <c r="E66" s="252"/>
      <c r="F66" s="252"/>
      <c r="G66" s="252"/>
      <c r="H66" s="252"/>
      <c r="I66" s="661"/>
      <c r="J66" s="661"/>
      <c r="K66" s="661"/>
      <c r="L66" s="252"/>
      <c r="M66" s="252"/>
      <c r="N66" s="252"/>
      <c r="O66" s="252"/>
      <c r="P66" s="252"/>
      <c r="Q66" s="252"/>
      <c r="R66" s="661"/>
      <c r="S66" s="661"/>
      <c r="T66" s="661"/>
      <c r="U66" s="656"/>
      <c r="V66" s="656"/>
    </row>
    <row r="67" spans="1:22" x14ac:dyDescent="0.25">
      <c r="A67" s="656"/>
      <c r="B67" s="655"/>
      <c r="C67" s="252"/>
      <c r="D67" s="252"/>
      <c r="E67" s="252"/>
      <c r="F67" s="252"/>
      <c r="G67" s="252"/>
      <c r="H67" s="252"/>
      <c r="I67" s="661"/>
      <c r="J67" s="661"/>
      <c r="K67" s="661"/>
      <c r="L67" s="252"/>
      <c r="M67" s="252"/>
      <c r="N67" s="252"/>
      <c r="O67" s="252"/>
      <c r="P67" s="252"/>
      <c r="Q67" s="252"/>
      <c r="R67" s="661"/>
      <c r="S67" s="661"/>
      <c r="T67" s="661"/>
      <c r="U67" s="656"/>
      <c r="V67" s="656"/>
    </row>
    <row r="68" spans="1:22" x14ac:dyDescent="0.25">
      <c r="A68" s="656"/>
      <c r="B68" s="655"/>
      <c r="C68" s="252"/>
      <c r="D68" s="252"/>
      <c r="E68" s="252"/>
      <c r="F68" s="252"/>
      <c r="G68" s="252"/>
      <c r="H68" s="252"/>
      <c r="I68" s="661"/>
      <c r="J68" s="661"/>
      <c r="K68" s="661"/>
      <c r="L68" s="252"/>
      <c r="M68" s="252"/>
      <c r="N68" s="252"/>
      <c r="O68" s="252"/>
      <c r="P68" s="252"/>
      <c r="Q68" s="252"/>
      <c r="R68" s="661"/>
      <c r="S68" s="661"/>
      <c r="T68" s="661"/>
      <c r="U68" s="656"/>
      <c r="V68" s="656"/>
    </row>
    <row r="69" spans="1:22" x14ac:dyDescent="0.25">
      <c r="A69" s="656"/>
      <c r="B69" s="655"/>
      <c r="C69" s="252"/>
      <c r="D69" s="252"/>
      <c r="E69" s="252"/>
      <c r="F69" s="252"/>
      <c r="G69" s="252"/>
      <c r="H69" s="252"/>
      <c r="I69" s="661"/>
      <c r="J69" s="661"/>
      <c r="K69" s="661"/>
      <c r="L69" s="252"/>
      <c r="M69" s="252"/>
      <c r="N69" s="252"/>
      <c r="O69" s="252"/>
      <c r="P69" s="252"/>
      <c r="Q69" s="252"/>
      <c r="R69" s="661"/>
      <c r="S69" s="661"/>
      <c r="T69" s="661"/>
      <c r="U69" s="656"/>
      <c r="V69" s="656"/>
    </row>
  </sheetData>
  <mergeCells count="25">
    <mergeCell ref="A1:C1"/>
    <mergeCell ref="R30:T30"/>
    <mergeCell ref="C29:K29"/>
    <mergeCell ref="L29:T29"/>
    <mergeCell ref="C30:E30"/>
    <mergeCell ref="F30:H30"/>
    <mergeCell ref="I30:K30"/>
    <mergeCell ref="L30:N30"/>
    <mergeCell ref="O30:Q30"/>
    <mergeCell ref="C11:K11"/>
    <mergeCell ref="L11:T11"/>
    <mergeCell ref="C12:E12"/>
    <mergeCell ref="F12:H12"/>
    <mergeCell ref="I12:K12"/>
    <mergeCell ref="L12:N12"/>
    <mergeCell ref="O12:Q12"/>
    <mergeCell ref="R12:T12"/>
    <mergeCell ref="C47:K47"/>
    <mergeCell ref="L47:T47"/>
    <mergeCell ref="C48:E48"/>
    <mergeCell ref="F48:H48"/>
    <mergeCell ref="I48:K48"/>
    <mergeCell ref="L48:N48"/>
    <mergeCell ref="O48:Q48"/>
    <mergeCell ref="R48:T48"/>
  </mergeCells>
  <hyperlinks>
    <hyperlink ref="C5" location="'Softer Outcomes'!A12" display="Table OC2.1" xr:uid="{5182036E-3C2C-4C18-A7D3-7E80298DA086}"/>
    <hyperlink ref="C6" location="'Softer Outcomes'!A30" display="Table OC3.1" xr:uid="{AD321741-FDFE-44A5-BD1A-B9E5F74592B5}"/>
    <hyperlink ref="C7" location="'Softer Outcomes'!A48" display="Table OC4.1" xr:uid="{95B7FCD8-D9F6-464C-B34B-1C36D494FED3}"/>
    <hyperlink ref="A3" location="Contents!A1" display="Return to Contents" xr:uid="{F7CFF3A8-5101-4513-99FA-8E4B873369DB}"/>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1:S16"/>
  <sheetViews>
    <sheetView workbookViewId="0">
      <selection activeCell="L12" sqref="L12"/>
    </sheetView>
  </sheetViews>
  <sheetFormatPr defaultRowHeight="15" x14ac:dyDescent="0.25"/>
  <cols>
    <col min="1" max="1" width="49.42578125" customWidth="1"/>
    <col min="2" max="2" width="11.42578125" bestFit="1" customWidth="1"/>
    <col min="3" max="3" width="25.42578125" customWidth="1"/>
  </cols>
  <sheetData>
    <row r="1" spans="1:19" x14ac:dyDescent="0.25">
      <c r="A1" s="719"/>
      <c r="B1" s="280"/>
      <c r="C1" s="280"/>
      <c r="D1" s="280"/>
      <c r="E1" s="280"/>
      <c r="F1" s="280"/>
      <c r="G1" s="280"/>
      <c r="H1" s="280"/>
      <c r="I1" s="280"/>
      <c r="J1" s="280"/>
      <c r="K1" s="280"/>
      <c r="L1" s="280"/>
      <c r="M1" s="280"/>
      <c r="N1" s="280"/>
      <c r="O1" s="280"/>
      <c r="P1" s="280"/>
      <c r="Q1" s="280"/>
      <c r="R1" s="280"/>
      <c r="S1" s="280"/>
    </row>
    <row r="3" spans="1:19" x14ac:dyDescent="0.25">
      <c r="A3" s="280" t="s">
        <v>59</v>
      </c>
      <c r="B3" s="722"/>
      <c r="C3" s="280"/>
      <c r="D3" s="280"/>
      <c r="E3" s="280"/>
      <c r="F3" s="280"/>
      <c r="G3" s="280"/>
      <c r="H3" s="280"/>
      <c r="I3" s="280"/>
      <c r="J3" s="280"/>
      <c r="K3" s="280"/>
      <c r="L3" s="280"/>
      <c r="M3" s="280"/>
      <c r="N3" s="280"/>
      <c r="O3" s="280"/>
      <c r="P3" s="280"/>
      <c r="Q3" s="280"/>
      <c r="R3" s="280"/>
      <c r="S3" s="280"/>
    </row>
    <row r="4" spans="1:19" x14ac:dyDescent="0.25">
      <c r="A4" s="280"/>
      <c r="B4" s="783" t="str">
        <f>Demographics!C56</f>
        <v>East Renfrewshire</v>
      </c>
      <c r="C4" s="783"/>
      <c r="D4" s="783"/>
      <c r="E4" s="783"/>
      <c r="F4" s="783"/>
      <c r="G4" s="783"/>
      <c r="H4" s="783" t="str">
        <f>Demographics!I56</f>
        <v>Scotland</v>
      </c>
      <c r="I4" s="783"/>
      <c r="J4" s="783"/>
      <c r="K4" s="783"/>
      <c r="L4" s="783"/>
      <c r="M4" s="783"/>
      <c r="N4" s="783" t="str">
        <f>CONCATENATE(Demographics!O56, " Population (SHS)")</f>
        <v>East Renfrewshire Population (SHS)</v>
      </c>
      <c r="O4" s="783"/>
      <c r="P4" s="783"/>
      <c r="Q4" s="783"/>
      <c r="R4" s="783"/>
      <c r="S4" s="783"/>
    </row>
    <row r="5" spans="1:19" x14ac:dyDescent="0.25">
      <c r="A5" s="280"/>
      <c r="B5" s="280" t="s">
        <v>376</v>
      </c>
      <c r="C5" s="280" t="s">
        <v>100</v>
      </c>
      <c r="D5" s="280" t="s">
        <v>101</v>
      </c>
      <c r="E5" s="280" t="s">
        <v>102</v>
      </c>
      <c r="F5" s="280" t="s">
        <v>103</v>
      </c>
      <c r="G5" s="280" t="s">
        <v>104</v>
      </c>
      <c r="H5" s="280" t="s">
        <v>376</v>
      </c>
      <c r="I5" s="280" t="s">
        <v>100</v>
      </c>
      <c r="J5" s="280" t="s">
        <v>101</v>
      </c>
      <c r="K5" s="280" t="s">
        <v>102</v>
      </c>
      <c r="L5" s="280" t="s">
        <v>103</v>
      </c>
      <c r="M5" s="280" t="s">
        <v>104</v>
      </c>
      <c r="N5" s="280" t="s">
        <v>376</v>
      </c>
      <c r="O5" s="280" t="s">
        <v>100</v>
      </c>
      <c r="P5" s="280" t="s">
        <v>101</v>
      </c>
      <c r="Q5" s="280" t="s">
        <v>102</v>
      </c>
      <c r="R5" s="280" t="s">
        <v>103</v>
      </c>
      <c r="S5" s="280" t="s">
        <v>104</v>
      </c>
    </row>
    <row r="6" spans="1:19" x14ac:dyDescent="0.25">
      <c r="A6" s="280" t="s">
        <v>81</v>
      </c>
      <c r="B6" s="722">
        <f>SUM(C6:G6)</f>
        <v>6.2103929024081114E-2</v>
      </c>
      <c r="C6" s="723">
        <f>Demographics!D65</f>
        <v>5.7034220532319393E-3</v>
      </c>
      <c r="D6" s="723">
        <f>Demographics!E65</f>
        <v>5.0697084917617236E-2</v>
      </c>
      <c r="E6" s="723">
        <f>Demographics!F65</f>
        <v>6.3371356147021542E-4</v>
      </c>
      <c r="F6" s="723">
        <f>Demographics!G65</f>
        <v>4.7528517110266158E-3</v>
      </c>
      <c r="G6" s="723">
        <f>Demographics!H65</f>
        <v>3.1685678073510771E-4</v>
      </c>
      <c r="H6" s="723">
        <f>SUM(I6:M6)</f>
        <v>6.2618103575560385E-2</v>
      </c>
      <c r="I6" s="723">
        <f>Demographics!J65</f>
        <v>4.8553832264389687E-3</v>
      </c>
      <c r="J6" s="723">
        <f>Demographics!K65</f>
        <v>2.5903433434603846E-2</v>
      </c>
      <c r="K6" s="723">
        <f>Demographics!L65</f>
        <v>1.3265773788441099E-2</v>
      </c>
      <c r="L6" s="723">
        <f>Demographics!M65</f>
        <v>3.8752132604822818E-3</v>
      </c>
      <c r="M6" s="723">
        <f>Demographics!N65</f>
        <v>1.4718299865594198E-2</v>
      </c>
      <c r="N6" s="723">
        <f>SUM(O6:S6)</f>
        <v>7.8000000000000014E-2</v>
      </c>
      <c r="O6" s="723" t="str">
        <f>Demographics!P65</f>
        <v>-</v>
      </c>
      <c r="P6" s="723">
        <f>Demographics!Q65</f>
        <v>7.2000000000000008E-2</v>
      </c>
      <c r="Q6" s="723">
        <f>Demographics!R65</f>
        <v>6.0000000000000001E-3</v>
      </c>
      <c r="R6" s="723" t="str">
        <f>Demographics!S65</f>
        <v>-</v>
      </c>
      <c r="S6" s="723" t="str">
        <f>Demographics!T65</f>
        <v>-</v>
      </c>
    </row>
    <row r="10" spans="1:19" x14ac:dyDescent="0.25">
      <c r="A10" s="280" t="s">
        <v>16</v>
      </c>
      <c r="B10" s="725" t="s">
        <v>354</v>
      </c>
      <c r="C10" s="280" t="s">
        <v>377</v>
      </c>
      <c r="D10" s="280"/>
      <c r="E10" s="280"/>
      <c r="F10" s="280"/>
      <c r="G10" s="280"/>
      <c r="H10" s="280"/>
      <c r="I10" s="280"/>
      <c r="J10" s="280"/>
      <c r="K10" s="280"/>
      <c r="L10" s="280"/>
      <c r="M10" s="280"/>
      <c r="N10" s="280"/>
      <c r="O10" s="280"/>
      <c r="P10" s="280"/>
      <c r="Q10" s="280"/>
      <c r="R10" s="280"/>
      <c r="S10" s="280"/>
    </row>
    <row r="11" spans="1:19" x14ac:dyDescent="0.25">
      <c r="A11" s="280" t="s">
        <v>371</v>
      </c>
      <c r="B11" s="722">
        <f>'Softer Outcomes'!E57</f>
        <v>0.8</v>
      </c>
      <c r="C11" s="722">
        <f>1-B11</f>
        <v>0.19999999999999996</v>
      </c>
      <c r="D11" s="722">
        <f>SUM(B11:C11)</f>
        <v>1</v>
      </c>
      <c r="E11" s="280"/>
      <c r="F11" s="280"/>
      <c r="G11" s="280"/>
      <c r="H11" s="280"/>
      <c r="I11" s="280"/>
      <c r="J11" s="280"/>
      <c r="K11" s="280"/>
      <c r="L11" s="280"/>
      <c r="M11" s="280"/>
      <c r="N11" s="280"/>
      <c r="O11" s="280"/>
      <c r="P11" s="280"/>
      <c r="Q11" s="280"/>
      <c r="R11" s="280"/>
      <c r="S11" s="280"/>
    </row>
    <row r="12" spans="1:19" x14ac:dyDescent="0.25">
      <c r="A12" s="280" t="s">
        <v>372</v>
      </c>
      <c r="B12" s="722">
        <f>'Softer Outcomes'!E58</f>
        <v>0.8</v>
      </c>
      <c r="C12" s="722">
        <f t="shared" ref="C12:C15" si="0">1-B12</f>
        <v>0.19999999999999996</v>
      </c>
      <c r="D12" s="722">
        <f t="shared" ref="D12:D15" si="1">SUM(B12:C12)</f>
        <v>1</v>
      </c>
      <c r="E12" s="280"/>
      <c r="F12" s="280"/>
      <c r="G12" s="280"/>
      <c r="H12" s="280"/>
      <c r="I12" s="280"/>
      <c r="J12" s="280"/>
      <c r="K12" s="280"/>
      <c r="L12" s="280"/>
      <c r="M12" s="280"/>
      <c r="N12" s="280"/>
      <c r="O12" s="280"/>
      <c r="P12" s="280"/>
      <c r="Q12" s="280"/>
      <c r="R12" s="280"/>
      <c r="S12" s="280"/>
    </row>
    <row r="13" spans="1:19" x14ac:dyDescent="0.25">
      <c r="A13" s="280" t="s">
        <v>373</v>
      </c>
      <c r="B13" s="722">
        <f>'Softer Outcomes'!E59</f>
        <v>0.8</v>
      </c>
      <c r="C13" s="722">
        <f t="shared" si="0"/>
        <v>0.19999999999999996</v>
      </c>
      <c r="D13" s="722">
        <f t="shared" si="1"/>
        <v>1</v>
      </c>
      <c r="E13" s="280"/>
      <c r="F13" s="280"/>
      <c r="G13" s="280"/>
      <c r="H13" s="280"/>
      <c r="I13" s="280"/>
      <c r="J13" s="280"/>
      <c r="K13" s="280"/>
      <c r="L13" s="280"/>
      <c r="M13" s="280"/>
      <c r="N13" s="280"/>
      <c r="O13" s="280"/>
      <c r="P13" s="280"/>
      <c r="Q13" s="280"/>
      <c r="R13" s="280"/>
      <c r="S13" s="280"/>
    </row>
    <row r="14" spans="1:19" x14ac:dyDescent="0.25">
      <c r="A14" s="280" t="s">
        <v>374</v>
      </c>
      <c r="B14" s="722">
        <f>'Softer Outcomes'!E60</f>
        <v>0.7</v>
      </c>
      <c r="C14" s="722">
        <f t="shared" si="0"/>
        <v>0.30000000000000004</v>
      </c>
      <c r="D14" s="722">
        <f t="shared" si="1"/>
        <v>1</v>
      </c>
      <c r="E14" s="280"/>
      <c r="F14" s="280"/>
      <c r="G14" s="280"/>
      <c r="H14" s="280"/>
      <c r="I14" s="280"/>
      <c r="J14" s="280"/>
      <c r="K14" s="280"/>
      <c r="L14" s="280"/>
      <c r="M14" s="280"/>
      <c r="N14" s="280"/>
      <c r="O14" s="280"/>
      <c r="P14" s="280"/>
      <c r="Q14" s="280"/>
      <c r="R14" s="280"/>
      <c r="S14" s="280"/>
    </row>
    <row r="15" spans="1:19" x14ac:dyDescent="0.25">
      <c r="A15" s="280" t="s">
        <v>375</v>
      </c>
      <c r="B15" s="722">
        <f>'Softer Outcomes'!E61</f>
        <v>0.9</v>
      </c>
      <c r="C15" s="722">
        <f t="shared" si="0"/>
        <v>9.9999999999999978E-2</v>
      </c>
      <c r="D15" s="722">
        <f t="shared" si="1"/>
        <v>1</v>
      </c>
      <c r="E15" s="280"/>
      <c r="F15" s="280"/>
      <c r="G15" s="280"/>
      <c r="H15" s="280"/>
      <c r="I15" s="280"/>
      <c r="J15" s="280"/>
      <c r="K15" s="280"/>
      <c r="L15" s="280"/>
      <c r="M15" s="280"/>
      <c r="N15" s="280"/>
      <c r="O15" s="280"/>
      <c r="P15" s="280"/>
      <c r="Q15" s="280"/>
      <c r="R15" s="280"/>
      <c r="S15" s="280"/>
    </row>
    <row r="16" spans="1:19" x14ac:dyDescent="0.25">
      <c r="A16" s="280"/>
      <c r="B16" s="280"/>
      <c r="C16" s="722"/>
      <c r="D16" s="280"/>
      <c r="E16" s="280"/>
      <c r="F16" s="280"/>
      <c r="G16" s="280"/>
      <c r="H16" s="280"/>
      <c r="I16" s="280"/>
      <c r="J16" s="280"/>
      <c r="K16" s="280"/>
      <c r="L16" s="280"/>
      <c r="M16" s="280"/>
      <c r="N16" s="280"/>
      <c r="O16" s="280"/>
      <c r="P16" s="280"/>
      <c r="Q16" s="280"/>
      <c r="R16" s="280"/>
      <c r="S16" s="280"/>
    </row>
  </sheetData>
  <mergeCells count="3">
    <mergeCell ref="B4:G4"/>
    <mergeCell ref="H4:M4"/>
    <mergeCell ref="N4:S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237EB-2DB1-4A0B-AC93-244BE4CDB344}">
  <dimension ref="A1:A2"/>
  <sheetViews>
    <sheetView workbookViewId="0"/>
  </sheetViews>
  <sheetFormatPr defaultRowHeight="15" x14ac:dyDescent="0.25"/>
  <cols>
    <col min="1" max="16384" width="9.140625" style="674"/>
  </cols>
  <sheetData>
    <row r="1" spans="1:1" x14ac:dyDescent="0.25">
      <c r="A1" s="282" t="s">
        <v>21</v>
      </c>
    </row>
    <row r="2" spans="1:1" x14ac:dyDescent="0.25">
      <c r="A2" s="675" t="s">
        <v>378</v>
      </c>
    </row>
  </sheetData>
  <hyperlinks>
    <hyperlink ref="A1" location="Contents!A1" display="Return to Contents" xr:uid="{C6D35FFB-D185-4AFF-96D9-E46ACECCE147}"/>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80" t="s">
        <v>74</v>
      </c>
    </row>
    <row r="3" spans="1:1" x14ac:dyDescent="0.25">
      <c r="A3" s="14" t="s">
        <v>379</v>
      </c>
    </row>
    <row r="4" spans="1:1" x14ac:dyDescent="0.25">
      <c r="A4" s="15" t="s">
        <v>380</v>
      </c>
    </row>
    <row r="5" spans="1:1" x14ac:dyDescent="0.25">
      <c r="A5" s="15" t="s">
        <v>381</v>
      </c>
    </row>
    <row r="6" spans="1:1" x14ac:dyDescent="0.25">
      <c r="A6" s="15" t="s">
        <v>382</v>
      </c>
    </row>
    <row r="7" spans="1:1" x14ac:dyDescent="0.25">
      <c r="A7" s="15" t="s">
        <v>383</v>
      </c>
    </row>
    <row r="8" spans="1:1" x14ac:dyDescent="0.25">
      <c r="A8" s="15" t="s">
        <v>384</v>
      </c>
    </row>
    <row r="9" spans="1:1" x14ac:dyDescent="0.25">
      <c r="A9" s="15" t="s">
        <v>385</v>
      </c>
    </row>
    <row r="10" spans="1:1" x14ac:dyDescent="0.25">
      <c r="A10" s="15" t="s">
        <v>386</v>
      </c>
    </row>
    <row r="11" spans="1:1" x14ac:dyDescent="0.25">
      <c r="A11" s="15" t="s">
        <v>387</v>
      </c>
    </row>
    <row r="12" spans="1:1" x14ac:dyDescent="0.25">
      <c r="A12" s="15" t="s">
        <v>388</v>
      </c>
    </row>
    <row r="13" spans="1:1" x14ac:dyDescent="0.25">
      <c r="A13" s="15" t="s">
        <v>1</v>
      </c>
    </row>
    <row r="14" spans="1:1" x14ac:dyDescent="0.25">
      <c r="A14" s="15" t="s">
        <v>389</v>
      </c>
    </row>
    <row r="15" spans="1:1" x14ac:dyDescent="0.25">
      <c r="A15" s="15" t="s">
        <v>390</v>
      </c>
    </row>
    <row r="16" spans="1:1" x14ac:dyDescent="0.25">
      <c r="A16" s="15" t="s">
        <v>391</v>
      </c>
    </row>
    <row r="17" spans="1:1" x14ac:dyDescent="0.25">
      <c r="A17" s="15" t="s">
        <v>392</v>
      </c>
    </row>
    <row r="18" spans="1:1" x14ac:dyDescent="0.25">
      <c r="A18" s="15" t="s">
        <v>393</v>
      </c>
    </row>
    <row r="19" spans="1:1" x14ac:dyDescent="0.25">
      <c r="A19" s="15" t="s">
        <v>394</v>
      </c>
    </row>
    <row r="20" spans="1:1" x14ac:dyDescent="0.25">
      <c r="A20" s="15" t="s">
        <v>395</v>
      </c>
    </row>
    <row r="21" spans="1:1" x14ac:dyDescent="0.25">
      <c r="A21" s="15" t="s">
        <v>396</v>
      </c>
    </row>
    <row r="22" spans="1:1" x14ac:dyDescent="0.25">
      <c r="A22" s="15" t="s">
        <v>397</v>
      </c>
    </row>
    <row r="23" spans="1:1" x14ac:dyDescent="0.25">
      <c r="A23" s="15" t="s">
        <v>398</v>
      </c>
    </row>
    <row r="24" spans="1:1" x14ac:dyDescent="0.25">
      <c r="A24" s="15" t="s">
        <v>399</v>
      </c>
    </row>
    <row r="25" spans="1:1" x14ac:dyDescent="0.25">
      <c r="A25" s="15" t="s">
        <v>400</v>
      </c>
    </row>
    <row r="26" spans="1:1" x14ac:dyDescent="0.25">
      <c r="A26" s="15" t="s">
        <v>401</v>
      </c>
    </row>
    <row r="27" spans="1:1" x14ac:dyDescent="0.25">
      <c r="A27" s="15" t="s">
        <v>402</v>
      </c>
    </row>
    <row r="28" spans="1:1" x14ac:dyDescent="0.25">
      <c r="A28" s="15" t="s">
        <v>403</v>
      </c>
    </row>
    <row r="29" spans="1:1" x14ac:dyDescent="0.25">
      <c r="A29" s="15" t="s">
        <v>404</v>
      </c>
    </row>
    <row r="30" spans="1:1" x14ac:dyDescent="0.25">
      <c r="A30" s="15" t="s">
        <v>405</v>
      </c>
    </row>
    <row r="31" spans="1:1" x14ac:dyDescent="0.25">
      <c r="A31" s="15" t="s">
        <v>406</v>
      </c>
    </row>
    <row r="32" spans="1:1" x14ac:dyDescent="0.25">
      <c r="A32" s="15" t="s">
        <v>407</v>
      </c>
    </row>
    <row r="33" spans="1:1" x14ac:dyDescent="0.25">
      <c r="A33" s="15" t="s">
        <v>408</v>
      </c>
    </row>
    <row r="34" spans="1:1" x14ac:dyDescent="0.25">
      <c r="A34" s="15" t="s">
        <v>409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27"/>
  <sheetViews>
    <sheetView tabSelected="1" zoomScaleNormal="100" workbookViewId="0">
      <selection activeCell="B30" sqref="B30"/>
    </sheetView>
  </sheetViews>
  <sheetFormatPr defaultRowHeight="15" x14ac:dyDescent="0.25"/>
  <cols>
    <col min="1" max="1" width="11.7109375" style="674" customWidth="1"/>
    <col min="2" max="2" width="162.140625" style="674" customWidth="1"/>
    <col min="3" max="3" width="107.28515625" style="674" customWidth="1"/>
    <col min="4" max="16384" width="9.140625" style="674"/>
  </cols>
  <sheetData>
    <row r="1" spans="1:4" ht="18.75" x14ac:dyDescent="0.3">
      <c r="A1" s="682" t="s">
        <v>1</v>
      </c>
      <c r="C1" s="682"/>
      <c r="D1" s="682"/>
    </row>
    <row r="2" spans="1:4" x14ac:dyDescent="0.25">
      <c r="A2" s="675" t="s">
        <v>4</v>
      </c>
    </row>
    <row r="3" spans="1:4" x14ac:dyDescent="0.25">
      <c r="A3" s="282" t="s">
        <v>21</v>
      </c>
    </row>
    <row r="4" spans="1:4" x14ac:dyDescent="0.25">
      <c r="A4" s="280"/>
    </row>
    <row r="5" spans="1:4" x14ac:dyDescent="0.25">
      <c r="A5" s="674" t="s">
        <v>22</v>
      </c>
    </row>
    <row r="6" spans="1:4" x14ac:dyDescent="0.25">
      <c r="A6" s="674" t="s">
        <v>23</v>
      </c>
    </row>
    <row r="7" spans="1:4" x14ac:dyDescent="0.25">
      <c r="A7" s="674" t="s">
        <v>24</v>
      </c>
    </row>
    <row r="8" spans="1:4" x14ac:dyDescent="0.25">
      <c r="A8" s="674" t="s">
        <v>25</v>
      </c>
    </row>
    <row r="9" spans="1:4" x14ac:dyDescent="0.25">
      <c r="A9" s="674" t="s">
        <v>26</v>
      </c>
    </row>
    <row r="11" spans="1:4" x14ac:dyDescent="0.25">
      <c r="B11" s="690" t="s">
        <v>27</v>
      </c>
      <c r="C11" s="675"/>
    </row>
    <row r="12" spans="1:4" ht="90" x14ac:dyDescent="0.25">
      <c r="B12" s="784" t="s">
        <v>28</v>
      </c>
      <c r="C12" s="677"/>
    </row>
    <row r="13" spans="1:4" ht="30" x14ac:dyDescent="0.25">
      <c r="B13" s="784" t="s">
        <v>29</v>
      </c>
      <c r="C13" s="677"/>
    </row>
    <row r="14" spans="1:4" ht="75" x14ac:dyDescent="0.25">
      <c r="B14" s="680" t="s">
        <v>30</v>
      </c>
      <c r="C14" s="656"/>
    </row>
    <row r="15" spans="1:4" x14ac:dyDescent="0.25">
      <c r="B15" s="678" t="s">
        <v>31</v>
      </c>
      <c r="C15" s="656"/>
    </row>
    <row r="16" spans="1:4" x14ac:dyDescent="0.25">
      <c r="B16" s="689" t="s">
        <v>8</v>
      </c>
      <c r="C16" s="656"/>
    </row>
    <row r="17" spans="1:3" ht="30" x14ac:dyDescent="0.25">
      <c r="B17" s="681" t="s">
        <v>32</v>
      </c>
      <c r="C17" s="656"/>
    </row>
    <row r="18" spans="1:3" x14ac:dyDescent="0.25">
      <c r="B18" s="681" t="s">
        <v>33</v>
      </c>
      <c r="C18" s="656"/>
    </row>
    <row r="19" spans="1:3" x14ac:dyDescent="0.25">
      <c r="B19" s="679" t="s">
        <v>34</v>
      </c>
      <c r="C19" s="656"/>
    </row>
    <row r="20" spans="1:3" x14ac:dyDescent="0.25">
      <c r="B20" s="689" t="s">
        <v>10</v>
      </c>
      <c r="C20" s="656"/>
    </row>
    <row r="21" spans="1:3" x14ac:dyDescent="0.25">
      <c r="A21" s="785" t="s">
        <v>193</v>
      </c>
      <c r="B21" s="678" t="s">
        <v>35</v>
      </c>
      <c r="C21" s="656"/>
    </row>
    <row r="22" spans="1:3" x14ac:dyDescent="0.25">
      <c r="B22" s="689" t="s">
        <v>12</v>
      </c>
      <c r="C22" s="656"/>
    </row>
    <row r="23" spans="1:3" x14ac:dyDescent="0.25">
      <c r="A23" s="786" t="s">
        <v>215</v>
      </c>
      <c r="B23" s="679" t="s">
        <v>36</v>
      </c>
      <c r="C23" s="656"/>
    </row>
    <row r="24" spans="1:3" ht="30" x14ac:dyDescent="0.25">
      <c r="A24" s="787" t="s">
        <v>217</v>
      </c>
      <c r="B24" s="693" t="s">
        <v>37</v>
      </c>
      <c r="C24" s="656"/>
    </row>
    <row r="25" spans="1:3" ht="75" x14ac:dyDescent="0.25">
      <c r="A25" s="788" t="s">
        <v>410</v>
      </c>
      <c r="B25" s="693" t="s">
        <v>38</v>
      </c>
      <c r="C25" s="656"/>
    </row>
    <row r="26" spans="1:3" x14ac:dyDescent="0.25">
      <c r="B26" s="688" t="s">
        <v>16</v>
      </c>
      <c r="C26" s="656"/>
    </row>
    <row r="27" spans="1:3" x14ac:dyDescent="0.25">
      <c r="B27" s="678" t="s">
        <v>39</v>
      </c>
    </row>
  </sheetData>
  <hyperlinks>
    <hyperlink ref="A3" location="Contents!A1" display="Return to Contents" xr:uid="{493EF0A1-0B02-49F9-A603-0FD5A8BB4B7F}"/>
    <hyperlink ref="A21" location="Staff!A21" display="Table I1.2" xr:uid="{05B60538-1204-4AD2-A5BD-E5B0AD16D5E3}"/>
    <hyperlink ref="A23" location="Volume!A12" display="Table A1.1" xr:uid="{AED92522-336B-4867-AD2E-8307A4DFD5D3}"/>
    <hyperlink ref="A24" location="Volume!A20" display="Table A1.2" xr:uid="{356A6DDA-A661-4DF4-ADD5-B6F552A151BA}"/>
    <hyperlink ref="A25" location="Volume!A33" display="Table A1.3, Table A1.4, Table A1.5 and Table A1.6" xr:uid="{4A53B243-A8A1-41AF-AF3F-E9BD223F1C8A}"/>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D25"/>
  <sheetViews>
    <sheetView zoomScaleNormal="100" workbookViewId="0">
      <selection sqref="A1:C1"/>
    </sheetView>
  </sheetViews>
  <sheetFormatPr defaultRowHeight="15" x14ac:dyDescent="0.25"/>
  <cols>
    <col min="1" max="16384" width="9.140625" style="657"/>
  </cols>
  <sheetData>
    <row r="1" spans="1:3" ht="18.75" x14ac:dyDescent="0.3">
      <c r="A1" s="730" t="s">
        <v>1</v>
      </c>
      <c r="B1" s="730"/>
      <c r="C1" s="730"/>
    </row>
    <row r="2" spans="1:3" x14ac:dyDescent="0.25">
      <c r="A2" s="675" t="s">
        <v>5</v>
      </c>
      <c r="B2" s="674"/>
      <c r="C2" s="674"/>
    </row>
    <row r="3" spans="1:3" s="674" customFormat="1" x14ac:dyDescent="0.25">
      <c r="A3" s="282" t="s">
        <v>21</v>
      </c>
    </row>
    <row r="24" spans="2:4" x14ac:dyDescent="0.25">
      <c r="B24" s="19"/>
      <c r="C24" s="674"/>
      <c r="D24" s="674"/>
    </row>
    <row r="25" spans="2:4" x14ac:dyDescent="0.25">
      <c r="B25" s="674"/>
      <c r="C25" s="655"/>
      <c r="D25" s="656"/>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17"/>
  <sheetViews>
    <sheetView workbookViewId="0">
      <selection sqref="A1:C1"/>
    </sheetView>
  </sheetViews>
  <sheetFormatPr defaultRowHeight="15" x14ac:dyDescent="0.25"/>
  <cols>
    <col min="1" max="1" width="42.140625" style="657" customWidth="1"/>
    <col min="2" max="2" width="28.42578125" style="657" customWidth="1"/>
    <col min="3" max="3" width="31.42578125" style="657" customWidth="1"/>
    <col min="4" max="16384" width="9.140625" style="657"/>
  </cols>
  <sheetData>
    <row r="1" spans="1:4" ht="18.75" x14ac:dyDescent="0.3">
      <c r="A1" s="730" t="s">
        <v>1</v>
      </c>
      <c r="B1" s="730"/>
      <c r="C1" s="730"/>
      <c r="D1" s="674"/>
    </row>
    <row r="2" spans="1:4" x14ac:dyDescent="0.25">
      <c r="A2" s="675" t="s">
        <v>7</v>
      </c>
      <c r="B2" s="674"/>
      <c r="C2" s="674"/>
      <c r="D2" s="674"/>
    </row>
    <row r="3" spans="1:4" s="674" customFormat="1" x14ac:dyDescent="0.25">
      <c r="A3" s="282" t="s">
        <v>21</v>
      </c>
    </row>
    <row r="5" spans="1:4" x14ac:dyDescent="0.25">
      <c r="A5" s="98" t="s">
        <v>40</v>
      </c>
      <c r="B5" s="674"/>
      <c r="C5" s="674"/>
      <c r="D5" s="674"/>
    </row>
    <row r="6" spans="1:4" x14ac:dyDescent="0.25">
      <c r="A6" s="674" t="s">
        <v>41</v>
      </c>
      <c r="B6" s="674"/>
      <c r="C6" s="674"/>
      <c r="D6" s="674"/>
    </row>
    <row r="7" spans="1:4" x14ac:dyDescent="0.25">
      <c r="A7" s="674" t="s">
        <v>42</v>
      </c>
      <c r="B7" s="674"/>
      <c r="C7" s="674"/>
      <c r="D7" s="674"/>
    </row>
    <row r="9" spans="1:4" ht="15.75" thickBot="1" x14ac:dyDescent="0.3">
      <c r="A9" s="485" t="s">
        <v>43</v>
      </c>
      <c r="B9" s="670"/>
      <c r="C9" s="656"/>
      <c r="D9" s="656"/>
    </row>
    <row r="10" spans="1:4" x14ac:dyDescent="0.25">
      <c r="A10" s="671" t="s">
        <v>44</v>
      </c>
      <c r="B10" s="672" t="s">
        <v>45</v>
      </c>
      <c r="C10" s="672" t="s">
        <v>46</v>
      </c>
      <c r="D10" s="656"/>
    </row>
    <row r="11" spans="1:4" x14ac:dyDescent="0.25">
      <c r="A11" s="694" t="s">
        <v>47</v>
      </c>
      <c r="B11" s="692" t="s">
        <v>48</v>
      </c>
      <c r="C11" s="673" t="s">
        <v>49</v>
      </c>
      <c r="D11" s="656"/>
    </row>
    <row r="12" spans="1:4" x14ac:dyDescent="0.25">
      <c r="A12" s="674"/>
      <c r="B12" s="674"/>
      <c r="C12" s="674"/>
      <c r="D12" s="656"/>
    </row>
    <row r="13" spans="1:4" ht="15.75" thickBot="1" x14ac:dyDescent="0.3">
      <c r="A13" s="485" t="s">
        <v>50</v>
      </c>
      <c r="B13" s="670"/>
      <c r="C13" s="656"/>
      <c r="D13" s="656"/>
    </row>
    <row r="14" spans="1:4" x14ac:dyDescent="0.25">
      <c r="A14" s="671" t="s">
        <v>44</v>
      </c>
      <c r="B14" s="672" t="s">
        <v>45</v>
      </c>
      <c r="C14" s="672" t="s">
        <v>46</v>
      </c>
      <c r="D14" s="674"/>
    </row>
    <row r="15" spans="1:4" x14ac:dyDescent="0.25">
      <c r="A15" s="721" t="s">
        <v>51</v>
      </c>
      <c r="B15" s="720" t="s">
        <v>52</v>
      </c>
      <c r="C15" s="673" t="s">
        <v>53</v>
      </c>
      <c r="D15" s="674"/>
    </row>
    <row r="17" spans="1:1" x14ac:dyDescent="0.25">
      <c r="A17" s="11"/>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5"/>
  <sheetViews>
    <sheetView topLeftCell="A64" workbookViewId="0">
      <selection activeCell="D74" sqref="D74"/>
    </sheetView>
  </sheetViews>
  <sheetFormatPr defaultRowHeight="15" x14ac:dyDescent="0.25"/>
  <cols>
    <col min="1" max="1" width="9.140625" style="674" customWidth="1"/>
    <col min="2" max="2" width="20.7109375" style="674" customWidth="1"/>
    <col min="3" max="3" width="13.5703125" style="674" customWidth="1"/>
    <col min="4" max="6" width="12.28515625" style="674" customWidth="1"/>
    <col min="7" max="7" width="12.5703125" style="674" customWidth="1"/>
    <col min="8" max="8" width="13.140625" style="674" customWidth="1"/>
    <col min="9" max="9" width="11.5703125" style="674" customWidth="1"/>
    <col min="10" max="10" width="12.28515625" style="674" customWidth="1"/>
    <col min="11" max="11" width="12.140625" style="674" customWidth="1"/>
    <col min="12" max="12" width="11.7109375" style="674" customWidth="1"/>
    <col min="13" max="13" width="11.85546875" style="674" customWidth="1"/>
    <col min="14" max="14" width="11" style="674" bestFit="1" customWidth="1"/>
    <col min="15" max="15" width="12.5703125" style="674" customWidth="1"/>
    <col min="16" max="16" width="11.85546875" style="674" customWidth="1"/>
    <col min="17" max="17" width="11.42578125" style="674" customWidth="1"/>
    <col min="18" max="18" width="11.140625" style="674" customWidth="1"/>
    <col min="19" max="19" width="11.85546875" style="674" customWidth="1"/>
    <col min="20" max="20" width="10.85546875" style="674" customWidth="1"/>
    <col min="21" max="21" width="10.7109375" style="674" bestFit="1" customWidth="1"/>
    <col min="22" max="22" width="13" style="674" customWidth="1"/>
    <col min="23" max="23" width="10.7109375" style="674" customWidth="1"/>
    <col min="24" max="24" width="11.28515625" style="674" customWidth="1"/>
    <col min="25" max="25" width="10.5703125" style="674" customWidth="1"/>
    <col min="26" max="26" width="9.5703125" style="674" bestFit="1" customWidth="1"/>
    <col min="27" max="27" width="11" style="674" customWidth="1"/>
    <col min="28" max="28" width="11.42578125" style="674" customWidth="1"/>
    <col min="29" max="29" width="9.140625" style="674"/>
    <col min="30" max="30" width="11.140625" style="674" customWidth="1"/>
    <col min="31" max="32" width="11.28515625" style="674" customWidth="1"/>
    <col min="33" max="33" width="9.140625" style="674"/>
    <col min="34" max="35" width="12.85546875" style="674" customWidth="1"/>
    <col min="36" max="36" width="10.85546875" style="674" customWidth="1"/>
    <col min="37" max="37" width="11.140625" style="674" customWidth="1"/>
    <col min="38" max="16384" width="9.140625" style="674"/>
  </cols>
  <sheetData>
    <row r="1" spans="1:14" ht="18.75" x14ac:dyDescent="0.3">
      <c r="A1" s="730" t="s">
        <v>1</v>
      </c>
      <c r="B1" s="730"/>
      <c r="C1" s="730"/>
      <c r="N1" s="282"/>
    </row>
    <row r="2" spans="1:14" x14ac:dyDescent="0.25">
      <c r="A2" s="675" t="s">
        <v>54</v>
      </c>
    </row>
    <row r="3" spans="1:14" x14ac:dyDescent="0.25">
      <c r="A3" s="282" t="s">
        <v>21</v>
      </c>
    </row>
    <row r="4" spans="1:14" x14ac:dyDescent="0.25">
      <c r="A4" s="675"/>
    </row>
    <row r="5" spans="1:14" x14ac:dyDescent="0.25">
      <c r="A5" s="278" t="s">
        <v>55</v>
      </c>
      <c r="B5" s="278"/>
      <c r="C5" s="279" t="s">
        <v>56</v>
      </c>
    </row>
    <row r="6" spans="1:14" x14ac:dyDescent="0.25">
      <c r="A6" s="278" t="s">
        <v>57</v>
      </c>
      <c r="B6" s="278"/>
      <c r="C6" s="279" t="s">
        <v>58</v>
      </c>
    </row>
    <row r="7" spans="1:14" x14ac:dyDescent="0.25">
      <c r="A7" s="278" t="s">
        <v>59</v>
      </c>
      <c r="B7" s="278"/>
      <c r="C7" s="279" t="s">
        <v>60</v>
      </c>
    </row>
    <row r="8" spans="1:14" x14ac:dyDescent="0.25">
      <c r="A8" s="278" t="s">
        <v>61</v>
      </c>
      <c r="B8" s="278"/>
      <c r="C8" s="279" t="s">
        <v>62</v>
      </c>
    </row>
    <row r="9" spans="1:14" x14ac:dyDescent="0.25">
      <c r="A9" s="278" t="s">
        <v>63</v>
      </c>
      <c r="B9" s="278"/>
      <c r="C9" s="279" t="s">
        <v>64</v>
      </c>
    </row>
    <row r="10" spans="1:14" x14ac:dyDescent="0.25">
      <c r="A10" s="278" t="s">
        <v>65</v>
      </c>
      <c r="B10" s="278"/>
      <c r="C10" s="279" t="s">
        <v>66</v>
      </c>
    </row>
    <row r="11" spans="1:14" x14ac:dyDescent="0.25">
      <c r="A11" s="278" t="s">
        <v>67</v>
      </c>
      <c r="B11" s="278"/>
      <c r="C11" s="279" t="s">
        <v>68</v>
      </c>
    </row>
    <row r="12" spans="1:14" x14ac:dyDescent="0.25">
      <c r="A12" s="278" t="s">
        <v>69</v>
      </c>
      <c r="B12" s="278"/>
      <c r="C12" s="279" t="s">
        <v>70</v>
      </c>
    </row>
    <row r="14" spans="1:14" x14ac:dyDescent="0.25">
      <c r="A14" s="675" t="s">
        <v>71</v>
      </c>
    </row>
    <row r="15" spans="1:14" x14ac:dyDescent="0.25">
      <c r="A15" s="675"/>
    </row>
    <row r="16" spans="1:14" x14ac:dyDescent="0.25">
      <c r="C16" s="736" t="s">
        <v>72</v>
      </c>
      <c r="D16" s="737"/>
      <c r="E16" s="737"/>
      <c r="F16" s="737"/>
      <c r="G16" s="753" t="s">
        <v>73</v>
      </c>
      <c r="H16" s="737"/>
      <c r="I16" s="98"/>
      <c r="J16" s="98"/>
    </row>
    <row r="17" spans="1:14" x14ac:dyDescent="0.25">
      <c r="B17" s="487"/>
      <c r="C17" s="736" t="str">
        <f>A1</f>
        <v>East Renfrewshire</v>
      </c>
      <c r="D17" s="745"/>
      <c r="E17" s="737" t="s">
        <v>74</v>
      </c>
      <c r="F17" s="737"/>
      <c r="G17" s="753" t="str">
        <f>$A$1</f>
        <v>East Renfrewshire</v>
      </c>
      <c r="H17" s="737"/>
    </row>
    <row r="18" spans="1:14" ht="15.75" thickBot="1" x14ac:dyDescent="0.3">
      <c r="B18" s="599" t="s">
        <v>55</v>
      </c>
      <c r="C18" s="3" t="s">
        <v>75</v>
      </c>
      <c r="D18" s="602" t="s">
        <v>76</v>
      </c>
      <c r="E18" s="601" t="s">
        <v>75</v>
      </c>
      <c r="F18" s="601" t="s">
        <v>76</v>
      </c>
      <c r="G18" s="100" t="s">
        <v>75</v>
      </c>
      <c r="H18" s="601" t="s">
        <v>76</v>
      </c>
    </row>
    <row r="19" spans="1:14" x14ac:dyDescent="0.25">
      <c r="B19" s="487" t="s">
        <v>77</v>
      </c>
      <c r="C19" s="728"/>
      <c r="D19" s="7"/>
      <c r="E19" s="656"/>
      <c r="F19" s="656"/>
      <c r="G19" s="101"/>
      <c r="H19" s="727"/>
    </row>
    <row r="20" spans="1:14" x14ac:dyDescent="0.25">
      <c r="B20" s="4" t="s">
        <v>78</v>
      </c>
      <c r="C20" s="42">
        <v>1094</v>
      </c>
      <c r="D20" s="43">
        <v>1492</v>
      </c>
      <c r="E20" s="44">
        <v>55010</v>
      </c>
      <c r="F20" s="44">
        <v>68302</v>
      </c>
      <c r="G20" s="102" t="s">
        <v>79</v>
      </c>
      <c r="H20" s="44" t="s">
        <v>79</v>
      </c>
    </row>
    <row r="21" spans="1:14" x14ac:dyDescent="0.25">
      <c r="B21" s="1" t="s">
        <v>80</v>
      </c>
      <c r="C21" s="21">
        <v>1087</v>
      </c>
      <c r="D21" s="22">
        <v>1659</v>
      </c>
      <c r="E21" s="23">
        <v>79040.762000000002</v>
      </c>
      <c r="F21" s="23">
        <v>98579.547000000006</v>
      </c>
      <c r="G21" s="103" t="s">
        <v>79</v>
      </c>
      <c r="H21" s="23" t="s">
        <v>79</v>
      </c>
    </row>
    <row r="22" spans="1:14" x14ac:dyDescent="0.25">
      <c r="B22" s="45" t="s">
        <v>81</v>
      </c>
      <c r="C22" s="46">
        <v>2035</v>
      </c>
      <c r="D22" s="47">
        <v>1375</v>
      </c>
      <c r="E22" s="48">
        <v>83409.87000000001</v>
      </c>
      <c r="F22" s="48">
        <v>102803.81</v>
      </c>
      <c r="G22" s="104" t="s">
        <v>79</v>
      </c>
      <c r="H22" s="48" t="s">
        <v>79</v>
      </c>
    </row>
    <row r="23" spans="1:14" x14ac:dyDescent="0.25">
      <c r="B23" s="16" t="s">
        <v>82</v>
      </c>
      <c r="C23" s="24"/>
      <c r="D23" s="25"/>
      <c r="E23" s="26"/>
      <c r="F23" s="26"/>
      <c r="G23" s="105"/>
      <c r="H23" s="99"/>
    </row>
    <row r="24" spans="1:14" x14ac:dyDescent="0.25">
      <c r="B24" s="4" t="s">
        <v>78</v>
      </c>
      <c r="C24" s="49">
        <f>IFERROR(C20/SUM($C20:$D20),"-")</f>
        <v>0.42304717710750195</v>
      </c>
      <c r="D24" s="50">
        <f t="shared" ref="D24:D26" si="0">IFERROR(D20/SUM($C20:$D20),"-")</f>
        <v>0.57695282289249805</v>
      </c>
      <c r="E24" s="51">
        <f>IFERROR(E20/SUM($E20:$F20),"-")</f>
        <v>0.44610419099519916</v>
      </c>
      <c r="F24" s="51">
        <f t="shared" ref="F24:F26" si="1">IFERROR(F20/SUM($E20:$F20),"-")</f>
        <v>0.55389580900480084</v>
      </c>
      <c r="G24" s="106">
        <v>0.47600000000000003</v>
      </c>
      <c r="H24" s="51">
        <v>0.52400000000000002</v>
      </c>
      <c r="I24" s="19"/>
    </row>
    <row r="25" spans="1:14" x14ac:dyDescent="0.25">
      <c r="B25" s="1" t="s">
        <v>80</v>
      </c>
      <c r="C25" s="27">
        <f t="shared" ref="C25:C26" si="2">IFERROR(C21/SUM($C21:$D21),"-")</f>
        <v>0.39584850691915513</v>
      </c>
      <c r="D25" s="28">
        <f t="shared" si="0"/>
        <v>0.60415149308084481</v>
      </c>
      <c r="E25" s="29">
        <f t="shared" ref="E25:E26" si="3">IFERROR(E21/SUM($E21:$F21),"-")</f>
        <v>0.44499844891047902</v>
      </c>
      <c r="F25" s="29">
        <f t="shared" si="1"/>
        <v>0.55500155108952098</v>
      </c>
      <c r="G25" s="107">
        <v>0.47700000000000004</v>
      </c>
      <c r="H25" s="29">
        <v>0.52300000000000002</v>
      </c>
      <c r="I25" s="19"/>
    </row>
    <row r="26" spans="1:14" ht="15.75" thickBot="1" x14ac:dyDescent="0.3">
      <c r="B26" s="52" t="s">
        <v>81</v>
      </c>
      <c r="C26" s="53">
        <f t="shared" si="2"/>
        <v>0.59677419354838712</v>
      </c>
      <c r="D26" s="54">
        <f t="shared" si="0"/>
        <v>0.40322580645161288</v>
      </c>
      <c r="E26" s="55">
        <f t="shared" si="3"/>
        <v>0.44792557668158439</v>
      </c>
      <c r="F26" s="55">
        <f t="shared" si="1"/>
        <v>0.55207442331841572</v>
      </c>
      <c r="G26" s="108">
        <v>0.47799999999999998</v>
      </c>
      <c r="H26" s="55">
        <v>0.52200000000000002</v>
      </c>
      <c r="I26" s="19"/>
    </row>
    <row r="28" spans="1:14" ht="17.25" x14ac:dyDescent="0.25">
      <c r="A28" s="675" t="s">
        <v>83</v>
      </c>
    </row>
    <row r="29" spans="1:14" x14ac:dyDescent="0.25">
      <c r="A29" s="675"/>
    </row>
    <row r="30" spans="1:14" x14ac:dyDescent="0.25">
      <c r="A30" s="675" t="s">
        <v>84</v>
      </c>
    </row>
    <row r="31" spans="1:14" x14ac:dyDescent="0.25">
      <c r="C31" s="736" t="s">
        <v>72</v>
      </c>
      <c r="D31" s="737"/>
      <c r="E31" s="737"/>
      <c r="F31" s="737"/>
      <c r="G31" s="737"/>
      <c r="H31" s="737"/>
      <c r="I31" s="737"/>
      <c r="J31" s="746"/>
      <c r="K31" s="753" t="s">
        <v>73</v>
      </c>
      <c r="L31" s="737"/>
      <c r="M31" s="737"/>
      <c r="N31" s="737"/>
    </row>
    <row r="32" spans="1:14" x14ac:dyDescent="0.25">
      <c r="B32" s="656"/>
      <c r="C32" s="747" t="str">
        <f>$A$1</f>
        <v>East Renfrewshire</v>
      </c>
      <c r="D32" s="748"/>
      <c r="E32" s="748"/>
      <c r="F32" s="754"/>
      <c r="G32" s="747" t="s">
        <v>74</v>
      </c>
      <c r="H32" s="748"/>
      <c r="I32" s="748"/>
      <c r="J32" s="749"/>
      <c r="K32" s="750" t="str">
        <f>$A$1</f>
        <v>East Renfrewshire</v>
      </c>
      <c r="L32" s="748"/>
      <c r="M32" s="748"/>
      <c r="N32" s="748"/>
    </row>
    <row r="33" spans="1:21" ht="15.75" thickBot="1" x14ac:dyDescent="0.3">
      <c r="B33" s="59" t="s">
        <v>57</v>
      </c>
      <c r="C33" s="3" t="s">
        <v>85</v>
      </c>
      <c r="D33" s="601" t="s">
        <v>86</v>
      </c>
      <c r="E33" s="601" t="s">
        <v>87</v>
      </c>
      <c r="F33" s="602" t="s">
        <v>88</v>
      </c>
      <c r="G33" s="601" t="s">
        <v>85</v>
      </c>
      <c r="H33" s="601" t="s">
        <v>86</v>
      </c>
      <c r="I33" s="601" t="s">
        <v>87</v>
      </c>
      <c r="J33" s="601" t="s">
        <v>88</v>
      </c>
      <c r="K33" s="100" t="s">
        <v>85</v>
      </c>
      <c r="L33" s="601" t="s">
        <v>86</v>
      </c>
      <c r="M33" s="601" t="s">
        <v>87</v>
      </c>
      <c r="N33" s="601" t="s">
        <v>88</v>
      </c>
      <c r="O33" s="691"/>
    </row>
    <row r="34" spans="1:21" x14ac:dyDescent="0.25">
      <c r="B34" s="33" t="s">
        <v>77</v>
      </c>
      <c r="C34" s="20"/>
      <c r="D34" s="17"/>
      <c r="E34" s="17"/>
      <c r="F34" s="18"/>
      <c r="G34" s="17"/>
      <c r="H34" s="17"/>
      <c r="I34" s="17"/>
      <c r="J34" s="17"/>
      <c r="K34" s="128"/>
      <c r="L34" s="17"/>
      <c r="M34" s="17"/>
      <c r="N34" s="17"/>
    </row>
    <row r="35" spans="1:21" x14ac:dyDescent="0.25">
      <c r="B35" s="659" t="s">
        <v>78</v>
      </c>
      <c r="C35" s="39">
        <v>207</v>
      </c>
      <c r="D35" s="40">
        <v>305</v>
      </c>
      <c r="E35" s="40">
        <v>598</v>
      </c>
      <c r="F35" s="41">
        <v>1100</v>
      </c>
      <c r="G35" s="40">
        <v>24153</v>
      </c>
      <c r="H35" s="40">
        <v>19731</v>
      </c>
      <c r="I35" s="40">
        <v>29311</v>
      </c>
      <c r="J35" s="40">
        <v>37234</v>
      </c>
      <c r="K35" s="109" t="s">
        <v>79</v>
      </c>
      <c r="L35" s="40" t="s">
        <v>79</v>
      </c>
      <c r="M35" s="40" t="s">
        <v>79</v>
      </c>
      <c r="N35" s="40" t="s">
        <v>79</v>
      </c>
    </row>
    <row r="36" spans="1:21" x14ac:dyDescent="0.25">
      <c r="B36" s="661" t="s">
        <v>80</v>
      </c>
      <c r="C36" s="36">
        <f>SUM(D47,E47)</f>
        <v>491</v>
      </c>
      <c r="D36" s="37">
        <v>371</v>
      </c>
      <c r="E36" s="37">
        <v>582</v>
      </c>
      <c r="F36" s="38">
        <v>1215</v>
      </c>
      <c r="G36" s="37">
        <f>L47+M47</f>
        <v>40117</v>
      </c>
      <c r="H36" s="37">
        <v>31774</v>
      </c>
      <c r="I36" s="37">
        <v>41754</v>
      </c>
      <c r="J36" s="37">
        <v>55942</v>
      </c>
      <c r="K36" s="110" t="s">
        <v>79</v>
      </c>
      <c r="L36" s="37" t="s">
        <v>79</v>
      </c>
      <c r="M36" s="37" t="s">
        <v>79</v>
      </c>
      <c r="N36" s="37" t="s">
        <v>79</v>
      </c>
    </row>
    <row r="37" spans="1:21" x14ac:dyDescent="0.25">
      <c r="B37" s="65" t="s">
        <v>81</v>
      </c>
      <c r="C37" s="67">
        <f>SUM(D48,E48)</f>
        <v>527</v>
      </c>
      <c r="D37" s="66">
        <v>434</v>
      </c>
      <c r="E37" s="66">
        <v>787</v>
      </c>
      <c r="F37" s="68">
        <v>1407</v>
      </c>
      <c r="G37" s="66">
        <f>L48+M48</f>
        <v>39660.404999999992</v>
      </c>
      <c r="H37" s="66">
        <v>29913.204999999998</v>
      </c>
      <c r="I37" s="66">
        <v>48913.844999999994</v>
      </c>
      <c r="J37" s="66">
        <v>71419.48</v>
      </c>
      <c r="K37" s="111" t="s">
        <v>79</v>
      </c>
      <c r="L37" s="66" t="s">
        <v>79</v>
      </c>
      <c r="M37" s="66" t="s">
        <v>79</v>
      </c>
      <c r="N37" s="66" t="s">
        <v>79</v>
      </c>
    </row>
    <row r="38" spans="1:21" x14ac:dyDescent="0.25">
      <c r="B38" s="34" t="s">
        <v>82</v>
      </c>
      <c r="C38" s="728"/>
      <c r="D38" s="727"/>
      <c r="E38" s="727"/>
      <c r="F38" s="7"/>
      <c r="G38" s="727"/>
      <c r="H38" s="727"/>
      <c r="I38" s="727"/>
      <c r="J38" s="727"/>
      <c r="K38" s="101"/>
      <c r="L38" s="727"/>
      <c r="M38" s="727"/>
      <c r="N38" s="727"/>
    </row>
    <row r="39" spans="1:21" x14ac:dyDescent="0.25">
      <c r="B39" s="659" t="s">
        <v>78</v>
      </c>
      <c r="C39" s="69">
        <f>IFERROR(C35/SUM($C35:$F35),"")</f>
        <v>9.3665158371040724E-2</v>
      </c>
      <c r="D39" s="70">
        <f t="shared" ref="D39:F39" si="4">IFERROR(D35/SUM($C35:$F35),"")</f>
        <v>0.13800904977375567</v>
      </c>
      <c r="E39" s="70">
        <f t="shared" si="4"/>
        <v>0.27058823529411763</v>
      </c>
      <c r="F39" s="71">
        <f t="shared" si="4"/>
        <v>0.49773755656108598</v>
      </c>
      <c r="G39" s="70">
        <f>IFERROR(G35/SUM($G35:$J35),"")</f>
        <v>0.21871972036331036</v>
      </c>
      <c r="H39" s="70">
        <f t="shared" ref="H39:J39" si="5">IFERROR(H35/SUM($G35:$J35),"")</f>
        <v>0.17867589129667025</v>
      </c>
      <c r="I39" s="70">
        <f t="shared" si="5"/>
        <v>0.26542846534877612</v>
      </c>
      <c r="J39" s="70">
        <f t="shared" si="5"/>
        <v>0.33717592299124322</v>
      </c>
      <c r="K39" s="112">
        <v>0.248</v>
      </c>
      <c r="L39" s="70">
        <v>0.151</v>
      </c>
      <c r="M39" s="70">
        <v>0.27399999999999997</v>
      </c>
      <c r="N39" s="70">
        <v>0.32700000000000001</v>
      </c>
      <c r="O39" s="19"/>
      <c r="U39" s="19"/>
    </row>
    <row r="40" spans="1:21" x14ac:dyDescent="0.25">
      <c r="B40" s="661" t="s">
        <v>80</v>
      </c>
      <c r="C40" s="72">
        <f t="shared" ref="C40:F40" si="6">IFERROR(C36/SUM($C36:$F36),"")</f>
        <v>0.184655885671305</v>
      </c>
      <c r="D40" s="73">
        <f t="shared" si="6"/>
        <v>0.13952613764573149</v>
      </c>
      <c r="E40" s="73">
        <f t="shared" si="6"/>
        <v>0.21887927792403158</v>
      </c>
      <c r="F40" s="74">
        <f t="shared" si="6"/>
        <v>0.45693869875893195</v>
      </c>
      <c r="G40" s="73">
        <f t="shared" ref="G40:J40" si="7">IFERROR(G36/SUM($G36:$J36),"")</f>
        <v>0.23655704741519101</v>
      </c>
      <c r="H40" s="73">
        <f t="shared" si="7"/>
        <v>0.18736105951517509</v>
      </c>
      <c r="I40" s="73">
        <f t="shared" si="7"/>
        <v>0.24620990995772082</v>
      </c>
      <c r="J40" s="73">
        <f t="shared" si="7"/>
        <v>0.32987198311191307</v>
      </c>
      <c r="K40" s="113">
        <v>0.24600000000000002</v>
      </c>
      <c r="L40" s="73">
        <v>0.151</v>
      </c>
      <c r="M40" s="73">
        <v>0.29299999999999998</v>
      </c>
      <c r="N40" s="73">
        <v>0.311</v>
      </c>
      <c r="O40" s="19"/>
      <c r="U40" s="19"/>
    </row>
    <row r="41" spans="1:21" ht="15.75" thickBot="1" x14ac:dyDescent="0.3">
      <c r="B41" s="663" t="s">
        <v>81</v>
      </c>
      <c r="C41" s="75">
        <f t="shared" ref="C41:F41" si="8">IFERROR(C37/SUM($C37:$F37),"")</f>
        <v>0.16703645007923931</v>
      </c>
      <c r="D41" s="76">
        <f t="shared" si="8"/>
        <v>0.1375594294770206</v>
      </c>
      <c r="E41" s="76">
        <f t="shared" si="8"/>
        <v>0.24944532488114105</v>
      </c>
      <c r="F41" s="77">
        <f t="shared" si="8"/>
        <v>0.44595879556259904</v>
      </c>
      <c r="G41" s="76">
        <f t="shared" ref="G41:J41" si="9">IFERROR(G37/SUM($G37:$J37),"")</f>
        <v>0.2088412674344936</v>
      </c>
      <c r="H41" s="76">
        <f t="shared" si="9"/>
        <v>0.15751507442316415</v>
      </c>
      <c r="I41" s="76">
        <f t="shared" si="9"/>
        <v>0.25756745007758663</v>
      </c>
      <c r="J41" s="76">
        <f t="shared" si="9"/>
        <v>0.3760762080647555</v>
      </c>
      <c r="K41" s="114">
        <v>0.24600000000000002</v>
      </c>
      <c r="L41" s="76">
        <v>0.14899999999999999</v>
      </c>
      <c r="M41" s="76">
        <v>0.27100000000000002</v>
      </c>
      <c r="N41" s="76">
        <v>0.33400000000000002</v>
      </c>
      <c r="O41" s="19"/>
      <c r="U41" s="19"/>
    </row>
    <row r="42" spans="1:21" x14ac:dyDescent="0.25">
      <c r="F42" s="19"/>
      <c r="I42" s="19"/>
    </row>
    <row r="43" spans="1:21" x14ac:dyDescent="0.25">
      <c r="A43" s="675" t="s">
        <v>89</v>
      </c>
      <c r="F43" s="19"/>
      <c r="I43" s="19"/>
    </row>
    <row r="44" spans="1:21" x14ac:dyDescent="0.25">
      <c r="B44" s="656"/>
      <c r="C44" s="736" t="str">
        <f>$A$1</f>
        <v>East Renfrewshire</v>
      </c>
      <c r="D44" s="737"/>
      <c r="E44" s="737"/>
      <c r="F44" s="737"/>
      <c r="G44" s="737"/>
      <c r="H44" s="737"/>
      <c r="I44" s="737"/>
      <c r="J44" s="745"/>
      <c r="K44" s="736" t="s">
        <v>74</v>
      </c>
      <c r="L44" s="737"/>
      <c r="M44" s="737"/>
      <c r="N44" s="737"/>
      <c r="O44" s="737"/>
      <c r="P44" s="737"/>
      <c r="Q44" s="737"/>
      <c r="R44" s="737"/>
    </row>
    <row r="45" spans="1:21" ht="15.75" thickBot="1" x14ac:dyDescent="0.3">
      <c r="B45" s="59" t="s">
        <v>57</v>
      </c>
      <c r="C45" s="3" t="s">
        <v>90</v>
      </c>
      <c r="D45" s="601" t="s">
        <v>91</v>
      </c>
      <c r="E45" s="601" t="s">
        <v>92</v>
      </c>
      <c r="F45" s="601" t="s">
        <v>86</v>
      </c>
      <c r="G45" s="601" t="s">
        <v>87</v>
      </c>
      <c r="H45" s="601" t="s">
        <v>93</v>
      </c>
      <c r="I45" s="601" t="s">
        <v>94</v>
      </c>
      <c r="J45" s="602" t="s">
        <v>95</v>
      </c>
      <c r="K45" s="3" t="s">
        <v>90</v>
      </c>
      <c r="L45" s="601" t="s">
        <v>91</v>
      </c>
      <c r="M45" s="601" t="s">
        <v>92</v>
      </c>
      <c r="N45" s="601" t="s">
        <v>86</v>
      </c>
      <c r="O45" s="601" t="s">
        <v>87</v>
      </c>
      <c r="P45" s="601" t="s">
        <v>93</v>
      </c>
      <c r="Q45" s="601" t="s">
        <v>94</v>
      </c>
      <c r="R45" s="601" t="s">
        <v>95</v>
      </c>
    </row>
    <row r="46" spans="1:21" x14ac:dyDescent="0.25">
      <c r="B46" s="56" t="s">
        <v>96</v>
      </c>
      <c r="C46" s="20"/>
      <c r="D46" s="17"/>
      <c r="E46" s="17"/>
      <c r="F46" s="17"/>
      <c r="G46" s="17"/>
      <c r="H46" s="17"/>
      <c r="I46" s="17"/>
      <c r="J46" s="18"/>
      <c r="K46" s="20"/>
      <c r="L46" s="17"/>
      <c r="M46" s="17"/>
      <c r="N46" s="17"/>
      <c r="O46" s="17"/>
      <c r="P46" s="17"/>
      <c r="Q46" s="17"/>
      <c r="R46" s="17"/>
    </row>
    <row r="47" spans="1:21" x14ac:dyDescent="0.25">
      <c r="B47" s="60" t="s">
        <v>80</v>
      </c>
      <c r="C47" s="39">
        <v>0</v>
      </c>
      <c r="D47" s="40">
        <v>259</v>
      </c>
      <c r="E47" s="40">
        <v>232</v>
      </c>
      <c r="F47" s="40">
        <v>371</v>
      </c>
      <c r="G47" s="40">
        <v>582</v>
      </c>
      <c r="H47" s="40">
        <v>281</v>
      </c>
      <c r="I47" s="40">
        <v>174</v>
      </c>
      <c r="J47" s="41">
        <v>760</v>
      </c>
      <c r="K47" s="39">
        <v>803</v>
      </c>
      <c r="L47" s="40">
        <v>13350</v>
      </c>
      <c r="M47" s="40">
        <v>26767</v>
      </c>
      <c r="N47" s="40">
        <v>31774</v>
      </c>
      <c r="O47" s="40">
        <v>41754</v>
      </c>
      <c r="P47" s="40">
        <v>20258</v>
      </c>
      <c r="Q47" s="40">
        <v>12890</v>
      </c>
      <c r="R47" s="40">
        <v>21652</v>
      </c>
    </row>
    <row r="48" spans="1:21" x14ac:dyDescent="0.25">
      <c r="B48" s="57" t="s">
        <v>81</v>
      </c>
      <c r="C48" s="36">
        <v>129</v>
      </c>
      <c r="D48" s="37">
        <v>188</v>
      </c>
      <c r="E48" s="37">
        <v>339</v>
      </c>
      <c r="F48" s="37">
        <v>434</v>
      </c>
      <c r="G48" s="37">
        <v>787</v>
      </c>
      <c r="H48" s="37">
        <v>213</v>
      </c>
      <c r="I48" s="37">
        <v>480</v>
      </c>
      <c r="J48" s="38">
        <v>714</v>
      </c>
      <c r="K48" s="36">
        <v>1386.04</v>
      </c>
      <c r="L48" s="37">
        <v>13035.179999999998</v>
      </c>
      <c r="M48" s="37">
        <v>26625.224999999995</v>
      </c>
      <c r="N48" s="37">
        <v>29913.204999999998</v>
      </c>
      <c r="O48" s="37">
        <v>48913.844999999994</v>
      </c>
      <c r="P48" s="37">
        <v>15458</v>
      </c>
      <c r="Q48" s="37">
        <v>11277</v>
      </c>
      <c r="R48" s="37">
        <v>12860</v>
      </c>
    </row>
    <row r="49" spans="1:21" x14ac:dyDescent="0.25">
      <c r="B49" s="64" t="s">
        <v>97</v>
      </c>
      <c r="C49" s="61"/>
      <c r="D49" s="62"/>
      <c r="E49" s="62"/>
      <c r="F49" s="62"/>
      <c r="G49" s="62"/>
      <c r="H49" s="62"/>
      <c r="I49" s="62"/>
      <c r="J49" s="63"/>
      <c r="K49" s="61"/>
      <c r="L49" s="62"/>
      <c r="M49" s="62"/>
      <c r="N49" s="62"/>
      <c r="O49" s="62"/>
      <c r="P49" s="62"/>
      <c r="Q49" s="62"/>
      <c r="R49" s="62"/>
    </row>
    <row r="50" spans="1:21" x14ac:dyDescent="0.25">
      <c r="B50" s="60" t="s">
        <v>80</v>
      </c>
      <c r="C50" s="49">
        <f>IFERROR(C47/SUM($C47:$J47),"-")</f>
        <v>0</v>
      </c>
      <c r="D50" s="51">
        <f t="shared" ref="D50:J50" si="10">IFERROR(D47/SUM($C47:$J47),"-")</f>
        <v>9.7405039488529521E-2</v>
      </c>
      <c r="E50" s="51">
        <f t="shared" si="10"/>
        <v>8.7250846182775482E-2</v>
      </c>
      <c r="F50" s="51">
        <f t="shared" si="10"/>
        <v>0.13952613764573149</v>
      </c>
      <c r="G50" s="51">
        <f t="shared" si="10"/>
        <v>0.21887927792403158</v>
      </c>
      <c r="H50" s="51">
        <f t="shared" si="10"/>
        <v>0.10567882662655133</v>
      </c>
      <c r="I50" s="51">
        <f t="shared" si="10"/>
        <v>6.5438134637081605E-2</v>
      </c>
      <c r="J50" s="50">
        <f t="shared" si="10"/>
        <v>0.28582173749529899</v>
      </c>
      <c r="K50" s="49">
        <f>IFERROR(K47/SUM($K47:$R47),"-")</f>
        <v>4.7445169219134048E-3</v>
      </c>
      <c r="L50" s="51">
        <f t="shared" ref="L50:R50" si="11">IFERROR(L47/SUM($K47:$R47),"-")</f>
        <v>7.8878332387975036E-2</v>
      </c>
      <c r="M50" s="51">
        <f t="shared" si="11"/>
        <v>0.15815253356021933</v>
      </c>
      <c r="N50" s="51">
        <f t="shared" si="11"/>
        <v>0.18773633957269806</v>
      </c>
      <c r="O50" s="51">
        <f t="shared" si="11"/>
        <v>0.24670306296086217</v>
      </c>
      <c r="P50" s="51">
        <f t="shared" si="11"/>
        <v>0.11969417659292872</v>
      </c>
      <c r="Q50" s="51">
        <f t="shared" si="11"/>
        <v>7.6160427301947442E-2</v>
      </c>
      <c r="R50" s="51">
        <f t="shared" si="11"/>
        <v>0.12793061070145584</v>
      </c>
    </row>
    <row r="51" spans="1:21" ht="15.75" thickBot="1" x14ac:dyDescent="0.3">
      <c r="B51" s="58" t="s">
        <v>81</v>
      </c>
      <c r="C51" s="30">
        <f t="shared" ref="C51:J51" si="12">IFERROR(C48/SUM($C48:$J48),"-")</f>
        <v>3.9281364190012179E-2</v>
      </c>
      <c r="D51" s="32">
        <f t="shared" si="12"/>
        <v>5.7247259439707675E-2</v>
      </c>
      <c r="E51" s="32">
        <f t="shared" si="12"/>
        <v>0.10322777101096224</v>
      </c>
      <c r="F51" s="32">
        <f t="shared" si="12"/>
        <v>0.13215590742996347</v>
      </c>
      <c r="G51" s="32">
        <f t="shared" si="12"/>
        <v>0.23964677222898903</v>
      </c>
      <c r="H51" s="32">
        <f t="shared" si="12"/>
        <v>6.4859926918392208E-2</v>
      </c>
      <c r="I51" s="32">
        <f t="shared" si="12"/>
        <v>0.146163215590743</v>
      </c>
      <c r="J51" s="31">
        <f t="shared" si="12"/>
        <v>0.2174177831912302</v>
      </c>
      <c r="K51" s="30">
        <f t="shared" ref="K51:R51" si="13">IFERROR(K48/SUM($K48:$R48),"-")</f>
        <v>8.6916227559556518E-3</v>
      </c>
      <c r="L51" s="32">
        <f t="shared" si="13"/>
        <v>8.1741412308431197E-2</v>
      </c>
      <c r="M51" s="32">
        <f t="shared" si="13"/>
        <v>0.16696228932241441</v>
      </c>
      <c r="N51" s="32">
        <f t="shared" si="13"/>
        <v>0.18758065660555709</v>
      </c>
      <c r="O51" s="32">
        <f t="shared" si="13"/>
        <v>0.30673046108574609</v>
      </c>
      <c r="P51" s="32">
        <f t="shared" si="13"/>
        <v>9.6934507345792661E-2</v>
      </c>
      <c r="Q51" s="32">
        <f t="shared" si="13"/>
        <v>7.0716162462058724E-2</v>
      </c>
      <c r="R51" s="32">
        <f t="shared" si="13"/>
        <v>8.064288811404409E-2</v>
      </c>
    </row>
    <row r="52" spans="1:21" x14ac:dyDescent="0.25">
      <c r="G52" s="656"/>
    </row>
    <row r="53" spans="1:21" x14ac:dyDescent="0.25">
      <c r="A53" s="675" t="s">
        <v>98</v>
      </c>
    </row>
    <row r="55" spans="1:21" x14ac:dyDescent="0.25">
      <c r="C55" s="736" t="s">
        <v>72</v>
      </c>
      <c r="D55" s="737"/>
      <c r="E55" s="737"/>
      <c r="F55" s="737"/>
      <c r="G55" s="737"/>
      <c r="H55" s="737"/>
      <c r="I55" s="737"/>
      <c r="J55" s="737"/>
      <c r="K55" s="737"/>
      <c r="L55" s="737"/>
      <c r="M55" s="737"/>
      <c r="N55" s="737"/>
      <c r="O55" s="755" t="s">
        <v>73</v>
      </c>
      <c r="P55" s="737"/>
      <c r="Q55" s="737"/>
      <c r="R55" s="737"/>
      <c r="S55" s="737"/>
      <c r="T55" s="737"/>
    </row>
    <row r="56" spans="1:21" x14ac:dyDescent="0.25">
      <c r="B56" s="656"/>
      <c r="C56" s="736" t="str">
        <f>$A$1</f>
        <v>East Renfrewshire</v>
      </c>
      <c r="D56" s="737"/>
      <c r="E56" s="737"/>
      <c r="F56" s="737"/>
      <c r="G56" s="737"/>
      <c r="H56" s="745"/>
      <c r="I56" s="737" t="s">
        <v>74</v>
      </c>
      <c r="J56" s="737"/>
      <c r="K56" s="737"/>
      <c r="L56" s="737"/>
      <c r="M56" s="737"/>
      <c r="N56" s="737"/>
      <c r="O56" s="755" t="str">
        <f>$A$1</f>
        <v>East Renfrewshire</v>
      </c>
      <c r="P56" s="737"/>
      <c r="Q56" s="737"/>
      <c r="R56" s="737"/>
      <c r="S56" s="737"/>
      <c r="T56" s="737"/>
    </row>
    <row r="57" spans="1:21" ht="39.75" thickBot="1" x14ac:dyDescent="0.3">
      <c r="B57" s="59" t="s">
        <v>59</v>
      </c>
      <c r="C57" s="136" t="s">
        <v>99</v>
      </c>
      <c r="D57" s="135" t="s">
        <v>100</v>
      </c>
      <c r="E57" s="135" t="s">
        <v>101</v>
      </c>
      <c r="F57" s="135" t="s">
        <v>102</v>
      </c>
      <c r="G57" s="135" t="s">
        <v>103</v>
      </c>
      <c r="H57" s="137" t="s">
        <v>104</v>
      </c>
      <c r="I57" s="135" t="s">
        <v>99</v>
      </c>
      <c r="J57" s="135" t="s">
        <v>100</v>
      </c>
      <c r="K57" s="135" t="s">
        <v>101</v>
      </c>
      <c r="L57" s="135" t="s">
        <v>102</v>
      </c>
      <c r="M57" s="135" t="s">
        <v>103</v>
      </c>
      <c r="N57" s="135" t="s">
        <v>104</v>
      </c>
      <c r="O57" s="138" t="s">
        <v>99</v>
      </c>
      <c r="P57" s="135" t="s">
        <v>100</v>
      </c>
      <c r="Q57" s="135" t="s">
        <v>101</v>
      </c>
      <c r="R57" s="135" t="s">
        <v>102</v>
      </c>
      <c r="S57" s="135" t="s">
        <v>103</v>
      </c>
      <c r="T57" s="135" t="s">
        <v>104</v>
      </c>
    </row>
    <row r="58" spans="1:21" x14ac:dyDescent="0.25">
      <c r="B58" s="33" t="s">
        <v>77</v>
      </c>
      <c r="C58" s="84"/>
      <c r="D58" s="81"/>
      <c r="E58" s="81"/>
      <c r="F58" s="81"/>
      <c r="G58" s="81"/>
      <c r="H58" s="85"/>
      <c r="I58" s="81"/>
      <c r="J58" s="81"/>
      <c r="K58" s="81"/>
      <c r="L58" s="81"/>
      <c r="M58" s="81"/>
      <c r="N58" s="81"/>
      <c r="O58" s="115"/>
      <c r="P58" s="81"/>
      <c r="Q58" s="81"/>
      <c r="R58" s="81"/>
      <c r="S58" s="81"/>
      <c r="T58" s="81"/>
    </row>
    <row r="59" spans="1:21" x14ac:dyDescent="0.25">
      <c r="B59" s="659" t="s">
        <v>78</v>
      </c>
      <c r="C59" s="39">
        <v>1854</v>
      </c>
      <c r="D59" s="40" t="s">
        <v>79</v>
      </c>
      <c r="E59" s="40">
        <v>80</v>
      </c>
      <c r="F59" s="40">
        <v>2</v>
      </c>
      <c r="G59" s="40">
        <v>3</v>
      </c>
      <c r="H59" s="41">
        <v>7</v>
      </c>
      <c r="I59" s="40">
        <v>87881</v>
      </c>
      <c r="J59" s="40">
        <v>2073</v>
      </c>
      <c r="K59" s="40">
        <v>2038</v>
      </c>
      <c r="L59" s="40">
        <v>405</v>
      </c>
      <c r="M59" s="40">
        <v>938</v>
      </c>
      <c r="N59" s="40">
        <v>1307</v>
      </c>
      <c r="O59" s="116" t="s">
        <v>79</v>
      </c>
      <c r="P59" s="40" t="s">
        <v>79</v>
      </c>
      <c r="Q59" s="40" t="s">
        <v>79</v>
      </c>
      <c r="R59" s="40" t="s">
        <v>79</v>
      </c>
      <c r="S59" s="40" t="s">
        <v>79</v>
      </c>
      <c r="T59" s="40" t="s">
        <v>79</v>
      </c>
    </row>
    <row r="60" spans="1:21" x14ac:dyDescent="0.25">
      <c r="B60" s="661" t="s">
        <v>80</v>
      </c>
      <c r="C60" s="36">
        <v>2181</v>
      </c>
      <c r="D60" s="37">
        <v>5</v>
      </c>
      <c r="E60" s="37">
        <v>83</v>
      </c>
      <c r="F60" s="37">
        <v>2</v>
      </c>
      <c r="G60" s="37">
        <v>4</v>
      </c>
      <c r="H60" s="38">
        <v>5</v>
      </c>
      <c r="I60" s="37">
        <v>137977.40100000001</v>
      </c>
      <c r="J60" s="37">
        <v>950.50300000000004</v>
      </c>
      <c r="K60" s="37">
        <v>3261.453</v>
      </c>
      <c r="L60" s="37">
        <v>1727.4570000000001</v>
      </c>
      <c r="M60" s="37">
        <v>499.71800000000002</v>
      </c>
      <c r="N60" s="37">
        <v>1830.617</v>
      </c>
      <c r="O60" s="117" t="s">
        <v>79</v>
      </c>
      <c r="P60" s="37" t="s">
        <v>79</v>
      </c>
      <c r="Q60" s="37" t="s">
        <v>79</v>
      </c>
      <c r="R60" s="37" t="s">
        <v>79</v>
      </c>
      <c r="S60" s="37" t="s">
        <v>79</v>
      </c>
      <c r="T60" s="37" t="s">
        <v>79</v>
      </c>
    </row>
    <row r="61" spans="1:21" x14ac:dyDescent="0.25">
      <c r="B61" s="659" t="s">
        <v>81</v>
      </c>
      <c r="C61" s="39">
        <v>2960</v>
      </c>
      <c r="D61" s="40">
        <v>18</v>
      </c>
      <c r="E61" s="40">
        <v>160</v>
      </c>
      <c r="F61" s="40">
        <v>2</v>
      </c>
      <c r="G61" s="40">
        <v>15</v>
      </c>
      <c r="H61" s="41">
        <v>1</v>
      </c>
      <c r="I61" s="40">
        <v>120815.22500000002</v>
      </c>
      <c r="J61" s="40">
        <v>625.79000000000008</v>
      </c>
      <c r="K61" s="40">
        <v>3338.5849999999996</v>
      </c>
      <c r="L61" s="40">
        <v>1709.77</v>
      </c>
      <c r="M61" s="40">
        <v>499.46</v>
      </c>
      <c r="N61" s="40">
        <v>1896.9799999999998</v>
      </c>
      <c r="O61" s="116" t="s">
        <v>79</v>
      </c>
      <c r="P61" s="40" t="s">
        <v>79</v>
      </c>
      <c r="Q61" s="40" t="s">
        <v>79</v>
      </c>
      <c r="R61" s="40" t="s">
        <v>79</v>
      </c>
      <c r="S61" s="40" t="s">
        <v>79</v>
      </c>
      <c r="T61" s="40" t="s">
        <v>79</v>
      </c>
    </row>
    <row r="62" spans="1:21" x14ac:dyDescent="0.25">
      <c r="B62" s="83" t="s">
        <v>82</v>
      </c>
      <c r="C62" s="666"/>
      <c r="D62" s="667"/>
      <c r="E62" s="667"/>
      <c r="F62" s="667"/>
      <c r="G62" s="667"/>
      <c r="H62" s="668"/>
      <c r="I62" s="667"/>
      <c r="J62" s="667"/>
      <c r="K62" s="667"/>
      <c r="L62" s="667"/>
      <c r="M62" s="667"/>
      <c r="N62" s="667"/>
      <c r="O62" s="118"/>
      <c r="P62" s="667"/>
      <c r="Q62" s="667"/>
      <c r="R62" s="667"/>
      <c r="S62" s="667"/>
      <c r="T62" s="667"/>
    </row>
    <row r="63" spans="1:21" x14ac:dyDescent="0.25">
      <c r="B63" s="659" t="s">
        <v>78</v>
      </c>
      <c r="C63" s="86">
        <f>IFERROR(C59/SUM($C59:$H59),"-")</f>
        <v>0.95272353545734845</v>
      </c>
      <c r="D63" s="122" t="str">
        <f t="shared" ref="D63:H63" si="14">IFERROR(D59/SUM($C59:$H59),"-")</f>
        <v>-</v>
      </c>
      <c r="E63" s="122">
        <f t="shared" si="14"/>
        <v>4.1109969167523124E-2</v>
      </c>
      <c r="F63" s="122">
        <f t="shared" si="14"/>
        <v>1.0277492291880781E-3</v>
      </c>
      <c r="G63" s="122">
        <f t="shared" si="14"/>
        <v>1.5416238437821171E-3</v>
      </c>
      <c r="H63" s="125">
        <f t="shared" si="14"/>
        <v>3.5971223021582736E-3</v>
      </c>
      <c r="I63" s="80">
        <f>IFERROR(I59/SUM($I59:$N59),"-")</f>
        <v>0.92856237188563218</v>
      </c>
      <c r="J63" s="122">
        <f t="shared" ref="J63:N63" si="15">IFERROR(J59/SUM($I59:$N59),"-")</f>
        <v>2.1903594598592591E-2</v>
      </c>
      <c r="K63" s="122">
        <f t="shared" si="15"/>
        <v>2.1533779928572937E-2</v>
      </c>
      <c r="L63" s="122">
        <f t="shared" si="15"/>
        <v>4.2792840387988421E-3</v>
      </c>
      <c r="M63" s="122">
        <f t="shared" si="15"/>
        <v>9.911033156526701E-3</v>
      </c>
      <c r="N63" s="122">
        <f t="shared" si="15"/>
        <v>1.3809936391876757E-2</v>
      </c>
      <c r="O63" s="119">
        <v>0.8929999999999999</v>
      </c>
      <c r="P63" s="122">
        <v>3.0000000000000001E-3</v>
      </c>
      <c r="Q63" s="122">
        <v>9.3000000000000013E-2</v>
      </c>
      <c r="R63" s="122">
        <v>6.9999999999999993E-3</v>
      </c>
      <c r="S63" s="122" t="s">
        <v>79</v>
      </c>
      <c r="T63" s="122" t="s">
        <v>79</v>
      </c>
      <c r="U63" s="19"/>
    </row>
    <row r="64" spans="1:21" x14ac:dyDescent="0.25">
      <c r="B64" s="661" t="s">
        <v>80</v>
      </c>
      <c r="C64" s="87">
        <f t="shared" ref="C64:H65" si="16">IFERROR(C60/SUM($C60:$H60),"-")</f>
        <v>0.95657894736842108</v>
      </c>
      <c r="D64" s="123">
        <f t="shared" si="16"/>
        <v>2.1929824561403508E-3</v>
      </c>
      <c r="E64" s="123">
        <f t="shared" si="16"/>
        <v>3.6403508771929827E-2</v>
      </c>
      <c r="F64" s="123">
        <f t="shared" si="16"/>
        <v>8.7719298245614037E-4</v>
      </c>
      <c r="G64" s="123">
        <f t="shared" si="16"/>
        <v>1.7543859649122807E-3</v>
      </c>
      <c r="H64" s="126">
        <f t="shared" si="16"/>
        <v>2.1929824561403508E-3</v>
      </c>
      <c r="I64" s="79">
        <f t="shared" ref="I64:N65" si="17">IFERROR(I60/SUM($I60:$N60),"-")</f>
        <v>0.94345361221366453</v>
      </c>
      <c r="J64" s="123">
        <f t="shared" si="17"/>
        <v>6.4992925092850875E-3</v>
      </c>
      <c r="K64" s="123">
        <f t="shared" si="17"/>
        <v>2.2300968068786078E-2</v>
      </c>
      <c r="L64" s="123">
        <f t="shared" si="17"/>
        <v>1.1811902056292393E-2</v>
      </c>
      <c r="M64" s="123">
        <f t="shared" si="17"/>
        <v>3.4169418235975323E-3</v>
      </c>
      <c r="N64" s="123">
        <f t="shared" si="17"/>
        <v>1.251728332837449E-2</v>
      </c>
      <c r="O64" s="120">
        <v>0.94600000000000006</v>
      </c>
      <c r="P64" s="123" t="s">
        <v>79</v>
      </c>
      <c r="Q64" s="123">
        <v>0.04</v>
      </c>
      <c r="R64" s="123">
        <v>3.0000000000000001E-3</v>
      </c>
      <c r="S64" s="123" t="s">
        <v>79</v>
      </c>
      <c r="T64" s="123">
        <v>0.01</v>
      </c>
      <c r="U64" s="19"/>
    </row>
    <row r="65" spans="1:21" ht="15.75" thickBot="1" x14ac:dyDescent="0.3">
      <c r="B65" s="663" t="s">
        <v>81</v>
      </c>
      <c r="C65" s="88">
        <f t="shared" si="16"/>
        <v>0.93789607097591887</v>
      </c>
      <c r="D65" s="124">
        <f t="shared" si="16"/>
        <v>5.7034220532319393E-3</v>
      </c>
      <c r="E65" s="124">
        <f t="shared" si="16"/>
        <v>5.0697084917617236E-2</v>
      </c>
      <c r="F65" s="124">
        <f t="shared" si="16"/>
        <v>6.3371356147021542E-4</v>
      </c>
      <c r="G65" s="124">
        <f t="shared" si="16"/>
        <v>4.7528517110266158E-3</v>
      </c>
      <c r="H65" s="127">
        <f t="shared" si="16"/>
        <v>3.1685678073510771E-4</v>
      </c>
      <c r="I65" s="82">
        <f t="shared" si="17"/>
        <v>0.93738189642443959</v>
      </c>
      <c r="J65" s="124">
        <f t="shared" si="17"/>
        <v>4.8553832264389687E-3</v>
      </c>
      <c r="K65" s="124">
        <f t="shared" si="17"/>
        <v>2.5903433434603846E-2</v>
      </c>
      <c r="L65" s="124">
        <f t="shared" si="17"/>
        <v>1.3265773788441099E-2</v>
      </c>
      <c r="M65" s="124">
        <f t="shared" si="17"/>
        <v>3.8752132604822818E-3</v>
      </c>
      <c r="N65" s="124">
        <f t="shared" si="17"/>
        <v>1.4718299865594198E-2</v>
      </c>
      <c r="O65" s="121">
        <v>0.92200000000000004</v>
      </c>
      <c r="P65" s="124" t="s">
        <v>79</v>
      </c>
      <c r="Q65" s="124">
        <v>7.2000000000000008E-2</v>
      </c>
      <c r="R65" s="124">
        <v>6.0000000000000001E-3</v>
      </c>
      <c r="S65" s="124" t="s">
        <v>79</v>
      </c>
      <c r="T65" s="124" t="s">
        <v>79</v>
      </c>
      <c r="U65" s="19"/>
    </row>
    <row r="66" spans="1:21" x14ac:dyDescent="0.25">
      <c r="F66" s="729"/>
      <c r="I66" s="729"/>
    </row>
    <row r="67" spans="1:21" x14ac:dyDescent="0.25">
      <c r="A67" s="675" t="s">
        <v>105</v>
      </c>
    </row>
    <row r="69" spans="1:21" x14ac:dyDescent="0.25">
      <c r="C69" s="736" t="s">
        <v>72</v>
      </c>
      <c r="D69" s="737"/>
      <c r="E69" s="737"/>
      <c r="F69" s="737"/>
      <c r="G69" s="753" t="s">
        <v>73</v>
      </c>
      <c r="H69" s="737"/>
    </row>
    <row r="70" spans="1:21" x14ac:dyDescent="0.25">
      <c r="B70" s="675"/>
      <c r="C70" s="736" t="str">
        <f>$A$1</f>
        <v>East Renfrewshire</v>
      </c>
      <c r="D70" s="745"/>
      <c r="E70" s="737" t="s">
        <v>74</v>
      </c>
      <c r="F70" s="737"/>
      <c r="G70" s="753" t="str">
        <f>$A$1</f>
        <v>East Renfrewshire</v>
      </c>
      <c r="H70" s="737"/>
    </row>
    <row r="71" spans="1:21" ht="15.75" thickBot="1" x14ac:dyDescent="0.3">
      <c r="B71" s="485"/>
      <c r="C71" s="3" t="s">
        <v>61</v>
      </c>
      <c r="D71" s="602" t="s">
        <v>106</v>
      </c>
      <c r="E71" s="601" t="s">
        <v>61</v>
      </c>
      <c r="F71" s="601" t="s">
        <v>106</v>
      </c>
      <c r="G71" s="100" t="s">
        <v>61</v>
      </c>
      <c r="H71" s="601" t="s">
        <v>106</v>
      </c>
    </row>
    <row r="72" spans="1:21" x14ac:dyDescent="0.25">
      <c r="B72" s="33" t="s">
        <v>77</v>
      </c>
      <c r="C72" s="20"/>
      <c r="D72" s="18"/>
      <c r="E72" s="17"/>
      <c r="F72" s="17"/>
      <c r="G72" s="128"/>
      <c r="H72" s="17"/>
    </row>
    <row r="73" spans="1:21" x14ac:dyDescent="0.25">
      <c r="B73" s="659" t="s">
        <v>78</v>
      </c>
      <c r="C73" s="39">
        <v>1050</v>
      </c>
      <c r="D73" s="41">
        <v>321</v>
      </c>
      <c r="E73" s="40">
        <v>43397</v>
      </c>
      <c r="F73" s="40">
        <v>41831</v>
      </c>
      <c r="G73" s="109" t="s">
        <v>79</v>
      </c>
      <c r="H73" s="40" t="s">
        <v>79</v>
      </c>
    </row>
    <row r="74" spans="1:21" x14ac:dyDescent="0.25">
      <c r="B74" s="661" t="s">
        <v>80</v>
      </c>
      <c r="C74" s="36">
        <v>2018</v>
      </c>
      <c r="D74" s="38">
        <v>689</v>
      </c>
      <c r="E74" s="37">
        <v>60954.792000000001</v>
      </c>
      <c r="F74" s="37">
        <v>51965.741999999998</v>
      </c>
      <c r="G74" s="110" t="s">
        <v>79</v>
      </c>
      <c r="H74" s="37" t="s">
        <v>79</v>
      </c>
    </row>
    <row r="75" spans="1:21" x14ac:dyDescent="0.25">
      <c r="B75" s="659" t="s">
        <v>81</v>
      </c>
      <c r="C75" s="39">
        <v>2580</v>
      </c>
      <c r="D75" s="41">
        <v>464</v>
      </c>
      <c r="E75" s="40">
        <v>74808.260000000009</v>
      </c>
      <c r="F75" s="40">
        <v>48854.91</v>
      </c>
      <c r="G75" s="109" t="s">
        <v>79</v>
      </c>
      <c r="H75" s="40" t="s">
        <v>79</v>
      </c>
    </row>
    <row r="76" spans="1:21" x14ac:dyDescent="0.25">
      <c r="B76" s="83" t="s">
        <v>82</v>
      </c>
      <c r="C76" s="61"/>
      <c r="D76" s="63"/>
      <c r="E76" s="62"/>
      <c r="F76" s="62"/>
      <c r="G76" s="129"/>
      <c r="H76" s="62"/>
    </row>
    <row r="77" spans="1:21" x14ac:dyDescent="0.25">
      <c r="B77" s="659" t="s">
        <v>78</v>
      </c>
      <c r="C77" s="49">
        <f>IFERROR(C73/SUM($C73:$D73),"-")</f>
        <v>0.76586433260393871</v>
      </c>
      <c r="D77" s="50">
        <f>IFERROR(D73/SUM($C73:$D73),"-")</f>
        <v>0.23413566739606126</v>
      </c>
      <c r="E77" s="51">
        <f>IFERROR(E73/SUM($E73:$F73),"-")</f>
        <v>0.50918712160322899</v>
      </c>
      <c r="F77" s="51">
        <f>IFERROR(F73/SUM($E73:$F73),"-")</f>
        <v>0.49081287839677101</v>
      </c>
      <c r="G77" s="119">
        <v>0.155</v>
      </c>
      <c r="H77" s="51">
        <v>0.84499999999999997</v>
      </c>
    </row>
    <row r="78" spans="1:21" x14ac:dyDescent="0.25">
      <c r="B78" s="661" t="s">
        <v>80</v>
      </c>
      <c r="C78" s="27">
        <f t="shared" ref="C78:D79" si="18">IFERROR(C74/SUM($C74:$D74),"-")</f>
        <v>0.74547469523457699</v>
      </c>
      <c r="D78" s="28">
        <f t="shared" si="18"/>
        <v>0.25452530476542296</v>
      </c>
      <c r="E78" s="29">
        <f t="shared" ref="E78:F79" si="19">IFERROR(E74/SUM($E74:$F74),"-")</f>
        <v>0.53980254822386864</v>
      </c>
      <c r="F78" s="29">
        <f t="shared" si="19"/>
        <v>0.46019745177613131</v>
      </c>
      <c r="G78" s="107">
        <v>0.18</v>
      </c>
      <c r="H78" s="29">
        <v>0.82</v>
      </c>
    </row>
    <row r="79" spans="1:21" ht="15.75" thickBot="1" x14ac:dyDescent="0.3">
      <c r="B79" s="663" t="s">
        <v>81</v>
      </c>
      <c r="C79" s="53">
        <f t="shared" si="18"/>
        <v>0.84756898817345594</v>
      </c>
      <c r="D79" s="54">
        <f t="shared" si="18"/>
        <v>0.15243101182654403</v>
      </c>
      <c r="E79" s="55">
        <f t="shared" si="19"/>
        <v>0.6049356489891049</v>
      </c>
      <c r="F79" s="55">
        <f t="shared" si="19"/>
        <v>0.39506435101089515</v>
      </c>
      <c r="G79" s="108">
        <v>0.20199999999999999</v>
      </c>
      <c r="H79" s="55">
        <v>0.79799999999999993</v>
      </c>
    </row>
    <row r="81" spans="1:26" ht="17.25" x14ac:dyDescent="0.25">
      <c r="A81" s="675" t="s">
        <v>107</v>
      </c>
      <c r="B81" s="6"/>
      <c r="C81" s="6"/>
    </row>
    <row r="82" spans="1:26" x14ac:dyDescent="0.25">
      <c r="A82" s="675"/>
      <c r="B82" s="6"/>
      <c r="C82" s="6"/>
    </row>
    <row r="83" spans="1:26" x14ac:dyDescent="0.25">
      <c r="A83" s="675"/>
      <c r="B83" s="6"/>
      <c r="C83" s="751" t="s">
        <v>72</v>
      </c>
      <c r="D83" s="752"/>
      <c r="E83" s="752"/>
      <c r="F83" s="752"/>
      <c r="G83" s="752"/>
      <c r="H83" s="752"/>
      <c r="I83" s="752"/>
      <c r="J83" s="752"/>
      <c r="K83" s="752"/>
      <c r="L83" s="752"/>
      <c r="M83" s="752"/>
      <c r="N83" s="752"/>
      <c r="O83" s="752"/>
      <c r="P83" s="752"/>
      <c r="Q83" s="753" t="s">
        <v>73</v>
      </c>
      <c r="R83" s="737"/>
      <c r="S83" s="737"/>
      <c r="T83" s="737"/>
      <c r="U83" s="737"/>
      <c r="V83" s="737"/>
      <c r="W83" s="737"/>
    </row>
    <row r="84" spans="1:26" x14ac:dyDescent="0.25">
      <c r="A84" s="675"/>
      <c r="B84" s="656"/>
      <c r="C84" s="736" t="str">
        <f>$A$1</f>
        <v>East Renfrewshire</v>
      </c>
      <c r="D84" s="737"/>
      <c r="E84" s="737"/>
      <c r="F84" s="737"/>
      <c r="G84" s="737"/>
      <c r="H84" s="737"/>
      <c r="I84" s="745"/>
      <c r="J84" s="736" t="s">
        <v>74</v>
      </c>
      <c r="K84" s="737"/>
      <c r="L84" s="737"/>
      <c r="M84" s="737"/>
      <c r="N84" s="737"/>
      <c r="O84" s="737"/>
      <c r="P84" s="737"/>
      <c r="Q84" s="753" t="str">
        <f>$A$1</f>
        <v>East Renfrewshire</v>
      </c>
      <c r="R84" s="737"/>
      <c r="S84" s="737"/>
      <c r="T84" s="737"/>
      <c r="U84" s="737"/>
      <c r="V84" s="737"/>
      <c r="W84" s="737"/>
    </row>
    <row r="85" spans="1:26" ht="27" thickBot="1" x14ac:dyDescent="0.3">
      <c r="A85" s="675"/>
      <c r="B85" s="34" t="s">
        <v>108</v>
      </c>
      <c r="C85" s="139" t="s">
        <v>109</v>
      </c>
      <c r="D85" s="140" t="s">
        <v>110</v>
      </c>
      <c r="E85" s="140" t="s">
        <v>111</v>
      </c>
      <c r="F85" s="140" t="s">
        <v>112</v>
      </c>
      <c r="G85" s="140" t="s">
        <v>113</v>
      </c>
      <c r="H85" s="140" t="s">
        <v>114</v>
      </c>
      <c r="I85" s="141" t="s">
        <v>115</v>
      </c>
      <c r="J85" s="140" t="s">
        <v>109</v>
      </c>
      <c r="K85" s="140" t="s">
        <v>110</v>
      </c>
      <c r="L85" s="140" t="s">
        <v>111</v>
      </c>
      <c r="M85" s="140" t="s">
        <v>112</v>
      </c>
      <c r="N85" s="140" t="s">
        <v>113</v>
      </c>
      <c r="O85" s="140" t="s">
        <v>114</v>
      </c>
      <c r="P85" s="140" t="s">
        <v>115</v>
      </c>
      <c r="Q85" s="142" t="s">
        <v>109</v>
      </c>
      <c r="R85" s="140" t="s">
        <v>110</v>
      </c>
      <c r="S85" s="140" t="s">
        <v>111</v>
      </c>
      <c r="T85" s="140" t="s">
        <v>112</v>
      </c>
      <c r="U85" s="140" t="s">
        <v>113</v>
      </c>
      <c r="V85" s="140" t="s">
        <v>114</v>
      </c>
      <c r="W85" s="140" t="s">
        <v>115</v>
      </c>
    </row>
    <row r="86" spans="1:26" x14ac:dyDescent="0.25">
      <c r="A86" s="675"/>
      <c r="B86" s="33" t="s">
        <v>77</v>
      </c>
      <c r="C86" s="84"/>
      <c r="D86" s="81"/>
      <c r="E86" s="81"/>
      <c r="F86" s="81"/>
      <c r="G86" s="81"/>
      <c r="H86" s="81"/>
      <c r="I86" s="85"/>
      <c r="J86" s="81"/>
      <c r="K86" s="81"/>
      <c r="L86" s="81"/>
      <c r="M86" s="81"/>
      <c r="N86" s="81"/>
      <c r="O86" s="81"/>
      <c r="P86" s="81"/>
      <c r="Q86" s="130"/>
      <c r="R86" s="81"/>
      <c r="S86" s="81"/>
      <c r="T86" s="81"/>
      <c r="U86" s="81"/>
      <c r="V86" s="81"/>
      <c r="W86" s="81"/>
    </row>
    <row r="87" spans="1:26" x14ac:dyDescent="0.25">
      <c r="A87" s="675"/>
      <c r="B87" s="659" t="s">
        <v>78</v>
      </c>
      <c r="C87" s="39">
        <v>235</v>
      </c>
      <c r="D87" s="40">
        <v>139</v>
      </c>
      <c r="E87" s="40">
        <v>122</v>
      </c>
      <c r="F87" s="40">
        <v>60</v>
      </c>
      <c r="G87" s="40">
        <v>46</v>
      </c>
      <c r="H87" s="40">
        <v>38</v>
      </c>
      <c r="I87" s="41">
        <v>13</v>
      </c>
      <c r="J87" s="40">
        <v>26543</v>
      </c>
      <c r="K87" s="40">
        <v>10028</v>
      </c>
      <c r="L87" s="40">
        <v>6026</v>
      </c>
      <c r="M87" s="40">
        <v>2785</v>
      </c>
      <c r="N87" s="40">
        <v>1465</v>
      </c>
      <c r="O87" s="40">
        <v>935</v>
      </c>
      <c r="P87" s="40">
        <v>504</v>
      </c>
      <c r="Q87" s="109" t="s">
        <v>79</v>
      </c>
      <c r="R87" s="40" t="s">
        <v>79</v>
      </c>
      <c r="S87" s="40" t="s">
        <v>79</v>
      </c>
      <c r="T87" s="40" t="s">
        <v>79</v>
      </c>
      <c r="U87" s="40" t="s">
        <v>79</v>
      </c>
      <c r="V87" s="40" t="s">
        <v>79</v>
      </c>
      <c r="W87" s="40" t="s">
        <v>79</v>
      </c>
    </row>
    <row r="88" spans="1:26" x14ac:dyDescent="0.25">
      <c r="A88" s="675"/>
      <c r="B88" s="661" t="s">
        <v>80</v>
      </c>
      <c r="C88" s="36">
        <v>2170</v>
      </c>
      <c r="D88" s="37">
        <v>256</v>
      </c>
      <c r="E88" s="37">
        <v>149</v>
      </c>
      <c r="F88" s="37">
        <v>90</v>
      </c>
      <c r="G88" s="37">
        <v>45</v>
      </c>
      <c r="H88" s="37">
        <v>25</v>
      </c>
      <c r="I88" s="38">
        <v>12</v>
      </c>
      <c r="J88" s="37">
        <v>32209.797999999999</v>
      </c>
      <c r="K88" s="37">
        <v>11306.477000000001</v>
      </c>
      <c r="L88" s="37">
        <v>7647.1850000000004</v>
      </c>
      <c r="M88" s="37">
        <v>3579.2579999999998</v>
      </c>
      <c r="N88" s="37">
        <v>2323.9119999999998</v>
      </c>
      <c r="O88" s="37">
        <v>1315.508</v>
      </c>
      <c r="P88" s="37">
        <v>640.26599999999996</v>
      </c>
      <c r="Q88" s="110" t="s">
        <v>79</v>
      </c>
      <c r="R88" s="37" t="s">
        <v>79</v>
      </c>
      <c r="S88" s="37" t="s">
        <v>79</v>
      </c>
      <c r="T88" s="37" t="s">
        <v>79</v>
      </c>
      <c r="U88" s="37" t="s">
        <v>79</v>
      </c>
      <c r="V88" s="37" t="s">
        <v>79</v>
      </c>
      <c r="W88" s="37" t="s">
        <v>79</v>
      </c>
    </row>
    <row r="89" spans="1:26" x14ac:dyDescent="0.25">
      <c r="A89" s="675"/>
      <c r="B89" s="659" t="s">
        <v>81</v>
      </c>
      <c r="C89" s="39">
        <v>2103</v>
      </c>
      <c r="D89" s="40">
        <v>645</v>
      </c>
      <c r="E89" s="40">
        <v>315</v>
      </c>
      <c r="F89" s="40">
        <v>225</v>
      </c>
      <c r="G89" s="40">
        <v>93</v>
      </c>
      <c r="H89" s="40">
        <v>49</v>
      </c>
      <c r="I89" s="41">
        <v>2</v>
      </c>
      <c r="J89" s="40">
        <v>28915.24</v>
      </c>
      <c r="K89" s="40">
        <v>9529.76</v>
      </c>
      <c r="L89" s="40">
        <v>6222.64</v>
      </c>
      <c r="M89" s="40">
        <v>2996.68</v>
      </c>
      <c r="N89" s="40">
        <v>1275.8000000000002</v>
      </c>
      <c r="O89" s="40">
        <v>721.12</v>
      </c>
      <c r="P89" s="40">
        <v>367.8</v>
      </c>
      <c r="Q89" s="109" t="s">
        <v>79</v>
      </c>
      <c r="R89" s="40" t="s">
        <v>79</v>
      </c>
      <c r="S89" s="40" t="s">
        <v>79</v>
      </c>
      <c r="T89" s="40" t="s">
        <v>79</v>
      </c>
      <c r="U89" s="40" t="s">
        <v>79</v>
      </c>
      <c r="V89" s="40" t="s">
        <v>79</v>
      </c>
      <c r="W89" s="40" t="s">
        <v>79</v>
      </c>
    </row>
    <row r="90" spans="1:26" x14ac:dyDescent="0.25">
      <c r="A90" s="675"/>
      <c r="B90" s="83" t="s">
        <v>82</v>
      </c>
      <c r="C90" s="666"/>
      <c r="D90" s="667"/>
      <c r="E90" s="667"/>
      <c r="F90" s="667"/>
      <c r="G90" s="667"/>
      <c r="H90" s="667"/>
      <c r="I90" s="668"/>
      <c r="J90" s="667"/>
      <c r="K90" s="667"/>
      <c r="L90" s="667"/>
      <c r="M90" s="667"/>
      <c r="N90" s="667"/>
      <c r="O90" s="667"/>
      <c r="P90" s="667"/>
      <c r="Q90" s="131"/>
      <c r="R90" s="667"/>
      <c r="S90" s="667"/>
      <c r="T90" s="667"/>
      <c r="U90" s="667"/>
      <c r="V90" s="667"/>
      <c r="W90" s="667"/>
    </row>
    <row r="91" spans="1:26" x14ac:dyDescent="0.25">
      <c r="A91" s="675"/>
      <c r="B91" s="659" t="s">
        <v>78</v>
      </c>
      <c r="C91" s="92">
        <f t="shared" ref="C91:I93" si="20">IFERROR(C87/SUM($C87:$I87),"-")</f>
        <v>0.35987748851454826</v>
      </c>
      <c r="D91" s="89">
        <f t="shared" si="20"/>
        <v>0.21286370597243492</v>
      </c>
      <c r="E91" s="89">
        <f t="shared" si="20"/>
        <v>0.18683001531393567</v>
      </c>
      <c r="F91" s="89">
        <f t="shared" si="20"/>
        <v>9.1883614088820828E-2</v>
      </c>
      <c r="G91" s="89">
        <f t="shared" si="20"/>
        <v>7.0444104134762639E-2</v>
      </c>
      <c r="H91" s="89">
        <f t="shared" si="20"/>
        <v>5.8192955589586523E-2</v>
      </c>
      <c r="I91" s="93">
        <f t="shared" si="20"/>
        <v>1.9908116385911178E-2</v>
      </c>
      <c r="J91" s="89">
        <f t="shared" ref="J91:P93" si="21">IFERROR(J87/SUM($J87:$P87),"-")</f>
        <v>0.5497038479062254</v>
      </c>
      <c r="K91" s="89">
        <f t="shared" si="21"/>
        <v>0.20767924450151182</v>
      </c>
      <c r="L91" s="89">
        <f t="shared" si="21"/>
        <v>0.12479807811788096</v>
      </c>
      <c r="M91" s="89">
        <f t="shared" si="21"/>
        <v>5.7677173507849067E-2</v>
      </c>
      <c r="N91" s="89">
        <f t="shared" si="21"/>
        <v>3.0340057159425091E-2</v>
      </c>
      <c r="O91" s="89">
        <f t="shared" si="21"/>
        <v>1.9363790746800315E-2</v>
      </c>
      <c r="P91" s="89">
        <f t="shared" si="21"/>
        <v>1.0437808060307335E-2</v>
      </c>
      <c r="Q91" s="132">
        <f>SUM(S103:T103)</f>
        <v>9.2999999999999999E-2</v>
      </c>
      <c r="R91" s="89">
        <v>0.105</v>
      </c>
      <c r="S91" s="89">
        <v>7.8E-2</v>
      </c>
      <c r="T91" s="89">
        <v>0.127</v>
      </c>
      <c r="U91" s="89">
        <v>0.10099999999999999</v>
      </c>
      <c r="V91" s="89">
        <v>0.13500000000000001</v>
      </c>
      <c r="W91" s="89">
        <v>0.36200000000000004</v>
      </c>
    </row>
    <row r="92" spans="1:26" x14ac:dyDescent="0.25">
      <c r="A92" s="675"/>
      <c r="B92" s="661" t="s">
        <v>80</v>
      </c>
      <c r="C92" s="94">
        <f t="shared" si="20"/>
        <v>0.78995267564615945</v>
      </c>
      <c r="D92" s="78">
        <f t="shared" si="20"/>
        <v>9.319257371678194E-2</v>
      </c>
      <c r="E92" s="78">
        <f t="shared" si="20"/>
        <v>5.4240990171095738E-2</v>
      </c>
      <c r="F92" s="78">
        <f t="shared" si="20"/>
        <v>3.2763014197306151E-2</v>
      </c>
      <c r="G92" s="78">
        <f t="shared" si="20"/>
        <v>1.6381507098653075E-2</v>
      </c>
      <c r="H92" s="78">
        <f t="shared" si="20"/>
        <v>9.1008372770294867E-3</v>
      </c>
      <c r="I92" s="95">
        <f t="shared" si="20"/>
        <v>4.3684018929741539E-3</v>
      </c>
      <c r="J92" s="78">
        <f t="shared" si="21"/>
        <v>0.54572155346298667</v>
      </c>
      <c r="K92" s="78">
        <f t="shared" si="21"/>
        <v>0.1915624616035633</v>
      </c>
      <c r="L92" s="78">
        <f t="shared" si="21"/>
        <v>0.12956410586054745</v>
      </c>
      <c r="M92" s="78">
        <f t="shared" si="21"/>
        <v>6.064236217826708E-2</v>
      </c>
      <c r="N92" s="78">
        <f t="shared" si="21"/>
        <v>3.9373387773225903E-2</v>
      </c>
      <c r="O92" s="78">
        <f t="shared" si="21"/>
        <v>2.2288282259733099E-2</v>
      </c>
      <c r="P92" s="78">
        <f t="shared" si="21"/>
        <v>1.0847846861676457E-2</v>
      </c>
      <c r="Q92" s="133">
        <f t="shared" ref="Q92:Q93" si="22">SUM(S104:T104)</f>
        <v>5.1000000000000004E-2</v>
      </c>
      <c r="R92" s="78">
        <v>9.3000000000000013E-2</v>
      </c>
      <c r="S92" s="78">
        <v>0.152</v>
      </c>
      <c r="T92" s="78">
        <v>0.129</v>
      </c>
      <c r="U92" s="78">
        <v>8.6999999999999994E-2</v>
      </c>
      <c r="V92" s="78">
        <v>0.151</v>
      </c>
      <c r="W92" s="78">
        <v>0.33700000000000002</v>
      </c>
    </row>
    <row r="93" spans="1:26" ht="15.75" thickBot="1" x14ac:dyDescent="0.3">
      <c r="A93" s="675"/>
      <c r="B93" s="663" t="s">
        <v>81</v>
      </c>
      <c r="C93" s="96">
        <f t="shared" si="20"/>
        <v>0.61276223776223782</v>
      </c>
      <c r="D93" s="90">
        <f t="shared" si="20"/>
        <v>0.18793706293706294</v>
      </c>
      <c r="E93" s="90">
        <f t="shared" si="20"/>
        <v>9.1783216783216784E-2</v>
      </c>
      <c r="F93" s="90">
        <f t="shared" si="20"/>
        <v>6.555944055944056E-2</v>
      </c>
      <c r="G93" s="90">
        <f t="shared" si="20"/>
        <v>2.7097902097902096E-2</v>
      </c>
      <c r="H93" s="90">
        <f t="shared" si="20"/>
        <v>1.4277389277389278E-2</v>
      </c>
      <c r="I93" s="97">
        <f t="shared" si="20"/>
        <v>5.8275058275058275E-4</v>
      </c>
      <c r="J93" s="90">
        <f t="shared" si="21"/>
        <v>0.5779691155376957</v>
      </c>
      <c r="K93" s="90">
        <f t="shared" si="21"/>
        <v>0.19048456656373974</v>
      </c>
      <c r="L93" s="90">
        <f t="shared" si="21"/>
        <v>0.12438055977088505</v>
      </c>
      <c r="M93" s="90">
        <f t="shared" si="21"/>
        <v>5.9898810770704365E-2</v>
      </c>
      <c r="N93" s="90">
        <f t="shared" si="21"/>
        <v>2.5501188909481373E-2</v>
      </c>
      <c r="O93" s="90">
        <f t="shared" si="21"/>
        <v>1.4414028332344573E-2</v>
      </c>
      <c r="P93" s="90">
        <f t="shared" si="21"/>
        <v>7.3517301151491202E-3</v>
      </c>
      <c r="Q93" s="134">
        <f t="shared" si="22"/>
        <v>6.7000000000000004E-2</v>
      </c>
      <c r="R93" s="90">
        <v>0.12</v>
      </c>
      <c r="S93" s="90">
        <v>0.128</v>
      </c>
      <c r="T93" s="90">
        <v>9.0999999999999998E-2</v>
      </c>
      <c r="U93" s="90">
        <v>0.106</v>
      </c>
      <c r="V93" s="90">
        <v>0.184</v>
      </c>
      <c r="W93" s="90">
        <v>0.30399999999999999</v>
      </c>
    </row>
    <row r="94" spans="1:26" x14ac:dyDescent="0.25">
      <c r="B94" s="6"/>
      <c r="C94" s="6"/>
    </row>
    <row r="95" spans="1:26" x14ac:dyDescent="0.25">
      <c r="B95" s="6"/>
      <c r="C95" s="751" t="s">
        <v>72</v>
      </c>
      <c r="D95" s="752"/>
      <c r="E95" s="752"/>
      <c r="F95" s="752"/>
      <c r="G95" s="752"/>
      <c r="H95" s="752"/>
      <c r="I95" s="752"/>
      <c r="J95" s="752"/>
      <c r="K95" s="752"/>
      <c r="L95" s="752"/>
      <c r="M95" s="752"/>
      <c r="N95" s="752"/>
      <c r="O95" s="752"/>
      <c r="P95" s="752"/>
      <c r="Q95" s="752"/>
      <c r="R95" s="752"/>
      <c r="S95" s="753" t="s">
        <v>73</v>
      </c>
      <c r="T95" s="737"/>
      <c r="U95" s="737"/>
      <c r="V95" s="737"/>
      <c r="W95" s="737"/>
      <c r="X95" s="737"/>
      <c r="Y95" s="737"/>
      <c r="Z95" s="737"/>
    </row>
    <row r="96" spans="1:26" x14ac:dyDescent="0.25">
      <c r="B96" s="656"/>
      <c r="C96" s="736" t="str">
        <f>$A$1</f>
        <v>East Renfrewshire</v>
      </c>
      <c r="D96" s="737"/>
      <c r="E96" s="737"/>
      <c r="F96" s="737"/>
      <c r="G96" s="737"/>
      <c r="H96" s="737"/>
      <c r="I96" s="737"/>
      <c r="J96" s="745"/>
      <c r="K96" s="737" t="s">
        <v>74</v>
      </c>
      <c r="L96" s="737"/>
      <c r="M96" s="737"/>
      <c r="N96" s="737"/>
      <c r="O96" s="737"/>
      <c r="P96" s="737"/>
      <c r="Q96" s="737"/>
      <c r="R96" s="737"/>
      <c r="S96" s="753" t="str">
        <f>$A$1</f>
        <v>East Renfrewshire</v>
      </c>
      <c r="T96" s="737"/>
      <c r="U96" s="737"/>
      <c r="V96" s="737"/>
      <c r="W96" s="737"/>
      <c r="X96" s="737"/>
      <c r="Y96" s="737"/>
      <c r="Z96" s="737"/>
    </row>
    <row r="97" spans="1:32" ht="27" thickBot="1" x14ac:dyDescent="0.3">
      <c r="B97" s="34" t="s">
        <v>108</v>
      </c>
      <c r="C97" s="139" t="s">
        <v>116</v>
      </c>
      <c r="D97" s="140" t="s">
        <v>117</v>
      </c>
      <c r="E97" s="140" t="s">
        <v>110</v>
      </c>
      <c r="F97" s="140" t="s">
        <v>111</v>
      </c>
      <c r="G97" s="140" t="s">
        <v>112</v>
      </c>
      <c r="H97" s="140" t="s">
        <v>113</v>
      </c>
      <c r="I97" s="140" t="s">
        <v>114</v>
      </c>
      <c r="J97" s="141" t="s">
        <v>115</v>
      </c>
      <c r="K97" s="140" t="s">
        <v>116</v>
      </c>
      <c r="L97" s="140" t="s">
        <v>117</v>
      </c>
      <c r="M97" s="140" t="s">
        <v>110</v>
      </c>
      <c r="N97" s="140" t="s">
        <v>111</v>
      </c>
      <c r="O97" s="140" t="s">
        <v>112</v>
      </c>
      <c r="P97" s="140" t="s">
        <v>113</v>
      </c>
      <c r="Q97" s="140" t="s">
        <v>114</v>
      </c>
      <c r="R97" s="140" t="s">
        <v>115</v>
      </c>
      <c r="S97" s="142" t="s">
        <v>116</v>
      </c>
      <c r="T97" s="140" t="s">
        <v>117</v>
      </c>
      <c r="U97" s="140" t="s">
        <v>110</v>
      </c>
      <c r="V97" s="140" t="s">
        <v>111</v>
      </c>
      <c r="W97" s="140" t="s">
        <v>112</v>
      </c>
      <c r="X97" s="140" t="s">
        <v>113</v>
      </c>
      <c r="Y97" s="140" t="s">
        <v>114</v>
      </c>
      <c r="Z97" s="140" t="s">
        <v>115</v>
      </c>
    </row>
    <row r="98" spans="1:32" x14ac:dyDescent="0.25">
      <c r="B98" s="33" t="s">
        <v>77</v>
      </c>
      <c r="C98" s="84"/>
      <c r="D98" s="81"/>
      <c r="E98" s="81"/>
      <c r="F98" s="81"/>
      <c r="G98" s="81"/>
      <c r="H98" s="81"/>
      <c r="I98" s="81"/>
      <c r="J98" s="85"/>
      <c r="K98" s="81"/>
      <c r="L98" s="81"/>
      <c r="M98" s="81"/>
      <c r="N98" s="81"/>
      <c r="O98" s="81"/>
      <c r="P98" s="81"/>
      <c r="Q98" s="81"/>
      <c r="R98" s="81"/>
      <c r="S98" s="130"/>
      <c r="T98" s="81"/>
      <c r="U98" s="81"/>
      <c r="V98" s="81"/>
      <c r="W98" s="81"/>
      <c r="X98" s="81"/>
      <c r="Y98" s="81"/>
      <c r="Z98" s="81"/>
    </row>
    <row r="99" spans="1:32" x14ac:dyDescent="0.25">
      <c r="B99" s="659" t="s">
        <v>78</v>
      </c>
      <c r="C99" s="39">
        <v>124</v>
      </c>
      <c r="D99" s="40">
        <v>111</v>
      </c>
      <c r="E99" s="40">
        <v>139</v>
      </c>
      <c r="F99" s="40">
        <v>122</v>
      </c>
      <c r="G99" s="40">
        <v>60</v>
      </c>
      <c r="H99" s="40">
        <v>46</v>
      </c>
      <c r="I99" s="40">
        <v>38</v>
      </c>
      <c r="J99" s="41">
        <v>13</v>
      </c>
      <c r="K99" s="40">
        <v>13696</v>
      </c>
      <c r="L99" s="40">
        <v>12847</v>
      </c>
      <c r="M99" s="40">
        <v>10028</v>
      </c>
      <c r="N99" s="40">
        <v>6026</v>
      </c>
      <c r="O99" s="40">
        <v>2785</v>
      </c>
      <c r="P99" s="40">
        <v>1465</v>
      </c>
      <c r="Q99" s="40">
        <v>935</v>
      </c>
      <c r="R99" s="40">
        <v>504</v>
      </c>
      <c r="S99" s="109" t="s">
        <v>79</v>
      </c>
      <c r="T99" s="40" t="s">
        <v>79</v>
      </c>
      <c r="U99" s="40" t="s">
        <v>79</v>
      </c>
      <c r="V99" s="40" t="s">
        <v>79</v>
      </c>
      <c r="W99" s="40" t="s">
        <v>79</v>
      </c>
      <c r="X99" s="40" t="s">
        <v>79</v>
      </c>
      <c r="Y99" s="40" t="s">
        <v>79</v>
      </c>
      <c r="Z99" s="40" t="s">
        <v>79</v>
      </c>
    </row>
    <row r="100" spans="1:32" x14ac:dyDescent="0.25">
      <c r="B100" s="661" t="s">
        <v>80</v>
      </c>
      <c r="C100" s="36">
        <v>1798</v>
      </c>
      <c r="D100" s="37">
        <v>372</v>
      </c>
      <c r="E100" s="37">
        <v>256</v>
      </c>
      <c r="F100" s="37">
        <v>149</v>
      </c>
      <c r="G100" s="37">
        <v>90</v>
      </c>
      <c r="H100" s="37">
        <v>45</v>
      </c>
      <c r="I100" s="37">
        <v>25</v>
      </c>
      <c r="J100" s="38">
        <v>12</v>
      </c>
      <c r="K100" s="37">
        <v>18255.91</v>
      </c>
      <c r="L100" s="37">
        <v>13953.888000000001</v>
      </c>
      <c r="M100" s="37">
        <v>11306.477000000001</v>
      </c>
      <c r="N100" s="37">
        <v>7647.1850000000004</v>
      </c>
      <c r="O100" s="37">
        <v>3579.2579999999998</v>
      </c>
      <c r="P100" s="37">
        <v>2323.9119999999998</v>
      </c>
      <c r="Q100" s="37">
        <v>1315.508</v>
      </c>
      <c r="R100" s="37">
        <v>640.26599999999996</v>
      </c>
      <c r="S100" s="110" t="s">
        <v>79</v>
      </c>
      <c r="T100" s="37" t="s">
        <v>79</v>
      </c>
      <c r="U100" s="37" t="s">
        <v>79</v>
      </c>
      <c r="V100" s="37" t="s">
        <v>79</v>
      </c>
      <c r="W100" s="37" t="s">
        <v>79</v>
      </c>
      <c r="X100" s="37" t="s">
        <v>79</v>
      </c>
      <c r="Y100" s="37" t="s">
        <v>79</v>
      </c>
      <c r="Z100" s="37" t="s">
        <v>79</v>
      </c>
    </row>
    <row r="101" spans="1:32" x14ac:dyDescent="0.25">
      <c r="B101" s="659" t="s">
        <v>81</v>
      </c>
      <c r="C101" s="39">
        <v>1146</v>
      </c>
      <c r="D101" s="40">
        <v>903</v>
      </c>
      <c r="E101" s="40">
        <v>645</v>
      </c>
      <c r="F101" s="40">
        <v>315</v>
      </c>
      <c r="G101" s="40">
        <v>225</v>
      </c>
      <c r="H101" s="40">
        <v>93</v>
      </c>
      <c r="I101" s="40">
        <v>49</v>
      </c>
      <c r="J101" s="41">
        <v>2</v>
      </c>
      <c r="K101" s="40">
        <v>14624.2</v>
      </c>
      <c r="L101" s="40">
        <v>12586.2</v>
      </c>
      <c r="M101" s="40">
        <v>9529.76</v>
      </c>
      <c r="N101" s="40">
        <v>6222.64</v>
      </c>
      <c r="O101" s="40">
        <v>2996.68</v>
      </c>
      <c r="P101" s="40">
        <v>1275.8000000000002</v>
      </c>
      <c r="Q101" s="40">
        <v>721.12</v>
      </c>
      <c r="R101" s="40">
        <v>367.8</v>
      </c>
      <c r="S101" s="109" t="s">
        <v>79</v>
      </c>
      <c r="T101" s="40" t="s">
        <v>79</v>
      </c>
      <c r="U101" s="40" t="s">
        <v>79</v>
      </c>
      <c r="V101" s="40" t="s">
        <v>79</v>
      </c>
      <c r="W101" s="40" t="s">
        <v>79</v>
      </c>
      <c r="X101" s="40" t="s">
        <v>79</v>
      </c>
      <c r="Y101" s="40" t="s">
        <v>79</v>
      </c>
      <c r="Z101" s="40" t="s">
        <v>79</v>
      </c>
    </row>
    <row r="102" spans="1:32" x14ac:dyDescent="0.25">
      <c r="B102" s="83" t="s">
        <v>82</v>
      </c>
      <c r="C102" s="666"/>
      <c r="D102" s="667"/>
      <c r="E102" s="667"/>
      <c r="F102" s="667"/>
      <c r="G102" s="667"/>
      <c r="H102" s="667"/>
      <c r="I102" s="667"/>
      <c r="J102" s="668"/>
      <c r="K102" s="667"/>
      <c r="L102" s="667"/>
      <c r="M102" s="667"/>
      <c r="N102" s="667"/>
      <c r="O102" s="667"/>
      <c r="P102" s="667"/>
      <c r="Q102" s="667"/>
      <c r="R102" s="667"/>
      <c r="S102" s="131"/>
      <c r="T102" s="667"/>
      <c r="U102" s="667"/>
      <c r="V102" s="667"/>
      <c r="W102" s="667"/>
      <c r="X102" s="667"/>
      <c r="Y102" s="667"/>
      <c r="Z102" s="667"/>
    </row>
    <row r="103" spans="1:32" x14ac:dyDescent="0.25">
      <c r="B103" s="659" t="s">
        <v>78</v>
      </c>
      <c r="C103" s="92">
        <f>IFERROR(C99/SUM($C99:$J99),"-")</f>
        <v>0.18989280245022971</v>
      </c>
      <c r="D103" s="89">
        <f t="shared" ref="D103:J103" si="23">IFERROR(D99/SUM($C99:$J99),"-")</f>
        <v>0.16998468606431852</v>
      </c>
      <c r="E103" s="89">
        <f t="shared" si="23"/>
        <v>0.21286370597243492</v>
      </c>
      <c r="F103" s="89">
        <f t="shared" si="23"/>
        <v>0.18683001531393567</v>
      </c>
      <c r="G103" s="89">
        <f t="shared" si="23"/>
        <v>9.1883614088820828E-2</v>
      </c>
      <c r="H103" s="89">
        <f t="shared" si="23"/>
        <v>7.0444104134762639E-2</v>
      </c>
      <c r="I103" s="89">
        <f t="shared" si="23"/>
        <v>5.8192955589586523E-2</v>
      </c>
      <c r="J103" s="93">
        <f t="shared" si="23"/>
        <v>1.9908116385911178E-2</v>
      </c>
      <c r="K103" s="89">
        <f>IFERROR(K99/SUM($K99:$R99),"-")</f>
        <v>0.28364329205152633</v>
      </c>
      <c r="L103" s="89">
        <f t="shared" ref="L103:R103" si="24">IFERROR(L99/SUM($K99:$R99),"-")</f>
        <v>0.26606055585469907</v>
      </c>
      <c r="M103" s="89">
        <f t="shared" si="24"/>
        <v>0.20767924450151182</v>
      </c>
      <c r="N103" s="89">
        <f t="shared" si="24"/>
        <v>0.12479807811788096</v>
      </c>
      <c r="O103" s="89">
        <f t="shared" si="24"/>
        <v>5.7677173507849067E-2</v>
      </c>
      <c r="P103" s="89">
        <f t="shared" si="24"/>
        <v>3.0340057159425091E-2</v>
      </c>
      <c r="Q103" s="89">
        <f t="shared" si="24"/>
        <v>1.9363790746800315E-2</v>
      </c>
      <c r="R103" s="89">
        <f t="shared" si="24"/>
        <v>1.0437808060307335E-2</v>
      </c>
      <c r="S103" s="132">
        <v>2.5000000000000001E-2</v>
      </c>
      <c r="T103" s="89">
        <v>6.8000000000000005E-2</v>
      </c>
      <c r="U103" s="89">
        <v>0.105</v>
      </c>
      <c r="V103" s="89">
        <v>7.8E-2</v>
      </c>
      <c r="W103" s="89">
        <v>0.127</v>
      </c>
      <c r="X103" s="89">
        <v>0.10099999999999999</v>
      </c>
      <c r="Y103" s="89">
        <v>0.13500000000000001</v>
      </c>
      <c r="Z103" s="89">
        <v>0.36200000000000004</v>
      </c>
    </row>
    <row r="104" spans="1:32" x14ac:dyDescent="0.25">
      <c r="B104" s="661" t="s">
        <v>80</v>
      </c>
      <c r="C104" s="94">
        <f t="shared" ref="C104:J105" si="25">IFERROR(C100/SUM($C100:$J100),"-")</f>
        <v>0.65453221696396069</v>
      </c>
      <c r="D104" s="78">
        <f t="shared" si="25"/>
        <v>0.13542045868219876</v>
      </c>
      <c r="E104" s="78">
        <f t="shared" si="25"/>
        <v>9.319257371678194E-2</v>
      </c>
      <c r="F104" s="78">
        <f t="shared" si="25"/>
        <v>5.4240990171095738E-2</v>
      </c>
      <c r="G104" s="78">
        <f t="shared" si="25"/>
        <v>3.2763014197306151E-2</v>
      </c>
      <c r="H104" s="78">
        <f t="shared" si="25"/>
        <v>1.6381507098653075E-2</v>
      </c>
      <c r="I104" s="78">
        <f t="shared" si="25"/>
        <v>9.1008372770294867E-3</v>
      </c>
      <c r="J104" s="95">
        <f t="shared" si="25"/>
        <v>4.3684018929741539E-3</v>
      </c>
      <c r="K104" s="78">
        <f t="shared" ref="K104:R105" si="26">IFERROR(K100/SUM($K100:$R100),"-")</f>
        <v>0.30930475146352898</v>
      </c>
      <c r="L104" s="78">
        <f t="shared" si="26"/>
        <v>0.23641680199945769</v>
      </c>
      <c r="M104" s="78">
        <f t="shared" si="26"/>
        <v>0.1915624616035633</v>
      </c>
      <c r="N104" s="78">
        <f t="shared" si="26"/>
        <v>0.12956410586054745</v>
      </c>
      <c r="O104" s="78">
        <f t="shared" si="26"/>
        <v>6.064236217826708E-2</v>
      </c>
      <c r="P104" s="78">
        <f t="shared" si="26"/>
        <v>3.9373387773225903E-2</v>
      </c>
      <c r="Q104" s="78">
        <f t="shared" si="26"/>
        <v>2.2288282259733099E-2</v>
      </c>
      <c r="R104" s="78">
        <f t="shared" si="26"/>
        <v>1.0847846861676457E-2</v>
      </c>
      <c r="S104" s="133">
        <v>6.9999999999999993E-3</v>
      </c>
      <c r="T104" s="78">
        <v>4.4000000000000004E-2</v>
      </c>
      <c r="U104" s="78">
        <v>9.3000000000000013E-2</v>
      </c>
      <c r="V104" s="78">
        <v>0.152</v>
      </c>
      <c r="W104" s="78">
        <v>0.129</v>
      </c>
      <c r="X104" s="78">
        <v>8.6999999999999994E-2</v>
      </c>
      <c r="Y104" s="78">
        <v>0.151</v>
      </c>
      <c r="Z104" s="78">
        <v>0.33700000000000002</v>
      </c>
    </row>
    <row r="105" spans="1:32" ht="15.75" thickBot="1" x14ac:dyDescent="0.3">
      <c r="B105" s="663" t="s">
        <v>81</v>
      </c>
      <c r="C105" s="96">
        <f t="shared" si="25"/>
        <v>0.33925399644760212</v>
      </c>
      <c r="D105" s="90">
        <f t="shared" si="25"/>
        <v>0.26731793960923622</v>
      </c>
      <c r="E105" s="90">
        <f t="shared" si="25"/>
        <v>0.19094138543516873</v>
      </c>
      <c r="F105" s="90">
        <f t="shared" si="25"/>
        <v>9.3250444049733566E-2</v>
      </c>
      <c r="G105" s="90">
        <f t="shared" si="25"/>
        <v>6.660746003552398E-2</v>
      </c>
      <c r="H105" s="90">
        <f t="shared" si="25"/>
        <v>2.7531083481349913E-2</v>
      </c>
      <c r="I105" s="90">
        <f t="shared" si="25"/>
        <v>1.4505624629958556E-2</v>
      </c>
      <c r="J105" s="97">
        <f t="shared" si="25"/>
        <v>5.9206631142687976E-4</v>
      </c>
      <c r="K105" s="90">
        <f t="shared" si="26"/>
        <v>0.30262684120999411</v>
      </c>
      <c r="L105" s="90">
        <f t="shared" si="26"/>
        <v>0.26045335463391006</v>
      </c>
      <c r="M105" s="90">
        <f t="shared" si="26"/>
        <v>0.19720471316648797</v>
      </c>
      <c r="N105" s="90">
        <f t="shared" si="26"/>
        <v>0.12876860868881426</v>
      </c>
      <c r="O105" s="90">
        <f t="shared" si="26"/>
        <v>6.201199399058855E-2</v>
      </c>
      <c r="P105" s="90">
        <f t="shared" si="26"/>
        <v>2.6400850919415113E-2</v>
      </c>
      <c r="Q105" s="90">
        <f t="shared" si="26"/>
        <v>1.4922543984173557E-2</v>
      </c>
      <c r="R105" s="90">
        <f t="shared" si="26"/>
        <v>7.6110934066161455E-3</v>
      </c>
      <c r="S105" s="134">
        <v>2.7000000000000003E-2</v>
      </c>
      <c r="T105" s="90">
        <v>0.04</v>
      </c>
      <c r="U105" s="90">
        <v>0.12</v>
      </c>
      <c r="V105" s="90">
        <v>0.128</v>
      </c>
      <c r="W105" s="90">
        <v>9.0999999999999998E-2</v>
      </c>
      <c r="X105" s="90">
        <v>0.106</v>
      </c>
      <c r="Y105" s="90">
        <v>0.184</v>
      </c>
      <c r="Z105" s="90">
        <v>0.30399999999999999</v>
      </c>
    </row>
    <row r="107" spans="1:32" ht="17.25" x14ac:dyDescent="0.25">
      <c r="A107" s="675" t="s">
        <v>118</v>
      </c>
    </row>
    <row r="108" spans="1:32" x14ac:dyDescent="0.25">
      <c r="A108" s="675"/>
    </row>
    <row r="109" spans="1:32" x14ac:dyDescent="0.25">
      <c r="A109" s="675"/>
      <c r="C109" s="736" t="s">
        <v>72</v>
      </c>
      <c r="D109" s="737"/>
      <c r="E109" s="737"/>
      <c r="F109" s="737"/>
      <c r="G109" s="737"/>
      <c r="H109" s="737"/>
      <c r="I109" s="737"/>
      <c r="J109" s="737"/>
      <c r="K109" s="737"/>
      <c r="L109" s="737"/>
      <c r="M109" s="737"/>
      <c r="N109" s="737"/>
      <c r="O109" s="737"/>
      <c r="P109" s="737"/>
      <c r="Q109" s="737"/>
      <c r="R109" s="737"/>
      <c r="S109" s="737"/>
      <c r="T109" s="737"/>
      <c r="U109" s="737"/>
      <c r="V109" s="737"/>
      <c r="W109" s="753" t="s">
        <v>73</v>
      </c>
      <c r="X109" s="737"/>
      <c r="Y109" s="737"/>
      <c r="Z109" s="737"/>
      <c r="AA109" s="737"/>
      <c r="AB109" s="737"/>
      <c r="AC109" s="737"/>
      <c r="AD109" s="737"/>
      <c r="AE109" s="737"/>
      <c r="AF109" s="737"/>
    </row>
    <row r="110" spans="1:32" x14ac:dyDescent="0.25">
      <c r="A110" s="675"/>
      <c r="B110" s="656"/>
      <c r="C110" s="747" t="str">
        <f>$A$1</f>
        <v>East Renfrewshire</v>
      </c>
      <c r="D110" s="748"/>
      <c r="E110" s="748"/>
      <c r="F110" s="748"/>
      <c r="G110" s="748"/>
      <c r="H110" s="748"/>
      <c r="I110" s="748"/>
      <c r="J110" s="748"/>
      <c r="K110" s="748"/>
      <c r="L110" s="754"/>
      <c r="M110" s="748" t="s">
        <v>74</v>
      </c>
      <c r="N110" s="748"/>
      <c r="O110" s="748"/>
      <c r="P110" s="748"/>
      <c r="Q110" s="748"/>
      <c r="R110" s="748"/>
      <c r="S110" s="748"/>
      <c r="T110" s="748"/>
      <c r="U110" s="748"/>
      <c r="V110" s="748"/>
      <c r="W110" s="750" t="str">
        <f>$A$1</f>
        <v>East Renfrewshire</v>
      </c>
      <c r="X110" s="748"/>
      <c r="Y110" s="748"/>
      <c r="Z110" s="748"/>
      <c r="AA110" s="748"/>
      <c r="AB110" s="748"/>
      <c r="AC110" s="748"/>
      <c r="AD110" s="748"/>
      <c r="AE110" s="748"/>
      <c r="AF110" s="748"/>
    </row>
    <row r="111" spans="1:32" ht="52.5" thickBot="1" x14ac:dyDescent="0.3">
      <c r="A111" s="675"/>
      <c r="B111" s="59" t="s">
        <v>65</v>
      </c>
      <c r="C111" s="136" t="s">
        <v>119</v>
      </c>
      <c r="D111" s="135" t="s">
        <v>120</v>
      </c>
      <c r="E111" s="135" t="s">
        <v>121</v>
      </c>
      <c r="F111" s="135" t="s">
        <v>122</v>
      </c>
      <c r="G111" s="135" t="s">
        <v>123</v>
      </c>
      <c r="H111" s="135" t="s">
        <v>124</v>
      </c>
      <c r="I111" s="135" t="s">
        <v>125</v>
      </c>
      <c r="J111" s="135" t="s">
        <v>126</v>
      </c>
      <c r="K111" s="135" t="s">
        <v>127</v>
      </c>
      <c r="L111" s="137" t="s">
        <v>128</v>
      </c>
      <c r="M111" s="135" t="s">
        <v>119</v>
      </c>
      <c r="N111" s="135" t="s">
        <v>120</v>
      </c>
      <c r="O111" s="135" t="s">
        <v>121</v>
      </c>
      <c r="P111" s="135" t="s">
        <v>122</v>
      </c>
      <c r="Q111" s="135" t="s">
        <v>123</v>
      </c>
      <c r="R111" s="135" t="s">
        <v>124</v>
      </c>
      <c r="S111" s="135" t="s">
        <v>125</v>
      </c>
      <c r="T111" s="135" t="s">
        <v>126</v>
      </c>
      <c r="U111" s="135" t="s">
        <v>127</v>
      </c>
      <c r="V111" s="135" t="s">
        <v>128</v>
      </c>
      <c r="W111" s="149" t="s">
        <v>119</v>
      </c>
      <c r="X111" s="135" t="s">
        <v>120</v>
      </c>
      <c r="Y111" s="135" t="s">
        <v>121</v>
      </c>
      <c r="Z111" s="135" t="s">
        <v>122</v>
      </c>
      <c r="AA111" s="135" t="s">
        <v>123</v>
      </c>
      <c r="AB111" s="135" t="s">
        <v>124</v>
      </c>
      <c r="AC111" s="135" t="s">
        <v>125</v>
      </c>
      <c r="AD111" s="135" t="s">
        <v>126</v>
      </c>
      <c r="AE111" s="135" t="s">
        <v>127</v>
      </c>
      <c r="AF111" s="135" t="s">
        <v>128</v>
      </c>
    </row>
    <row r="112" spans="1:32" x14ac:dyDescent="0.25">
      <c r="A112" s="675"/>
      <c r="B112" s="160" t="s">
        <v>77</v>
      </c>
      <c r="C112" s="143"/>
      <c r="D112" s="144"/>
      <c r="E112" s="144"/>
      <c r="F112" s="144"/>
      <c r="G112" s="144"/>
      <c r="H112" s="144"/>
      <c r="I112" s="145"/>
      <c r="J112" s="144"/>
      <c r="K112" s="145"/>
      <c r="L112" s="147"/>
      <c r="M112" s="144"/>
      <c r="N112" s="144"/>
      <c r="O112" s="144"/>
      <c r="P112" s="144"/>
      <c r="Q112" s="144"/>
      <c r="R112" s="144"/>
      <c r="S112" s="144"/>
      <c r="T112" s="144"/>
      <c r="U112" s="145"/>
      <c r="V112" s="144"/>
      <c r="W112" s="150"/>
      <c r="X112" s="144"/>
      <c r="Y112" s="144"/>
      <c r="Z112" s="144"/>
      <c r="AA112" s="144"/>
      <c r="AB112" s="144"/>
      <c r="AC112" s="145"/>
      <c r="AD112" s="144"/>
      <c r="AE112" s="145"/>
      <c r="AF112" s="144"/>
    </row>
    <row r="113" spans="1:38" x14ac:dyDescent="0.25">
      <c r="A113" s="675"/>
      <c r="B113" s="659" t="s">
        <v>78</v>
      </c>
      <c r="C113" s="152">
        <v>37</v>
      </c>
      <c r="D113" s="153">
        <v>157</v>
      </c>
      <c r="E113" s="153">
        <v>104</v>
      </c>
      <c r="F113" s="153">
        <v>14</v>
      </c>
      <c r="G113" s="153">
        <v>58</v>
      </c>
      <c r="H113" s="153">
        <v>85</v>
      </c>
      <c r="I113" s="153">
        <v>7</v>
      </c>
      <c r="J113" s="154" t="s">
        <v>79</v>
      </c>
      <c r="K113" s="154">
        <v>145</v>
      </c>
      <c r="L113" s="155">
        <v>8</v>
      </c>
      <c r="M113" s="154">
        <v>1882</v>
      </c>
      <c r="N113" s="154">
        <v>10685</v>
      </c>
      <c r="O113" s="154">
        <v>8489</v>
      </c>
      <c r="P113" s="154">
        <v>4226</v>
      </c>
      <c r="Q113" s="154">
        <v>11906</v>
      </c>
      <c r="R113" s="154">
        <v>8768</v>
      </c>
      <c r="S113" s="154">
        <v>1748</v>
      </c>
      <c r="T113" s="154">
        <v>99</v>
      </c>
      <c r="U113" s="154">
        <v>31047</v>
      </c>
      <c r="V113" s="154">
        <v>3028</v>
      </c>
      <c r="W113" s="109" t="s">
        <v>79</v>
      </c>
      <c r="X113" s="40" t="s">
        <v>79</v>
      </c>
      <c r="Y113" s="40" t="s">
        <v>79</v>
      </c>
      <c r="Z113" s="40" t="s">
        <v>79</v>
      </c>
      <c r="AA113" s="40" t="s">
        <v>79</v>
      </c>
      <c r="AB113" s="40" t="s">
        <v>79</v>
      </c>
      <c r="AC113" s="40" t="s">
        <v>79</v>
      </c>
      <c r="AD113" s="40" t="s">
        <v>79</v>
      </c>
      <c r="AE113" s="40" t="s">
        <v>79</v>
      </c>
      <c r="AF113" s="40" t="s">
        <v>79</v>
      </c>
    </row>
    <row r="114" spans="1:38" x14ac:dyDescent="0.25">
      <c r="A114" s="675"/>
      <c r="B114" s="661" t="s">
        <v>80</v>
      </c>
      <c r="C114" s="156">
        <v>29</v>
      </c>
      <c r="D114" s="157">
        <v>96</v>
      </c>
      <c r="E114" s="157">
        <v>94</v>
      </c>
      <c r="F114" s="157">
        <v>13</v>
      </c>
      <c r="G114" s="157">
        <v>25</v>
      </c>
      <c r="H114" s="157">
        <v>51</v>
      </c>
      <c r="I114" s="158">
        <v>9</v>
      </c>
      <c r="J114" s="158">
        <v>0</v>
      </c>
      <c r="K114" s="158">
        <v>111</v>
      </c>
      <c r="L114" s="159">
        <v>2</v>
      </c>
      <c r="M114" s="158">
        <v>3476.69</v>
      </c>
      <c r="N114" s="158">
        <v>16169.253000000001</v>
      </c>
      <c r="O114" s="158">
        <v>13547.993</v>
      </c>
      <c r="P114" s="158">
        <v>5116.13</v>
      </c>
      <c r="Q114" s="158">
        <v>17357.834999999999</v>
      </c>
      <c r="R114" s="158">
        <v>18156.504000000001</v>
      </c>
      <c r="S114" s="158">
        <v>1855.5920000000001</v>
      </c>
      <c r="T114" s="158">
        <v>815.86500000000001</v>
      </c>
      <c r="U114" s="158">
        <v>35372.326000000001</v>
      </c>
      <c r="V114" s="158">
        <v>3469.9360000000001</v>
      </c>
      <c r="W114" s="110" t="s">
        <v>79</v>
      </c>
      <c r="X114" s="37" t="s">
        <v>79</v>
      </c>
      <c r="Y114" s="37" t="s">
        <v>79</v>
      </c>
      <c r="Z114" s="37" t="s">
        <v>79</v>
      </c>
      <c r="AA114" s="37" t="s">
        <v>79</v>
      </c>
      <c r="AB114" s="37" t="s">
        <v>79</v>
      </c>
      <c r="AC114" s="37" t="s">
        <v>79</v>
      </c>
      <c r="AD114" s="37" t="s">
        <v>79</v>
      </c>
      <c r="AE114" s="37" t="s">
        <v>79</v>
      </c>
      <c r="AF114" s="37" t="s">
        <v>79</v>
      </c>
    </row>
    <row r="115" spans="1:38" x14ac:dyDescent="0.25">
      <c r="A115" s="675"/>
      <c r="B115" s="65" t="s">
        <v>81</v>
      </c>
      <c r="C115" s="161">
        <v>69</v>
      </c>
      <c r="D115" s="162">
        <v>201</v>
      </c>
      <c r="E115" s="162">
        <v>81</v>
      </c>
      <c r="F115" s="162">
        <v>142</v>
      </c>
      <c r="G115" s="162">
        <v>714</v>
      </c>
      <c r="H115" s="162">
        <v>122</v>
      </c>
      <c r="I115" s="163">
        <v>91</v>
      </c>
      <c r="J115" s="163">
        <v>0</v>
      </c>
      <c r="K115" s="163">
        <v>1184</v>
      </c>
      <c r="L115" s="164">
        <v>4</v>
      </c>
      <c r="M115" s="163">
        <v>3440.2649999999999</v>
      </c>
      <c r="N115" s="163">
        <v>15145.3</v>
      </c>
      <c r="O115" s="163">
        <v>12787.300000000001</v>
      </c>
      <c r="P115" s="163">
        <v>4866.66</v>
      </c>
      <c r="Q115" s="163">
        <v>22594.07</v>
      </c>
      <c r="R115" s="163">
        <v>21166.37</v>
      </c>
      <c r="S115" s="163">
        <v>2669.855</v>
      </c>
      <c r="T115" s="163">
        <v>141.07999999999998</v>
      </c>
      <c r="U115" s="163">
        <v>41115.339999999997</v>
      </c>
      <c r="V115" s="163">
        <v>6997.2349999999997</v>
      </c>
      <c r="W115" s="111" t="s">
        <v>79</v>
      </c>
      <c r="X115" s="66" t="s">
        <v>79</v>
      </c>
      <c r="Y115" s="66" t="s">
        <v>79</v>
      </c>
      <c r="Z115" s="66" t="s">
        <v>79</v>
      </c>
      <c r="AA115" s="66" t="s">
        <v>79</v>
      </c>
      <c r="AB115" s="66" t="s">
        <v>79</v>
      </c>
      <c r="AC115" s="66" t="s">
        <v>79</v>
      </c>
      <c r="AD115" s="66" t="s">
        <v>79</v>
      </c>
      <c r="AE115" s="66" t="s">
        <v>79</v>
      </c>
      <c r="AF115" s="66" t="s">
        <v>79</v>
      </c>
    </row>
    <row r="116" spans="1:38" x14ac:dyDescent="0.25">
      <c r="A116" s="675"/>
      <c r="B116" s="658" t="s">
        <v>82</v>
      </c>
      <c r="C116" s="146"/>
      <c r="D116" s="12"/>
      <c r="E116" s="12"/>
      <c r="F116" s="12"/>
      <c r="G116" s="12"/>
      <c r="H116" s="12"/>
      <c r="I116" s="13"/>
      <c r="J116" s="12"/>
      <c r="K116" s="13"/>
      <c r="L116" s="148"/>
      <c r="M116" s="12"/>
      <c r="N116" s="12"/>
      <c r="O116" s="12"/>
      <c r="P116" s="12"/>
      <c r="Q116" s="12"/>
      <c r="R116" s="12"/>
      <c r="S116" s="12"/>
      <c r="T116" s="12"/>
      <c r="U116" s="13"/>
      <c r="V116" s="12"/>
      <c r="W116" s="151"/>
      <c r="X116" s="12"/>
      <c r="Y116" s="12"/>
      <c r="Z116" s="12"/>
      <c r="AA116" s="12"/>
      <c r="AB116" s="12"/>
      <c r="AC116" s="13"/>
      <c r="AD116" s="12"/>
      <c r="AE116" s="13"/>
      <c r="AF116" s="12"/>
    </row>
    <row r="117" spans="1:38" x14ac:dyDescent="0.25">
      <c r="A117" s="675"/>
      <c r="B117" s="659" t="s">
        <v>78</v>
      </c>
      <c r="C117" s="92">
        <f>IFERROR(C113/SUM($C113:$L113),"-")</f>
        <v>6.0162601626016263E-2</v>
      </c>
      <c r="D117" s="89">
        <f t="shared" ref="D117:L117" si="27">IFERROR(D113/SUM($C113:$L113),"-")</f>
        <v>0.25528455284552848</v>
      </c>
      <c r="E117" s="89">
        <f t="shared" si="27"/>
        <v>0.16910569105691056</v>
      </c>
      <c r="F117" s="89">
        <f t="shared" si="27"/>
        <v>2.2764227642276424E-2</v>
      </c>
      <c r="G117" s="89">
        <f t="shared" si="27"/>
        <v>9.4308943089430899E-2</v>
      </c>
      <c r="H117" s="89">
        <f t="shared" si="27"/>
        <v>0.13821138211382114</v>
      </c>
      <c r="I117" s="89">
        <f t="shared" si="27"/>
        <v>1.1382113821138212E-2</v>
      </c>
      <c r="J117" s="89" t="str">
        <f t="shared" si="27"/>
        <v>-</v>
      </c>
      <c r="K117" s="89">
        <f t="shared" si="27"/>
        <v>0.23577235772357724</v>
      </c>
      <c r="L117" s="93">
        <f t="shared" si="27"/>
        <v>1.3008130081300813E-2</v>
      </c>
      <c r="M117" s="89">
        <f>IFERROR(M113/SUM($M113:$V113),"-")</f>
        <v>2.2985417328220036E-2</v>
      </c>
      <c r="N117" s="89">
        <f t="shared" ref="N117:V117" si="28">IFERROR(N113/SUM($M113:$V113),"-")</f>
        <v>0.13049903514985711</v>
      </c>
      <c r="O117" s="89">
        <f t="shared" si="28"/>
        <v>0.10367864383595105</v>
      </c>
      <c r="P117" s="89">
        <f t="shared" si="28"/>
        <v>5.1613375998436697E-2</v>
      </c>
      <c r="Q117" s="89">
        <f t="shared" si="28"/>
        <v>0.14541146583941963</v>
      </c>
      <c r="R117" s="89">
        <f t="shared" si="28"/>
        <v>0.10708615256845551</v>
      </c>
      <c r="S117" s="89">
        <f t="shared" si="28"/>
        <v>2.134883607318205E-2</v>
      </c>
      <c r="T117" s="89">
        <f t="shared" si="28"/>
        <v>1.2091160018564205E-3</v>
      </c>
      <c r="U117" s="89">
        <f t="shared" si="28"/>
        <v>0.37918610615794229</v>
      </c>
      <c r="V117" s="89">
        <f t="shared" si="28"/>
        <v>3.6981851046679205E-2</v>
      </c>
      <c r="W117" s="132">
        <v>6.9000000000000006E-2</v>
      </c>
      <c r="X117" s="89">
        <v>0.35399999999999998</v>
      </c>
      <c r="Y117" s="89">
        <v>9.8000000000000004E-2</v>
      </c>
      <c r="Z117" s="89">
        <v>5.5999999999999994E-2</v>
      </c>
      <c r="AA117" s="89">
        <v>0.26</v>
      </c>
      <c r="AB117" s="89">
        <v>1.3999999999999999E-2</v>
      </c>
      <c r="AC117" s="89">
        <f>SUM(AG129:AH129)</f>
        <v>0.126</v>
      </c>
      <c r="AD117" s="89" t="s">
        <v>79</v>
      </c>
      <c r="AE117" s="89">
        <f>SUM(AJ129:AK129)</f>
        <v>2.3000000000000003E-2</v>
      </c>
      <c r="AF117" s="89" t="s">
        <v>79</v>
      </c>
    </row>
    <row r="118" spans="1:38" x14ac:dyDescent="0.25">
      <c r="A118" s="675"/>
      <c r="B118" s="661" t="s">
        <v>80</v>
      </c>
      <c r="C118" s="94">
        <f t="shared" ref="C118:L119" si="29">IFERROR(C114/SUM($C114:$L114),"-")</f>
        <v>6.7441860465116285E-2</v>
      </c>
      <c r="D118" s="78">
        <f t="shared" si="29"/>
        <v>0.22325581395348837</v>
      </c>
      <c r="E118" s="78">
        <f t="shared" si="29"/>
        <v>0.21860465116279071</v>
      </c>
      <c r="F118" s="78">
        <f t="shared" si="29"/>
        <v>3.0232558139534883E-2</v>
      </c>
      <c r="G118" s="78">
        <f t="shared" si="29"/>
        <v>5.8139534883720929E-2</v>
      </c>
      <c r="H118" s="78">
        <f t="shared" si="29"/>
        <v>0.1186046511627907</v>
      </c>
      <c r="I118" s="78">
        <f t="shared" si="29"/>
        <v>2.0930232558139535E-2</v>
      </c>
      <c r="J118" s="78">
        <f t="shared" si="29"/>
        <v>0</v>
      </c>
      <c r="K118" s="78">
        <f t="shared" si="29"/>
        <v>0.25813953488372093</v>
      </c>
      <c r="L118" s="95">
        <f t="shared" si="29"/>
        <v>4.6511627906976744E-3</v>
      </c>
      <c r="M118" s="78">
        <f t="shared" ref="M118:V119" si="30">IFERROR(M114/SUM($M114:$V114),"-")</f>
        <v>3.0143458896557045E-2</v>
      </c>
      <c r="N118" s="78">
        <f t="shared" si="30"/>
        <v>0.14019001210735835</v>
      </c>
      <c r="O118" s="78">
        <f t="shared" si="30"/>
        <v>0.11746326825985134</v>
      </c>
      <c r="P118" s="78">
        <f t="shared" si="30"/>
        <v>4.4357666160757044E-2</v>
      </c>
      <c r="Q118" s="78">
        <f t="shared" si="30"/>
        <v>0.15049520833198221</v>
      </c>
      <c r="R118" s="78">
        <f t="shared" si="30"/>
        <v>0.15741979642394738</v>
      </c>
      <c r="S118" s="78">
        <f t="shared" si="30"/>
        <v>1.6088279708797761E-2</v>
      </c>
      <c r="T118" s="78">
        <f t="shared" si="30"/>
        <v>7.0736801649383509E-3</v>
      </c>
      <c r="U118" s="78">
        <f t="shared" si="30"/>
        <v>0.30668372931052701</v>
      </c>
      <c r="V118" s="78">
        <f t="shared" si="30"/>
        <v>3.0084900635283438E-2</v>
      </c>
      <c r="W118" s="133">
        <v>4.4000000000000004E-2</v>
      </c>
      <c r="X118" s="78">
        <v>0.35799999999999998</v>
      </c>
      <c r="Y118" s="78">
        <v>0.13300000000000001</v>
      </c>
      <c r="Z118" s="78">
        <v>0.05</v>
      </c>
      <c r="AA118" s="78">
        <v>0.27800000000000002</v>
      </c>
      <c r="AB118" s="78">
        <v>2.7000000000000003E-2</v>
      </c>
      <c r="AC118" s="78">
        <f t="shared" ref="AC118:AC119" si="31">SUM(AG130:AH130)</f>
        <v>6.4000000000000001E-2</v>
      </c>
      <c r="AD118" s="78">
        <v>6.9999999999999993E-3</v>
      </c>
      <c r="AE118" s="78">
        <f t="shared" ref="AE118:AE119" si="32">SUM(AJ130:AK130)</f>
        <v>3.9E-2</v>
      </c>
      <c r="AF118" s="78" t="s">
        <v>79</v>
      </c>
    </row>
    <row r="119" spans="1:38" ht="15.75" thickBot="1" x14ac:dyDescent="0.3">
      <c r="A119" s="675"/>
      <c r="B119" s="663" t="s">
        <v>81</v>
      </c>
      <c r="C119" s="96">
        <f t="shared" si="29"/>
        <v>2.6457055214723926E-2</v>
      </c>
      <c r="D119" s="90">
        <f t="shared" si="29"/>
        <v>7.7070552147239263E-2</v>
      </c>
      <c r="E119" s="90">
        <f t="shared" si="29"/>
        <v>3.1058282208588958E-2</v>
      </c>
      <c r="F119" s="90">
        <f t="shared" si="29"/>
        <v>5.4447852760736194E-2</v>
      </c>
      <c r="G119" s="90">
        <f t="shared" si="29"/>
        <v>0.2737730061349693</v>
      </c>
      <c r="H119" s="90">
        <f t="shared" si="29"/>
        <v>4.6779141104294479E-2</v>
      </c>
      <c r="I119" s="90">
        <f t="shared" si="29"/>
        <v>3.4892638036809816E-2</v>
      </c>
      <c r="J119" s="90">
        <f t="shared" si="29"/>
        <v>0</v>
      </c>
      <c r="K119" s="90">
        <f t="shared" si="29"/>
        <v>0.45398773006134968</v>
      </c>
      <c r="L119" s="97">
        <f t="shared" si="29"/>
        <v>1.5337423312883436E-3</v>
      </c>
      <c r="M119" s="90">
        <f t="shared" si="30"/>
        <v>2.627691481607863E-2</v>
      </c>
      <c r="N119" s="90">
        <f t="shared" si="30"/>
        <v>0.11568055308644994</v>
      </c>
      <c r="O119" s="90">
        <f t="shared" si="30"/>
        <v>9.7670032054984812E-2</v>
      </c>
      <c r="P119" s="90">
        <f t="shared" si="30"/>
        <v>3.7171790620436865E-2</v>
      </c>
      <c r="Q119" s="90">
        <f t="shared" si="30"/>
        <v>0.1725746280413043</v>
      </c>
      <c r="R119" s="90">
        <f t="shared" si="30"/>
        <v>0.16166978458217673</v>
      </c>
      <c r="S119" s="90">
        <f t="shared" si="30"/>
        <v>2.0392484999347902E-2</v>
      </c>
      <c r="T119" s="90">
        <f t="shared" si="30"/>
        <v>1.0775760420352423E-3</v>
      </c>
      <c r="U119" s="90">
        <f t="shared" si="30"/>
        <v>0.31404100754276498</v>
      </c>
      <c r="V119" s="90">
        <f t="shared" si="30"/>
        <v>5.344522821442068E-2</v>
      </c>
      <c r="W119" s="134">
        <v>7.6999999999999999E-2</v>
      </c>
      <c r="X119" s="90">
        <v>0.36399999999999999</v>
      </c>
      <c r="Y119" s="90">
        <v>0.13500000000000001</v>
      </c>
      <c r="Z119" s="90">
        <v>2.5000000000000001E-2</v>
      </c>
      <c r="AA119" s="90">
        <v>0.27800000000000002</v>
      </c>
      <c r="AB119" s="90">
        <v>1.3000000000000001E-2</v>
      </c>
      <c r="AC119" s="90">
        <f t="shared" si="31"/>
        <v>7.0999999999999994E-2</v>
      </c>
      <c r="AD119" s="90" t="s">
        <v>79</v>
      </c>
      <c r="AE119" s="90">
        <f t="shared" si="32"/>
        <v>3.7000000000000005E-2</v>
      </c>
      <c r="AF119" s="90" t="s">
        <v>79</v>
      </c>
    </row>
    <row r="121" spans="1:38" x14ac:dyDescent="0.25">
      <c r="C121" s="736" t="s">
        <v>72</v>
      </c>
      <c r="D121" s="737"/>
      <c r="E121" s="737"/>
      <c r="F121" s="737"/>
      <c r="G121" s="737"/>
      <c r="H121" s="737"/>
      <c r="I121" s="737"/>
      <c r="J121" s="737"/>
      <c r="K121" s="737"/>
      <c r="L121" s="737"/>
      <c r="M121" s="737"/>
      <c r="N121" s="737"/>
      <c r="O121" s="737"/>
      <c r="P121" s="737"/>
      <c r="Q121" s="737"/>
      <c r="R121" s="737"/>
      <c r="S121" s="737"/>
      <c r="T121" s="737"/>
      <c r="U121" s="737"/>
      <c r="V121" s="737"/>
      <c r="W121" s="737"/>
      <c r="X121" s="737"/>
      <c r="Y121" s="737"/>
      <c r="Z121" s="746"/>
      <c r="AA121" s="753" t="s">
        <v>73</v>
      </c>
      <c r="AB121" s="737"/>
      <c r="AC121" s="737"/>
      <c r="AD121" s="737"/>
      <c r="AE121" s="737"/>
      <c r="AF121" s="737"/>
      <c r="AG121" s="737"/>
      <c r="AH121" s="737"/>
      <c r="AI121" s="737"/>
      <c r="AJ121" s="737"/>
      <c r="AK121" s="737"/>
      <c r="AL121" s="737"/>
    </row>
    <row r="122" spans="1:38" x14ac:dyDescent="0.25">
      <c r="B122" s="656"/>
      <c r="C122" s="736" t="str">
        <f>$A$1</f>
        <v>East Renfrewshire</v>
      </c>
      <c r="D122" s="737"/>
      <c r="E122" s="737"/>
      <c r="F122" s="737"/>
      <c r="G122" s="737"/>
      <c r="H122" s="737"/>
      <c r="I122" s="737"/>
      <c r="J122" s="737"/>
      <c r="K122" s="737"/>
      <c r="L122" s="737"/>
      <c r="M122" s="737"/>
      <c r="N122" s="745"/>
      <c r="O122" s="747" t="s">
        <v>74</v>
      </c>
      <c r="P122" s="748"/>
      <c r="Q122" s="748"/>
      <c r="R122" s="748"/>
      <c r="S122" s="748"/>
      <c r="T122" s="748"/>
      <c r="U122" s="748"/>
      <c r="V122" s="748"/>
      <c r="W122" s="748"/>
      <c r="X122" s="748"/>
      <c r="Y122" s="748"/>
      <c r="Z122" s="749"/>
      <c r="AA122" s="750" t="str">
        <f>$A$1</f>
        <v>East Renfrewshire</v>
      </c>
      <c r="AB122" s="748"/>
      <c r="AC122" s="748"/>
      <c r="AD122" s="748"/>
      <c r="AE122" s="748"/>
      <c r="AF122" s="748"/>
      <c r="AG122" s="748"/>
      <c r="AH122" s="748"/>
      <c r="AI122" s="748"/>
      <c r="AJ122" s="748"/>
      <c r="AK122" s="748"/>
      <c r="AL122" s="748"/>
    </row>
    <row r="123" spans="1:38" ht="78" thickBot="1" x14ac:dyDescent="0.3">
      <c r="B123" s="59" t="s">
        <v>65</v>
      </c>
      <c r="C123" s="136" t="s">
        <v>119</v>
      </c>
      <c r="D123" s="135" t="s">
        <v>120</v>
      </c>
      <c r="E123" s="135" t="s">
        <v>121</v>
      </c>
      <c r="F123" s="135" t="s">
        <v>122</v>
      </c>
      <c r="G123" s="135" t="s">
        <v>123</v>
      </c>
      <c r="H123" s="135" t="s">
        <v>124</v>
      </c>
      <c r="I123" s="135" t="s">
        <v>129</v>
      </c>
      <c r="J123" s="135" t="s">
        <v>130</v>
      </c>
      <c r="K123" s="135" t="s">
        <v>126</v>
      </c>
      <c r="L123" s="135" t="s">
        <v>131</v>
      </c>
      <c r="M123" s="135" t="s">
        <v>132</v>
      </c>
      <c r="N123" s="137" t="s">
        <v>128</v>
      </c>
      <c r="O123" s="135" t="s">
        <v>119</v>
      </c>
      <c r="P123" s="135" t="s">
        <v>120</v>
      </c>
      <c r="Q123" s="135" t="s">
        <v>121</v>
      </c>
      <c r="R123" s="135" t="s">
        <v>122</v>
      </c>
      <c r="S123" s="135" t="s">
        <v>123</v>
      </c>
      <c r="T123" s="135" t="s">
        <v>124</v>
      </c>
      <c r="U123" s="135" t="s">
        <v>129</v>
      </c>
      <c r="V123" s="135" t="s">
        <v>130</v>
      </c>
      <c r="W123" s="135" t="s">
        <v>126</v>
      </c>
      <c r="X123" s="135" t="s">
        <v>131</v>
      </c>
      <c r="Y123" s="135" t="s">
        <v>132</v>
      </c>
      <c r="Z123" s="135" t="s">
        <v>128</v>
      </c>
      <c r="AA123" s="149" t="s">
        <v>119</v>
      </c>
      <c r="AB123" s="135" t="s">
        <v>120</v>
      </c>
      <c r="AC123" s="135" t="s">
        <v>121</v>
      </c>
      <c r="AD123" s="135" t="s">
        <v>122</v>
      </c>
      <c r="AE123" s="135" t="s">
        <v>123</v>
      </c>
      <c r="AF123" s="135" t="s">
        <v>124</v>
      </c>
      <c r="AG123" s="135" t="s">
        <v>129</v>
      </c>
      <c r="AH123" s="135" t="s">
        <v>130</v>
      </c>
      <c r="AI123" s="135" t="s">
        <v>126</v>
      </c>
      <c r="AJ123" s="135" t="s">
        <v>131</v>
      </c>
      <c r="AK123" s="135" t="s">
        <v>132</v>
      </c>
      <c r="AL123" s="135" t="s">
        <v>128</v>
      </c>
    </row>
    <row r="124" spans="1:38" x14ac:dyDescent="0.25">
      <c r="B124" s="160" t="s">
        <v>77</v>
      </c>
      <c r="C124" s="143"/>
      <c r="D124" s="144"/>
      <c r="E124" s="144"/>
      <c r="F124" s="144"/>
      <c r="G124" s="144"/>
      <c r="H124" s="144"/>
      <c r="I124" s="145"/>
      <c r="J124" s="144"/>
      <c r="K124" s="145"/>
      <c r="L124" s="144"/>
      <c r="M124" s="144"/>
      <c r="N124" s="147"/>
      <c r="O124" s="144"/>
      <c r="P124" s="144"/>
      <c r="Q124" s="144"/>
      <c r="R124" s="144"/>
      <c r="S124" s="144"/>
      <c r="T124" s="144"/>
      <c r="U124" s="145"/>
      <c r="V124" s="144"/>
      <c r="W124" s="145"/>
      <c r="X124" s="144"/>
      <c r="Y124" s="144"/>
      <c r="Z124" s="144"/>
      <c r="AA124" s="150"/>
      <c r="AB124" s="144"/>
      <c r="AC124" s="144"/>
      <c r="AD124" s="144"/>
      <c r="AE124" s="144"/>
      <c r="AF124" s="144"/>
      <c r="AG124" s="145"/>
      <c r="AH124" s="144"/>
      <c r="AI124" s="145"/>
      <c r="AJ124" s="144"/>
      <c r="AK124" s="144"/>
      <c r="AL124" s="144"/>
    </row>
    <row r="125" spans="1:38" x14ac:dyDescent="0.25">
      <c r="B125" s="659" t="s">
        <v>78</v>
      </c>
      <c r="C125" s="152">
        <v>37</v>
      </c>
      <c r="D125" s="154">
        <v>157</v>
      </c>
      <c r="E125" s="154">
        <v>104</v>
      </c>
      <c r="F125" s="154">
        <v>14</v>
      </c>
      <c r="G125" s="154">
        <v>58</v>
      </c>
      <c r="H125" s="154">
        <v>85</v>
      </c>
      <c r="I125" s="154" t="s">
        <v>79</v>
      </c>
      <c r="J125" s="154">
        <v>7</v>
      </c>
      <c r="K125" s="154" t="s">
        <v>79</v>
      </c>
      <c r="L125" s="154">
        <v>96</v>
      </c>
      <c r="M125" s="154">
        <v>49</v>
      </c>
      <c r="N125" s="155">
        <v>8</v>
      </c>
      <c r="O125" s="153">
        <v>1882</v>
      </c>
      <c r="P125" s="153">
        <v>10685</v>
      </c>
      <c r="Q125" s="153">
        <v>8489</v>
      </c>
      <c r="R125" s="153">
        <v>4226</v>
      </c>
      <c r="S125" s="153">
        <v>11906</v>
      </c>
      <c r="T125" s="153">
        <v>8768</v>
      </c>
      <c r="U125" s="153">
        <v>751</v>
      </c>
      <c r="V125" s="153">
        <v>997</v>
      </c>
      <c r="W125" s="153">
        <v>99</v>
      </c>
      <c r="X125" s="153">
        <v>16490</v>
      </c>
      <c r="Y125" s="153">
        <v>14557</v>
      </c>
      <c r="Z125" s="153">
        <v>3028</v>
      </c>
      <c r="AA125" s="109" t="s">
        <v>79</v>
      </c>
      <c r="AB125" s="40" t="s">
        <v>79</v>
      </c>
      <c r="AC125" s="40" t="s">
        <v>79</v>
      </c>
      <c r="AD125" s="40" t="s">
        <v>79</v>
      </c>
      <c r="AE125" s="40" t="s">
        <v>79</v>
      </c>
      <c r="AF125" s="40" t="s">
        <v>79</v>
      </c>
      <c r="AG125" s="40" t="s">
        <v>79</v>
      </c>
      <c r="AH125" s="40" t="s">
        <v>79</v>
      </c>
      <c r="AI125" s="40" t="s">
        <v>79</v>
      </c>
      <c r="AJ125" s="40" t="s">
        <v>79</v>
      </c>
      <c r="AK125" s="40" t="s">
        <v>79</v>
      </c>
      <c r="AL125" s="40" t="s">
        <v>79</v>
      </c>
    </row>
    <row r="126" spans="1:38" x14ac:dyDescent="0.25">
      <c r="B126" s="661" t="s">
        <v>80</v>
      </c>
      <c r="C126" s="165">
        <v>29</v>
      </c>
      <c r="D126" s="158">
        <v>96</v>
      </c>
      <c r="E126" s="158">
        <v>94</v>
      </c>
      <c r="F126" s="158">
        <v>13</v>
      </c>
      <c r="G126" s="158">
        <v>25</v>
      </c>
      <c r="H126" s="158">
        <v>51</v>
      </c>
      <c r="I126" s="158">
        <v>0</v>
      </c>
      <c r="J126" s="158">
        <v>9</v>
      </c>
      <c r="K126" s="158">
        <v>0</v>
      </c>
      <c r="L126" s="158">
        <v>66</v>
      </c>
      <c r="M126" s="158">
        <v>45</v>
      </c>
      <c r="N126" s="159">
        <v>2</v>
      </c>
      <c r="O126" s="157">
        <v>3476.69</v>
      </c>
      <c r="P126" s="157">
        <v>16169.253000000001</v>
      </c>
      <c r="Q126" s="157">
        <v>13547.993</v>
      </c>
      <c r="R126" s="157">
        <v>5116.13</v>
      </c>
      <c r="S126" s="157">
        <v>17357.834999999999</v>
      </c>
      <c r="T126" s="157">
        <v>18156.504000000001</v>
      </c>
      <c r="U126" s="157">
        <v>728.7</v>
      </c>
      <c r="V126" s="157">
        <v>1096.8920000000001</v>
      </c>
      <c r="W126" s="157">
        <v>815.86500000000001</v>
      </c>
      <c r="X126" s="157">
        <v>26733</v>
      </c>
      <c r="Y126" s="157">
        <v>8114.326</v>
      </c>
      <c r="Z126" s="157">
        <v>3469.9360000000001</v>
      </c>
      <c r="AA126" s="110" t="s">
        <v>79</v>
      </c>
      <c r="AB126" s="37" t="s">
        <v>79</v>
      </c>
      <c r="AC126" s="37" t="s">
        <v>79</v>
      </c>
      <c r="AD126" s="37" t="s">
        <v>79</v>
      </c>
      <c r="AE126" s="37" t="s">
        <v>79</v>
      </c>
      <c r="AF126" s="37" t="s">
        <v>79</v>
      </c>
      <c r="AG126" s="37" t="s">
        <v>79</v>
      </c>
      <c r="AH126" s="37" t="s">
        <v>79</v>
      </c>
      <c r="AI126" s="37" t="s">
        <v>79</v>
      </c>
      <c r="AJ126" s="37" t="s">
        <v>79</v>
      </c>
      <c r="AK126" s="37" t="s">
        <v>79</v>
      </c>
      <c r="AL126" s="37" t="s">
        <v>79</v>
      </c>
    </row>
    <row r="127" spans="1:38" x14ac:dyDescent="0.25">
      <c r="B127" s="65" t="s">
        <v>81</v>
      </c>
      <c r="C127" s="166">
        <v>69</v>
      </c>
      <c r="D127" s="163">
        <v>201</v>
      </c>
      <c r="E127" s="163">
        <v>81</v>
      </c>
      <c r="F127" s="163">
        <v>142</v>
      </c>
      <c r="G127" s="163">
        <v>714</v>
      </c>
      <c r="H127" s="163">
        <v>122</v>
      </c>
      <c r="I127" s="163">
        <v>71</v>
      </c>
      <c r="J127" s="163">
        <v>0</v>
      </c>
      <c r="K127" s="163">
        <v>0</v>
      </c>
      <c r="L127" s="163">
        <v>929</v>
      </c>
      <c r="M127" s="163">
        <v>255</v>
      </c>
      <c r="N127" s="164">
        <v>4</v>
      </c>
      <c r="O127" s="162">
        <v>3440.2649999999999</v>
      </c>
      <c r="P127" s="162">
        <v>15145.3</v>
      </c>
      <c r="Q127" s="162">
        <v>12787.300000000001</v>
      </c>
      <c r="R127" s="162">
        <v>4866.66</v>
      </c>
      <c r="S127" s="162">
        <v>22594.07</v>
      </c>
      <c r="T127" s="162">
        <v>21166.37</v>
      </c>
      <c r="U127" s="162">
        <v>371</v>
      </c>
      <c r="V127" s="162">
        <v>578</v>
      </c>
      <c r="W127" s="162">
        <v>141.07999999999998</v>
      </c>
      <c r="X127" s="162">
        <v>11218</v>
      </c>
      <c r="Y127" s="162">
        <v>5058</v>
      </c>
      <c r="Z127" s="162">
        <v>6997.2349999999997</v>
      </c>
      <c r="AA127" s="111" t="s">
        <v>79</v>
      </c>
      <c r="AB127" s="66" t="s">
        <v>79</v>
      </c>
      <c r="AC127" s="66" t="s">
        <v>79</v>
      </c>
      <c r="AD127" s="66" t="s">
        <v>79</v>
      </c>
      <c r="AE127" s="66" t="s">
        <v>79</v>
      </c>
      <c r="AF127" s="66" t="s">
        <v>79</v>
      </c>
      <c r="AG127" s="66" t="s">
        <v>79</v>
      </c>
      <c r="AH127" s="66" t="s">
        <v>79</v>
      </c>
      <c r="AI127" s="66" t="s">
        <v>79</v>
      </c>
      <c r="AJ127" s="66" t="s">
        <v>79</v>
      </c>
      <c r="AK127" s="66" t="s">
        <v>79</v>
      </c>
      <c r="AL127" s="66" t="s">
        <v>79</v>
      </c>
    </row>
    <row r="128" spans="1:38" x14ac:dyDescent="0.25">
      <c r="B128" s="658" t="s">
        <v>82</v>
      </c>
      <c r="C128" s="146"/>
      <c r="D128" s="12"/>
      <c r="E128" s="12"/>
      <c r="F128" s="12"/>
      <c r="G128" s="12"/>
      <c r="H128" s="12"/>
      <c r="I128" s="13"/>
      <c r="J128" s="12"/>
      <c r="K128" s="13"/>
      <c r="L128" s="12"/>
      <c r="M128" s="12"/>
      <c r="N128" s="148"/>
      <c r="O128" s="12"/>
      <c r="P128" s="12"/>
      <c r="Q128" s="12"/>
      <c r="R128" s="12"/>
      <c r="S128" s="12"/>
      <c r="T128" s="12"/>
      <c r="U128" s="13"/>
      <c r="V128" s="12"/>
      <c r="W128" s="13"/>
      <c r="X128" s="12"/>
      <c r="Y128" s="12"/>
      <c r="Z128" s="12"/>
      <c r="AA128" s="151"/>
      <c r="AB128" s="12"/>
      <c r="AC128" s="12"/>
      <c r="AD128" s="12"/>
      <c r="AE128" s="12"/>
      <c r="AF128" s="12"/>
      <c r="AG128" s="13"/>
      <c r="AH128" s="12"/>
      <c r="AI128" s="13"/>
      <c r="AJ128" s="12"/>
      <c r="AK128" s="12"/>
      <c r="AL128" s="12"/>
    </row>
    <row r="129" spans="1:38" x14ac:dyDescent="0.25">
      <c r="B129" s="659" t="s">
        <v>78</v>
      </c>
      <c r="C129" s="92">
        <f>IFERROR(C125/SUM($C125:$N125),"-")</f>
        <v>6.0162601626016263E-2</v>
      </c>
      <c r="D129" s="89">
        <f t="shared" ref="D129:N129" si="33">IFERROR(D125/SUM($C125:$N125),"-")</f>
        <v>0.25528455284552848</v>
      </c>
      <c r="E129" s="89">
        <f t="shared" si="33"/>
        <v>0.16910569105691056</v>
      </c>
      <c r="F129" s="89">
        <f t="shared" si="33"/>
        <v>2.2764227642276424E-2</v>
      </c>
      <c r="G129" s="89">
        <f t="shared" si="33"/>
        <v>9.4308943089430899E-2</v>
      </c>
      <c r="H129" s="89">
        <f t="shared" si="33"/>
        <v>0.13821138211382114</v>
      </c>
      <c r="I129" s="89" t="str">
        <f t="shared" si="33"/>
        <v>-</v>
      </c>
      <c r="J129" s="89">
        <f t="shared" si="33"/>
        <v>1.1382113821138212E-2</v>
      </c>
      <c r="K129" s="89" t="str">
        <f t="shared" si="33"/>
        <v>-</v>
      </c>
      <c r="L129" s="89">
        <f t="shared" si="33"/>
        <v>0.15609756097560976</v>
      </c>
      <c r="M129" s="89">
        <f t="shared" si="33"/>
        <v>7.9674796747967486E-2</v>
      </c>
      <c r="N129" s="93">
        <f t="shared" si="33"/>
        <v>1.3008130081300813E-2</v>
      </c>
      <c r="O129" s="89">
        <f>IFERROR(O125/SUM($O125:$Z125),"-")</f>
        <v>2.2985417328220036E-2</v>
      </c>
      <c r="P129" s="89">
        <f t="shared" ref="P129:Z129" si="34">IFERROR(P125/SUM($O125:$Z125),"-")</f>
        <v>0.13049903514985711</v>
      </c>
      <c r="Q129" s="89">
        <f t="shared" si="34"/>
        <v>0.10367864383595105</v>
      </c>
      <c r="R129" s="89">
        <f t="shared" si="34"/>
        <v>5.1613375998436697E-2</v>
      </c>
      <c r="S129" s="89">
        <f t="shared" si="34"/>
        <v>0.14541146583941963</v>
      </c>
      <c r="T129" s="89">
        <f t="shared" si="34"/>
        <v>0.10708615256845551</v>
      </c>
      <c r="U129" s="89">
        <f t="shared" si="34"/>
        <v>9.1721830039815343E-3</v>
      </c>
      <c r="V129" s="89">
        <f t="shared" si="34"/>
        <v>1.2176653069200518E-2</v>
      </c>
      <c r="W129" s="89">
        <f t="shared" si="34"/>
        <v>1.2091160018564205E-3</v>
      </c>
      <c r="X129" s="89">
        <f t="shared" si="34"/>
        <v>0.20139720071325631</v>
      </c>
      <c r="Y129" s="89">
        <f t="shared" si="34"/>
        <v>0.17778890544468601</v>
      </c>
      <c r="Z129" s="89">
        <f t="shared" si="34"/>
        <v>3.6981851046679205E-2</v>
      </c>
      <c r="AA129" s="132">
        <v>6.9000000000000006E-2</v>
      </c>
      <c r="AB129" s="89">
        <v>0.35399999999999998</v>
      </c>
      <c r="AC129" s="89">
        <v>9.8000000000000004E-2</v>
      </c>
      <c r="AD129" s="89">
        <v>5.5999999999999994E-2</v>
      </c>
      <c r="AE129" s="89">
        <v>0.26</v>
      </c>
      <c r="AF129" s="89">
        <v>1.3999999999999999E-2</v>
      </c>
      <c r="AG129" s="89">
        <v>0.06</v>
      </c>
      <c r="AH129" s="89">
        <v>6.6000000000000003E-2</v>
      </c>
      <c r="AI129" s="89" t="s">
        <v>79</v>
      </c>
      <c r="AJ129" s="89">
        <v>1.8000000000000002E-2</v>
      </c>
      <c r="AK129" s="89">
        <v>5.0000000000000001E-3</v>
      </c>
      <c r="AL129" s="89" t="s">
        <v>79</v>
      </c>
    </row>
    <row r="130" spans="1:38" x14ac:dyDescent="0.25">
      <c r="B130" s="661" t="s">
        <v>80</v>
      </c>
      <c r="C130" s="94">
        <f t="shared" ref="C130:N131" si="35">IFERROR(C126/SUM($C126:$N126),"-")</f>
        <v>6.7441860465116285E-2</v>
      </c>
      <c r="D130" s="78">
        <f t="shared" si="35"/>
        <v>0.22325581395348837</v>
      </c>
      <c r="E130" s="78">
        <f t="shared" si="35"/>
        <v>0.21860465116279071</v>
      </c>
      <c r="F130" s="78">
        <f t="shared" si="35"/>
        <v>3.0232558139534883E-2</v>
      </c>
      <c r="G130" s="78">
        <f t="shared" si="35"/>
        <v>5.8139534883720929E-2</v>
      </c>
      <c r="H130" s="78">
        <f t="shared" si="35"/>
        <v>0.1186046511627907</v>
      </c>
      <c r="I130" s="78">
        <f t="shared" si="35"/>
        <v>0</v>
      </c>
      <c r="J130" s="78">
        <f t="shared" si="35"/>
        <v>2.0930232558139535E-2</v>
      </c>
      <c r="K130" s="78">
        <f t="shared" si="35"/>
        <v>0</v>
      </c>
      <c r="L130" s="78">
        <f t="shared" si="35"/>
        <v>0.15348837209302327</v>
      </c>
      <c r="M130" s="78">
        <f t="shared" si="35"/>
        <v>0.10465116279069768</v>
      </c>
      <c r="N130" s="95">
        <f t="shared" si="35"/>
        <v>4.6511627906976744E-3</v>
      </c>
      <c r="O130" s="78">
        <f t="shared" ref="O130:Z131" si="36">IFERROR(O126/SUM($O126:$Z126),"-")</f>
        <v>3.0289208716779651E-2</v>
      </c>
      <c r="P130" s="78">
        <f t="shared" si="36"/>
        <v>0.14086785963413925</v>
      </c>
      <c r="Q130" s="78">
        <f t="shared" si="36"/>
        <v>0.11803122730829316</v>
      </c>
      <c r="R130" s="78">
        <f t="shared" si="36"/>
        <v>4.4572144595053882E-2</v>
      </c>
      <c r="S130" s="78">
        <f t="shared" si="36"/>
        <v>0.15122288360090283</v>
      </c>
      <c r="T130" s="78">
        <f t="shared" si="36"/>
        <v>0.15818095349974967</v>
      </c>
      <c r="U130" s="78">
        <f t="shared" si="36"/>
        <v>6.3484942263812225E-3</v>
      </c>
      <c r="V130" s="78">
        <f t="shared" si="36"/>
        <v>9.5562131590006209E-3</v>
      </c>
      <c r="W130" s="78">
        <f t="shared" si="36"/>
        <v>7.1078828626410266E-3</v>
      </c>
      <c r="X130" s="78">
        <f t="shared" si="36"/>
        <v>0.23290009078338028</v>
      </c>
      <c r="Y130" s="78">
        <f t="shared" si="36"/>
        <v>7.0692674299403097E-2</v>
      </c>
      <c r="Z130" s="78">
        <f t="shared" si="36"/>
        <v>3.0230367314275221E-2</v>
      </c>
      <c r="AA130" s="133">
        <v>4.4000000000000004E-2</v>
      </c>
      <c r="AB130" s="78">
        <v>0.35799999999999998</v>
      </c>
      <c r="AC130" s="78">
        <v>0.13300000000000001</v>
      </c>
      <c r="AD130" s="78">
        <v>0.05</v>
      </c>
      <c r="AE130" s="78">
        <v>0.27800000000000002</v>
      </c>
      <c r="AF130" s="78">
        <v>2.7000000000000003E-2</v>
      </c>
      <c r="AG130" s="78">
        <v>0.01</v>
      </c>
      <c r="AH130" s="78">
        <v>5.4000000000000006E-2</v>
      </c>
      <c r="AI130" s="78">
        <v>6.9999999999999993E-3</v>
      </c>
      <c r="AJ130" s="78">
        <v>3.9E-2</v>
      </c>
      <c r="AK130" s="78" t="s">
        <v>79</v>
      </c>
      <c r="AL130" s="78" t="s">
        <v>79</v>
      </c>
    </row>
    <row r="131" spans="1:38" ht="15.75" thickBot="1" x14ac:dyDescent="0.3">
      <c r="B131" s="663" t="s">
        <v>81</v>
      </c>
      <c r="C131" s="96">
        <f t="shared" si="35"/>
        <v>2.6661514683153014E-2</v>
      </c>
      <c r="D131" s="90">
        <f t="shared" si="35"/>
        <v>7.7666151468315306E-2</v>
      </c>
      <c r="E131" s="90">
        <f t="shared" si="35"/>
        <v>3.1298299845440497E-2</v>
      </c>
      <c r="F131" s="90">
        <f t="shared" si="35"/>
        <v>5.4868624420401857E-2</v>
      </c>
      <c r="G131" s="90">
        <f t="shared" si="35"/>
        <v>0.27588871715610508</v>
      </c>
      <c r="H131" s="90">
        <f t="shared" si="35"/>
        <v>4.714064914992272E-2</v>
      </c>
      <c r="I131" s="90">
        <f t="shared" si="35"/>
        <v>2.7434312210200928E-2</v>
      </c>
      <c r="J131" s="90">
        <f t="shared" si="35"/>
        <v>0</v>
      </c>
      <c r="K131" s="90">
        <f t="shared" si="35"/>
        <v>0</v>
      </c>
      <c r="L131" s="90">
        <f t="shared" si="35"/>
        <v>0.35896445131375582</v>
      </c>
      <c r="M131" s="90">
        <f t="shared" si="35"/>
        <v>9.8531684698608971E-2</v>
      </c>
      <c r="N131" s="97">
        <f t="shared" si="35"/>
        <v>1.5455950540958269E-3</v>
      </c>
      <c r="O131" s="90">
        <f t="shared" si="36"/>
        <v>3.2964324233581005E-2</v>
      </c>
      <c r="P131" s="90">
        <f t="shared" si="36"/>
        <v>0.14512096591828083</v>
      </c>
      <c r="Q131" s="90">
        <f t="shared" si="36"/>
        <v>0.12252681211245949</v>
      </c>
      <c r="R131" s="90">
        <f t="shared" si="36"/>
        <v>4.6631918812823817E-2</v>
      </c>
      <c r="S131" s="90">
        <f t="shared" si="36"/>
        <v>0.21649444133990423</v>
      </c>
      <c r="T131" s="90">
        <f t="shared" si="36"/>
        <v>0.20281434236256277</v>
      </c>
      <c r="U131" s="90">
        <f t="shared" si="36"/>
        <v>3.5548901874299082E-3</v>
      </c>
      <c r="V131" s="90">
        <f t="shared" si="36"/>
        <v>5.5383464375592644E-3</v>
      </c>
      <c r="W131" s="90">
        <f t="shared" si="36"/>
        <v>1.3518164626485482E-3</v>
      </c>
      <c r="X131" s="90">
        <f t="shared" si="36"/>
        <v>0.10748991407705852</v>
      </c>
      <c r="Y131" s="90">
        <f t="shared" si="36"/>
        <v>4.8465322285769476E-2</v>
      </c>
      <c r="Z131" s="90">
        <f t="shared" si="36"/>
        <v>6.7046905769922144E-2</v>
      </c>
      <c r="AA131" s="134">
        <v>7.6999999999999999E-2</v>
      </c>
      <c r="AB131" s="90">
        <v>0.36399999999999999</v>
      </c>
      <c r="AC131" s="90">
        <v>0.13500000000000001</v>
      </c>
      <c r="AD131" s="90">
        <v>2.5000000000000001E-2</v>
      </c>
      <c r="AE131" s="90">
        <v>0.27800000000000002</v>
      </c>
      <c r="AF131" s="90">
        <v>1.3000000000000001E-2</v>
      </c>
      <c r="AG131" s="90">
        <v>0.02</v>
      </c>
      <c r="AH131" s="90">
        <v>5.0999999999999997E-2</v>
      </c>
      <c r="AI131" s="90" t="s">
        <v>79</v>
      </c>
      <c r="AJ131" s="90">
        <v>3.5000000000000003E-2</v>
      </c>
      <c r="AK131" s="90">
        <v>2E-3</v>
      </c>
      <c r="AL131" s="90" t="s">
        <v>79</v>
      </c>
    </row>
    <row r="133" spans="1:38" ht="17.25" x14ac:dyDescent="0.25">
      <c r="A133" s="675" t="s">
        <v>133</v>
      </c>
    </row>
    <row r="134" spans="1:38" x14ac:dyDescent="0.25">
      <c r="A134" s="675"/>
    </row>
    <row r="135" spans="1:38" x14ac:dyDescent="0.25">
      <c r="C135" s="736" t="s">
        <v>72</v>
      </c>
      <c r="D135" s="737"/>
      <c r="E135" s="737"/>
      <c r="F135" s="737"/>
      <c r="G135" s="737"/>
      <c r="H135" s="737"/>
      <c r="I135" s="737"/>
      <c r="J135" s="746"/>
      <c r="K135" s="737" t="s">
        <v>73</v>
      </c>
      <c r="L135" s="737"/>
      <c r="M135" s="737"/>
      <c r="N135" s="737"/>
    </row>
    <row r="136" spans="1:38" x14ac:dyDescent="0.25">
      <c r="B136" s="656"/>
      <c r="C136" s="747" t="str">
        <f>$A$1</f>
        <v>East Renfrewshire</v>
      </c>
      <c r="D136" s="748"/>
      <c r="E136" s="748"/>
      <c r="F136" s="748"/>
      <c r="G136" s="747" t="s">
        <v>74</v>
      </c>
      <c r="H136" s="748"/>
      <c r="I136" s="748"/>
      <c r="J136" s="749"/>
      <c r="K136" s="748" t="str">
        <f>$A$1</f>
        <v>East Renfrewshire</v>
      </c>
      <c r="L136" s="748"/>
      <c r="M136" s="748"/>
      <c r="N136" s="748"/>
    </row>
    <row r="137" spans="1:38" ht="27" thickBot="1" x14ac:dyDescent="0.3">
      <c r="B137" s="59" t="s">
        <v>67</v>
      </c>
      <c r="C137" s="136" t="s">
        <v>134</v>
      </c>
      <c r="D137" s="135" t="s">
        <v>135</v>
      </c>
      <c r="E137" s="135" t="s">
        <v>136</v>
      </c>
      <c r="F137" s="135" t="s">
        <v>128</v>
      </c>
      <c r="G137" s="136" t="s">
        <v>134</v>
      </c>
      <c r="H137" s="135" t="s">
        <v>135</v>
      </c>
      <c r="I137" s="135" t="s">
        <v>136</v>
      </c>
      <c r="J137" s="243" t="s">
        <v>128</v>
      </c>
      <c r="K137" s="135" t="s">
        <v>134</v>
      </c>
      <c r="L137" s="135" t="s">
        <v>135</v>
      </c>
      <c r="M137" s="135" t="s">
        <v>136</v>
      </c>
      <c r="N137" s="135" t="s">
        <v>128</v>
      </c>
    </row>
    <row r="138" spans="1:38" x14ac:dyDescent="0.25">
      <c r="B138" s="182" t="s">
        <v>77</v>
      </c>
      <c r="C138" s="84"/>
      <c r="D138" s="81"/>
      <c r="E138" s="81"/>
      <c r="F138" s="81"/>
      <c r="G138" s="35"/>
      <c r="H138" s="169"/>
      <c r="I138" s="169"/>
      <c r="J138" s="175"/>
      <c r="K138" s="169"/>
      <c r="L138" s="169"/>
      <c r="M138" s="169"/>
      <c r="N138" s="169"/>
    </row>
    <row r="139" spans="1:38" x14ac:dyDescent="0.25">
      <c r="B139" s="660" t="s">
        <v>78</v>
      </c>
      <c r="C139" s="152">
        <v>250</v>
      </c>
      <c r="D139" s="153">
        <v>308</v>
      </c>
      <c r="E139" s="153">
        <v>101</v>
      </c>
      <c r="F139" s="153">
        <v>76</v>
      </c>
      <c r="G139" s="152">
        <v>13867</v>
      </c>
      <c r="H139" s="153">
        <v>33440</v>
      </c>
      <c r="I139" s="153">
        <v>9127</v>
      </c>
      <c r="J139" s="176">
        <v>8067</v>
      </c>
      <c r="K139" s="170" t="s">
        <v>79</v>
      </c>
      <c r="L139" s="171" t="s">
        <v>79</v>
      </c>
      <c r="M139" s="171" t="s">
        <v>79</v>
      </c>
      <c r="N139" s="171" t="s">
        <v>79</v>
      </c>
    </row>
    <row r="140" spans="1:38" x14ac:dyDescent="0.25">
      <c r="B140" s="662" t="s">
        <v>80</v>
      </c>
      <c r="C140" s="156">
        <v>466</v>
      </c>
      <c r="D140" s="157">
        <v>675</v>
      </c>
      <c r="E140" s="157">
        <v>191</v>
      </c>
      <c r="F140" s="157">
        <f>SUM(F150:G150)</f>
        <v>90</v>
      </c>
      <c r="G140" s="156">
        <v>23012</v>
      </c>
      <c r="H140" s="157">
        <v>54932</v>
      </c>
      <c r="I140" s="157">
        <v>13782</v>
      </c>
      <c r="J140" s="177">
        <f>SUM(K150:L150)</f>
        <v>13996</v>
      </c>
      <c r="K140" s="172" t="s">
        <v>79</v>
      </c>
      <c r="L140" s="656" t="s">
        <v>79</v>
      </c>
      <c r="M140" s="656" t="s">
        <v>79</v>
      </c>
      <c r="N140" s="656" t="s">
        <v>79</v>
      </c>
    </row>
    <row r="141" spans="1:38" x14ac:dyDescent="0.25">
      <c r="B141" s="183" t="s">
        <v>81</v>
      </c>
      <c r="C141" s="161">
        <v>1193</v>
      </c>
      <c r="D141" s="162">
        <v>1131</v>
      </c>
      <c r="E141" s="162">
        <v>223</v>
      </c>
      <c r="F141" s="162">
        <f>SUM(F151:G151)</f>
        <v>299</v>
      </c>
      <c r="G141" s="161">
        <v>28876.974999999999</v>
      </c>
      <c r="H141" s="162">
        <v>61388.249999999993</v>
      </c>
      <c r="I141" s="162">
        <v>15273.17</v>
      </c>
      <c r="J141" s="178">
        <f>SUM(K151:L151)</f>
        <v>17278.355</v>
      </c>
      <c r="K141" s="173" t="s">
        <v>79</v>
      </c>
      <c r="L141" s="174" t="s">
        <v>79</v>
      </c>
      <c r="M141" s="174" t="s">
        <v>79</v>
      </c>
      <c r="N141" s="174" t="s">
        <v>79</v>
      </c>
    </row>
    <row r="142" spans="1:38" x14ac:dyDescent="0.25">
      <c r="B142" s="487" t="s">
        <v>82</v>
      </c>
      <c r="C142" s="669"/>
      <c r="D142" s="726"/>
      <c r="E142" s="726"/>
      <c r="F142" s="726"/>
      <c r="G142" s="181"/>
      <c r="H142" s="656"/>
      <c r="I142" s="656"/>
      <c r="J142" s="168"/>
    </row>
    <row r="143" spans="1:38" x14ac:dyDescent="0.25">
      <c r="B143" s="660" t="s">
        <v>78</v>
      </c>
      <c r="C143" s="92">
        <f>IFERROR(C139/SUM($C139:$F139),"-")</f>
        <v>0.3401360544217687</v>
      </c>
      <c r="D143" s="89">
        <f t="shared" ref="D143:F143" si="37">IFERROR(D139/SUM($C139:$F139),"-")</f>
        <v>0.41904761904761906</v>
      </c>
      <c r="E143" s="89">
        <f t="shared" si="37"/>
        <v>0.13741496598639455</v>
      </c>
      <c r="F143" s="89">
        <f t="shared" si="37"/>
        <v>0.10340136054421768</v>
      </c>
      <c r="G143" s="92">
        <f t="array" ref="G143">IFERROR(G139/SUM($G139:$J139),"-")</f>
        <v>0.21498891490054417</v>
      </c>
      <c r="H143" s="89">
        <f t="array" ref="H143">IFERROR(H139/SUM($G139:$J139),"-")</f>
        <v>0.51844157454923179</v>
      </c>
      <c r="I143" s="89">
        <f t="array" ref="I143">IFERROR(I139/SUM($G139:$J139),"-")</f>
        <v>0.14150168214446288</v>
      </c>
      <c r="J143" s="184">
        <f t="array" ref="J143">IFERROR(J139/SUM($G139:$J139),"-")</f>
        <v>0.12506782840576114</v>
      </c>
      <c r="K143" s="89">
        <v>0.79700000000000004</v>
      </c>
      <c r="L143" s="89">
        <v>0.12300000000000001</v>
      </c>
      <c r="M143" s="89">
        <v>6.9000000000000006E-2</v>
      </c>
      <c r="N143" s="89" t="s">
        <v>79</v>
      </c>
    </row>
    <row r="144" spans="1:38" x14ac:dyDescent="0.25">
      <c r="B144" s="662" t="s">
        <v>80</v>
      </c>
      <c r="C144" s="94">
        <f t="shared" ref="C144:F145" si="38">IFERROR(C140/SUM($C140:$F140),"-")</f>
        <v>0.32770745428973275</v>
      </c>
      <c r="D144" s="78">
        <f t="shared" si="38"/>
        <v>0.47468354430379744</v>
      </c>
      <c r="E144" s="78">
        <f t="shared" si="38"/>
        <v>0.13431786216596342</v>
      </c>
      <c r="F144" s="78">
        <f t="shared" si="38"/>
        <v>6.3291139240506333E-2</v>
      </c>
      <c r="G144" s="94">
        <f t="array" ref="G144">IFERROR(G140/SUM($G140:$J140),"-")</f>
        <v>0.21766519740451373</v>
      </c>
      <c r="H144" s="78">
        <f t="array" ref="H144">IFERROR(H140/SUM($G140:$J140),"-")</f>
        <v>0.51958911106486827</v>
      </c>
      <c r="I144" s="78">
        <f t="array" ref="I144">IFERROR(I140/SUM($G140:$J140),"-")</f>
        <v>0.13036075745823952</v>
      </c>
      <c r="J144" s="179">
        <f t="array" ref="J144">IFERROR(J140/SUM($G140:$J140),"-")</f>
        <v>0.1323849340723785</v>
      </c>
      <c r="K144" s="78">
        <v>0.81200000000000006</v>
      </c>
      <c r="L144" s="78">
        <v>0.155</v>
      </c>
      <c r="M144" s="78">
        <v>3.1E-2</v>
      </c>
      <c r="N144" s="78" t="s">
        <v>79</v>
      </c>
    </row>
    <row r="145" spans="1:32" ht="15.75" thickBot="1" x14ac:dyDescent="0.3">
      <c r="B145" s="665" t="s">
        <v>81</v>
      </c>
      <c r="C145" s="96">
        <f t="shared" si="38"/>
        <v>0.4191848208011244</v>
      </c>
      <c r="D145" s="90">
        <f t="shared" si="38"/>
        <v>0.39739985945186224</v>
      </c>
      <c r="E145" s="90">
        <f t="shared" si="38"/>
        <v>7.8355586788475054E-2</v>
      </c>
      <c r="F145" s="90">
        <f t="shared" si="38"/>
        <v>0.10505973295853829</v>
      </c>
      <c r="G145" s="96">
        <f t="array" ref="G145">IFERROR(G141/SUM($G141:$J141),"-")</f>
        <v>0.23512244868879859</v>
      </c>
      <c r="H145" s="90">
        <f t="array" ref="H145">IFERROR(H141/SUM($G141:$J141),"-")</f>
        <v>0.49983613798606458</v>
      </c>
      <c r="I145" s="90">
        <f t="array" ref="I145">IFERROR(I141/SUM($G141:$J141),"-")</f>
        <v>0.12435738610572257</v>
      </c>
      <c r="J145" s="180">
        <f t="array" ref="J145">IFERROR(J141/SUM($G141:$J141),"-")</f>
        <v>0.14068402721941431</v>
      </c>
      <c r="K145" s="90">
        <v>0.86</v>
      </c>
      <c r="L145" s="90">
        <v>8.1000000000000003E-2</v>
      </c>
      <c r="M145" s="90">
        <v>5.5E-2</v>
      </c>
      <c r="N145" s="90" t="s">
        <v>79</v>
      </c>
    </row>
    <row r="147" spans="1:32" x14ac:dyDescent="0.25">
      <c r="B147" s="656"/>
      <c r="C147" s="736" t="str">
        <f>$A$1</f>
        <v>East Renfrewshire</v>
      </c>
      <c r="D147" s="737"/>
      <c r="E147" s="737"/>
      <c r="F147" s="737"/>
      <c r="G147" s="745"/>
      <c r="H147" s="737" t="s">
        <v>74</v>
      </c>
      <c r="I147" s="737"/>
      <c r="J147" s="737"/>
      <c r="K147" s="737"/>
      <c r="L147" s="737"/>
      <c r="M147" s="5"/>
      <c r="N147" s="5"/>
      <c r="Q147" s="735"/>
      <c r="R147" s="735"/>
      <c r="S147" s="735"/>
      <c r="T147" s="735"/>
      <c r="U147" s="735"/>
      <c r="V147" s="735"/>
      <c r="W147" s="735"/>
    </row>
    <row r="148" spans="1:32" ht="39.75" thickBot="1" x14ac:dyDescent="0.3">
      <c r="B148" s="34" t="s">
        <v>67</v>
      </c>
      <c r="C148" s="139" t="s">
        <v>134</v>
      </c>
      <c r="D148" s="140" t="s">
        <v>135</v>
      </c>
      <c r="E148" s="140" t="s">
        <v>136</v>
      </c>
      <c r="F148" s="140" t="s">
        <v>137</v>
      </c>
      <c r="G148" s="141" t="s">
        <v>128</v>
      </c>
      <c r="H148" s="140" t="s">
        <v>134</v>
      </c>
      <c r="I148" s="140" t="s">
        <v>135</v>
      </c>
      <c r="J148" s="140" t="s">
        <v>136</v>
      </c>
      <c r="K148" s="140" t="s">
        <v>137</v>
      </c>
      <c r="L148" s="140" t="s">
        <v>128</v>
      </c>
    </row>
    <row r="149" spans="1:32" x14ac:dyDescent="0.25">
      <c r="B149" s="160" t="s">
        <v>96</v>
      </c>
      <c r="C149" s="84"/>
      <c r="D149" s="81"/>
      <c r="E149" s="81"/>
      <c r="F149" s="81"/>
      <c r="G149" s="190"/>
      <c r="H149" s="169"/>
      <c r="I149" s="169"/>
      <c r="J149" s="169"/>
      <c r="K149" s="169"/>
      <c r="L149" s="169"/>
    </row>
    <row r="150" spans="1:32" x14ac:dyDescent="0.25">
      <c r="B150" s="659" t="s">
        <v>80</v>
      </c>
      <c r="C150" s="152">
        <v>466</v>
      </c>
      <c r="D150" s="153">
        <v>675</v>
      </c>
      <c r="E150" s="153">
        <v>191</v>
      </c>
      <c r="F150" s="153">
        <v>32</v>
      </c>
      <c r="G150" s="191">
        <v>58</v>
      </c>
      <c r="H150" s="153">
        <v>23012</v>
      </c>
      <c r="I150" s="153">
        <v>54932</v>
      </c>
      <c r="J150" s="153">
        <v>13782</v>
      </c>
      <c r="K150" s="153">
        <v>4236</v>
      </c>
      <c r="L150" s="153">
        <v>9760</v>
      </c>
      <c r="Q150" s="167"/>
    </row>
    <row r="151" spans="1:32" x14ac:dyDescent="0.25">
      <c r="B151" s="188" t="s">
        <v>81</v>
      </c>
      <c r="C151" s="192">
        <v>1193</v>
      </c>
      <c r="D151" s="189">
        <v>1131</v>
      </c>
      <c r="E151" s="189">
        <v>223</v>
      </c>
      <c r="F151" s="189">
        <v>49</v>
      </c>
      <c r="G151" s="193">
        <v>250</v>
      </c>
      <c r="H151" s="189">
        <v>28876.974999999999</v>
      </c>
      <c r="I151" s="189">
        <v>61388.249999999993</v>
      </c>
      <c r="J151" s="189">
        <v>15273.17</v>
      </c>
      <c r="K151" s="189">
        <v>4421.5249999999996</v>
      </c>
      <c r="L151" s="189">
        <v>12856.83</v>
      </c>
      <c r="Q151" s="167"/>
    </row>
    <row r="152" spans="1:32" x14ac:dyDescent="0.25">
      <c r="B152" s="658" t="s">
        <v>97</v>
      </c>
      <c r="C152" s="669"/>
      <c r="D152" s="726"/>
      <c r="E152" s="726"/>
      <c r="F152" s="726"/>
      <c r="G152" s="91"/>
      <c r="H152" s="726"/>
      <c r="I152" s="656"/>
      <c r="J152" s="656"/>
      <c r="K152" s="656"/>
      <c r="L152" s="656"/>
      <c r="M152" s="656"/>
      <c r="N152" s="656"/>
      <c r="O152" s="656"/>
      <c r="P152" s="656"/>
    </row>
    <row r="153" spans="1:32" x14ac:dyDescent="0.25">
      <c r="B153" s="659" t="s">
        <v>80</v>
      </c>
      <c r="C153" s="92">
        <f>IFERROR(C150/SUM($C150:$G150),"-")</f>
        <v>0.32770745428973275</v>
      </c>
      <c r="D153" s="89">
        <f t="shared" ref="D153:G154" si="39">IFERROR(D150/SUM($C150:$G150),"-")</f>
        <v>0.47468354430379744</v>
      </c>
      <c r="E153" s="89">
        <f t="shared" si="39"/>
        <v>0.13431786216596342</v>
      </c>
      <c r="F153" s="89">
        <f t="shared" si="39"/>
        <v>2.2503516174402251E-2</v>
      </c>
      <c r="G153" s="93">
        <f t="shared" si="39"/>
        <v>4.0787623066104076E-2</v>
      </c>
      <c r="H153" s="89">
        <f>IFERROR(H150/SUM($H150:$L150),"-")</f>
        <v>0.21766519740451373</v>
      </c>
      <c r="I153" s="89">
        <f t="shared" ref="I153:L154" si="40">IFERROR(I150/SUM($H150:$L150),"-")</f>
        <v>0.51958911106486827</v>
      </c>
      <c r="J153" s="89">
        <f t="shared" si="40"/>
        <v>0.13036075745823952</v>
      </c>
      <c r="K153" s="89">
        <f t="shared" si="40"/>
        <v>4.0067346436881632E-2</v>
      </c>
      <c r="L153" s="89">
        <f t="shared" si="40"/>
        <v>9.231758763549687E-2</v>
      </c>
      <c r="M153" s="185"/>
      <c r="N153" s="656"/>
      <c r="O153" s="656"/>
      <c r="P153" s="656"/>
    </row>
    <row r="154" spans="1:32" ht="15.75" thickBot="1" x14ac:dyDescent="0.3">
      <c r="B154" s="186" t="s">
        <v>81</v>
      </c>
      <c r="C154" s="194">
        <f>IFERROR(C151/SUM($C151:$G151),"-")</f>
        <v>0.4191848208011244</v>
      </c>
      <c r="D154" s="187">
        <f t="shared" si="39"/>
        <v>0.39739985945186224</v>
      </c>
      <c r="E154" s="187">
        <f t="shared" si="39"/>
        <v>7.8355586788475054E-2</v>
      </c>
      <c r="F154" s="187">
        <f t="shared" si="39"/>
        <v>1.7217146872803936E-2</v>
      </c>
      <c r="G154" s="195">
        <f t="shared" si="39"/>
        <v>8.7842586085734364E-2</v>
      </c>
      <c r="H154" s="187">
        <f>IFERROR(H151/SUM($H151:$L151),"-")</f>
        <v>0.23512244868879859</v>
      </c>
      <c r="I154" s="187">
        <f t="shared" si="40"/>
        <v>0.49983613798606458</v>
      </c>
      <c r="J154" s="187">
        <f t="shared" si="40"/>
        <v>0.12435738610572257</v>
      </c>
      <c r="K154" s="187">
        <f t="shared" si="40"/>
        <v>3.6000993349848458E-2</v>
      </c>
      <c r="L154" s="187">
        <f t="shared" si="40"/>
        <v>0.10468303386956584</v>
      </c>
      <c r="M154" s="185"/>
      <c r="N154" s="656"/>
      <c r="O154" s="656"/>
      <c r="P154" s="656"/>
    </row>
    <row r="156" spans="1:32" ht="17.25" x14ac:dyDescent="0.25">
      <c r="A156" s="675" t="s">
        <v>138</v>
      </c>
    </row>
    <row r="157" spans="1:32" x14ac:dyDescent="0.25">
      <c r="A157" s="675"/>
    </row>
    <row r="158" spans="1:32" x14ac:dyDescent="0.25">
      <c r="C158" s="736" t="str">
        <f>$A$1</f>
        <v>East Renfrewshire</v>
      </c>
      <c r="D158" s="737"/>
      <c r="E158" s="737"/>
      <c r="F158" s="737"/>
      <c r="G158" s="737"/>
      <c r="H158" s="737"/>
      <c r="I158" s="737"/>
      <c r="J158" s="737"/>
      <c r="K158" s="737"/>
      <c r="L158" s="737"/>
      <c r="M158" s="737"/>
      <c r="N158" s="737"/>
      <c r="O158" s="737"/>
      <c r="P158" s="737"/>
      <c r="Q158" s="738"/>
      <c r="R158" s="739" t="s">
        <v>74</v>
      </c>
      <c r="S158" s="737"/>
      <c r="T158" s="737"/>
      <c r="U158" s="737"/>
      <c r="V158" s="737"/>
      <c r="W158" s="737"/>
      <c r="X158" s="737"/>
      <c r="Y158" s="737"/>
      <c r="Z158" s="737"/>
      <c r="AA158" s="737"/>
      <c r="AB158" s="737"/>
      <c r="AC158" s="737"/>
      <c r="AD158" s="737"/>
      <c r="AE158" s="737"/>
      <c r="AF158" s="737"/>
    </row>
    <row r="159" spans="1:32" x14ac:dyDescent="0.25">
      <c r="B159" s="8"/>
      <c r="C159" s="740" t="s">
        <v>139</v>
      </c>
      <c r="D159" s="741"/>
      <c r="E159" s="741"/>
      <c r="F159" s="741"/>
      <c r="G159" s="741"/>
      <c r="H159" s="741"/>
      <c r="I159" s="741"/>
      <c r="J159" s="742"/>
      <c r="K159" s="741" t="s">
        <v>140</v>
      </c>
      <c r="L159" s="741"/>
      <c r="M159" s="741"/>
      <c r="N159" s="741"/>
      <c r="O159" s="741"/>
      <c r="P159" s="741"/>
      <c r="Q159" s="743"/>
      <c r="R159" s="744" t="s">
        <v>139</v>
      </c>
      <c r="S159" s="741"/>
      <c r="T159" s="741"/>
      <c r="U159" s="741"/>
      <c r="V159" s="741"/>
      <c r="W159" s="741"/>
      <c r="X159" s="741"/>
      <c r="Y159" s="742"/>
      <c r="Z159" s="741" t="s">
        <v>140</v>
      </c>
      <c r="AA159" s="741"/>
      <c r="AB159" s="741"/>
      <c r="AC159" s="741"/>
      <c r="AD159" s="741"/>
      <c r="AE159" s="741"/>
      <c r="AF159" s="741"/>
    </row>
    <row r="160" spans="1:32" x14ac:dyDescent="0.25">
      <c r="B160" s="8"/>
      <c r="C160" s="732" t="s">
        <v>141</v>
      </c>
      <c r="D160" s="733"/>
      <c r="E160" s="733"/>
      <c r="F160" s="733"/>
      <c r="G160" s="733" t="s">
        <v>142</v>
      </c>
      <c r="H160" s="733"/>
      <c r="I160" s="733"/>
      <c r="J160" s="10"/>
      <c r="K160" s="731" t="s">
        <v>143</v>
      </c>
      <c r="L160" s="731"/>
      <c r="M160" s="731"/>
      <c r="N160" s="731" t="s">
        <v>144</v>
      </c>
      <c r="O160" s="731"/>
      <c r="P160" s="731"/>
      <c r="Q160" s="223"/>
      <c r="R160" s="734" t="s">
        <v>141</v>
      </c>
      <c r="S160" s="733"/>
      <c r="T160" s="733"/>
      <c r="U160" s="733"/>
      <c r="V160" s="733" t="s">
        <v>142</v>
      </c>
      <c r="W160" s="733"/>
      <c r="X160" s="733"/>
      <c r="Y160" s="10"/>
      <c r="Z160" s="731" t="s">
        <v>143</v>
      </c>
      <c r="AA160" s="731"/>
      <c r="AB160" s="731"/>
      <c r="AC160" s="731" t="s">
        <v>144</v>
      </c>
      <c r="AD160" s="731"/>
      <c r="AE160" s="731"/>
      <c r="AF160" s="8"/>
    </row>
    <row r="161" spans="1:32" ht="52.5" thickBot="1" x14ac:dyDescent="0.3">
      <c r="B161" s="9" t="s">
        <v>69</v>
      </c>
      <c r="C161" s="235" t="s">
        <v>145</v>
      </c>
      <c r="D161" s="236" t="s">
        <v>146</v>
      </c>
      <c r="E161" s="236" t="s">
        <v>147</v>
      </c>
      <c r="F161" s="237" t="s">
        <v>148</v>
      </c>
      <c r="G161" s="238" t="s">
        <v>149</v>
      </c>
      <c r="H161" s="236" t="s">
        <v>150</v>
      </c>
      <c r="I161" s="239" t="s">
        <v>151</v>
      </c>
      <c r="J161" s="240" t="s">
        <v>152</v>
      </c>
      <c r="K161" s="236" t="s">
        <v>153</v>
      </c>
      <c r="L161" s="236" t="s">
        <v>154</v>
      </c>
      <c r="M161" s="237" t="s">
        <v>155</v>
      </c>
      <c r="N161" s="238" t="s">
        <v>156</v>
      </c>
      <c r="O161" s="236" t="s">
        <v>157</v>
      </c>
      <c r="P161" s="239" t="s">
        <v>158</v>
      </c>
      <c r="Q161" s="241" t="s">
        <v>159</v>
      </c>
      <c r="R161" s="235" t="s">
        <v>145</v>
      </c>
      <c r="S161" s="236" t="s">
        <v>146</v>
      </c>
      <c r="T161" s="236" t="s">
        <v>147</v>
      </c>
      <c r="U161" s="237" t="s">
        <v>148</v>
      </c>
      <c r="V161" s="238" t="s">
        <v>149</v>
      </c>
      <c r="W161" s="236" t="s">
        <v>150</v>
      </c>
      <c r="X161" s="239" t="s">
        <v>151</v>
      </c>
      <c r="Y161" s="240" t="s">
        <v>152</v>
      </c>
      <c r="Z161" s="236" t="s">
        <v>153</v>
      </c>
      <c r="AA161" s="236" t="s">
        <v>154</v>
      </c>
      <c r="AB161" s="237" t="s">
        <v>155</v>
      </c>
      <c r="AC161" s="238" t="s">
        <v>156</v>
      </c>
      <c r="AD161" s="236" t="s">
        <v>157</v>
      </c>
      <c r="AE161" s="239" t="s">
        <v>158</v>
      </c>
      <c r="AF161" s="242" t="s">
        <v>159</v>
      </c>
    </row>
    <row r="162" spans="1:32" x14ac:dyDescent="0.25">
      <c r="B162" s="160" t="s">
        <v>96</v>
      </c>
      <c r="C162" s="196"/>
      <c r="D162" s="197"/>
      <c r="E162" s="197"/>
      <c r="F162" s="201"/>
      <c r="G162" s="204"/>
      <c r="H162" s="197"/>
      <c r="I162" s="205"/>
      <c r="J162" s="91"/>
      <c r="K162" s="197"/>
      <c r="L162" s="197"/>
      <c r="M162" s="201"/>
      <c r="N162" s="204"/>
      <c r="O162" s="197"/>
      <c r="P162" s="205"/>
      <c r="Q162" s="224"/>
      <c r="R162" s="229"/>
      <c r="S162" s="197"/>
      <c r="T162" s="197"/>
      <c r="U162" s="201"/>
      <c r="V162" s="204"/>
      <c r="W162" s="197"/>
      <c r="X162" s="205"/>
      <c r="Y162" s="91"/>
      <c r="Z162" s="197"/>
      <c r="AA162" s="197"/>
      <c r="AB162" s="201"/>
      <c r="AC162" s="204"/>
      <c r="AD162" s="197"/>
      <c r="AE162" s="205"/>
      <c r="AF162" s="726"/>
    </row>
    <row r="163" spans="1:32" x14ac:dyDescent="0.25">
      <c r="B163" s="659" t="s">
        <v>80</v>
      </c>
      <c r="C163" s="152">
        <v>189</v>
      </c>
      <c r="D163" s="153">
        <v>207</v>
      </c>
      <c r="E163" s="153">
        <v>20</v>
      </c>
      <c r="F163" s="211">
        <v>416</v>
      </c>
      <c r="G163" s="206">
        <v>195</v>
      </c>
      <c r="H163" s="153">
        <v>51</v>
      </c>
      <c r="I163" s="215">
        <v>246</v>
      </c>
      <c r="J163" s="199">
        <f>SUM(F163,I163)</f>
        <v>662</v>
      </c>
      <c r="K163" s="153">
        <v>299</v>
      </c>
      <c r="L163" s="153">
        <v>169</v>
      </c>
      <c r="M163" s="221">
        <f>SUM(K163:L163)</f>
        <v>468</v>
      </c>
      <c r="N163" s="206">
        <v>104</v>
      </c>
      <c r="O163" s="153">
        <v>202</v>
      </c>
      <c r="P163" s="219">
        <f>SUM(N163:O163)</f>
        <v>306</v>
      </c>
      <c r="Q163" s="225">
        <f>SUM(M163,P163)</f>
        <v>774</v>
      </c>
      <c r="R163" s="230">
        <v>8123.1750000000002</v>
      </c>
      <c r="S163" s="153">
        <v>747</v>
      </c>
      <c r="T163" s="153">
        <v>555.81500000000005</v>
      </c>
      <c r="U163" s="211">
        <v>13030.99</v>
      </c>
      <c r="V163" s="206">
        <v>7376.0569999999998</v>
      </c>
      <c r="W163" s="153">
        <v>1035.5999999999999</v>
      </c>
      <c r="X163" s="215">
        <v>12002.656999999999</v>
      </c>
      <c r="Y163" s="199">
        <f>SUM(U163,X163)</f>
        <v>25033.646999999997</v>
      </c>
      <c r="Z163" s="153">
        <v>34748.426999999996</v>
      </c>
      <c r="AA163" s="153">
        <v>4475.6959999999999</v>
      </c>
      <c r="AB163" s="221">
        <f>SUM(Z163:AA163)</f>
        <v>39224.122999999992</v>
      </c>
      <c r="AC163" s="206">
        <v>16484.688999999998</v>
      </c>
      <c r="AD163" s="153">
        <v>6038.2250000000004</v>
      </c>
      <c r="AE163" s="219">
        <f>SUM(AC163:AD163)</f>
        <v>22522.913999999997</v>
      </c>
      <c r="AF163" s="198">
        <f>SUM(AB163,AE163)</f>
        <v>61747.036999999989</v>
      </c>
    </row>
    <row r="164" spans="1:32" x14ac:dyDescent="0.25">
      <c r="B164" s="188" t="s">
        <v>81</v>
      </c>
      <c r="C164" s="192">
        <v>2</v>
      </c>
      <c r="D164" s="189">
        <v>5</v>
      </c>
      <c r="E164" s="189">
        <v>0</v>
      </c>
      <c r="F164" s="212">
        <v>353</v>
      </c>
      <c r="G164" s="207">
        <v>24</v>
      </c>
      <c r="H164" s="189">
        <v>3</v>
      </c>
      <c r="I164" s="216">
        <v>621</v>
      </c>
      <c r="J164" s="200">
        <f>SUM(F164,I164)</f>
        <v>974</v>
      </c>
      <c r="K164" s="189">
        <v>682</v>
      </c>
      <c r="L164" s="189">
        <v>437</v>
      </c>
      <c r="M164" s="222">
        <f>SUM(K164:L164)</f>
        <v>1119</v>
      </c>
      <c r="N164" s="207">
        <v>427</v>
      </c>
      <c r="O164" s="189">
        <v>381</v>
      </c>
      <c r="P164" s="220">
        <f>SUM(N164:O164)</f>
        <v>808</v>
      </c>
      <c r="Q164" s="226">
        <f>SUM(M164,P164)</f>
        <v>1927</v>
      </c>
      <c r="R164" s="231">
        <v>2379</v>
      </c>
      <c r="S164" s="189">
        <v>220</v>
      </c>
      <c r="T164" s="189">
        <v>347</v>
      </c>
      <c r="U164" s="212">
        <v>14265.740000000002</v>
      </c>
      <c r="V164" s="207">
        <v>2646</v>
      </c>
      <c r="W164" s="189">
        <v>573</v>
      </c>
      <c r="X164" s="216">
        <v>15043.915000000001</v>
      </c>
      <c r="Y164" s="200">
        <f>SUM(U164,X164)</f>
        <v>29309.655000000002</v>
      </c>
      <c r="Z164" s="189">
        <v>42961.415000000001</v>
      </c>
      <c r="AA164" s="189">
        <v>6355.1549999999997</v>
      </c>
      <c r="AB164" s="222">
        <f>SUM(Z164:AA164)</f>
        <v>49316.57</v>
      </c>
      <c r="AC164" s="207">
        <v>19132.064999999999</v>
      </c>
      <c r="AD164" s="189">
        <v>8705.7250000000004</v>
      </c>
      <c r="AE164" s="220">
        <f>SUM(AC164:AD164)</f>
        <v>27837.79</v>
      </c>
      <c r="AF164" s="232">
        <f>SUM(AB164,AE164)</f>
        <v>77154.36</v>
      </c>
    </row>
    <row r="165" spans="1:32" x14ac:dyDescent="0.25">
      <c r="B165" s="658" t="s">
        <v>97</v>
      </c>
      <c r="C165" s="196"/>
      <c r="D165" s="197"/>
      <c r="E165" s="197"/>
      <c r="F165" s="201"/>
      <c r="G165" s="204"/>
      <c r="H165" s="197"/>
      <c r="I165" s="205"/>
      <c r="J165" s="91"/>
      <c r="K165" s="197"/>
      <c r="L165" s="197"/>
      <c r="M165" s="201"/>
      <c r="N165" s="204"/>
      <c r="O165" s="197"/>
      <c r="P165" s="205"/>
      <c r="Q165" s="224"/>
      <c r="R165" s="229"/>
      <c r="S165" s="197"/>
      <c r="T165" s="197"/>
      <c r="U165" s="201"/>
      <c r="V165" s="204"/>
      <c r="W165" s="197"/>
      <c r="X165" s="205"/>
      <c r="Y165" s="91"/>
      <c r="Z165" s="197"/>
      <c r="AA165" s="197"/>
      <c r="AB165" s="201"/>
      <c r="AC165" s="204"/>
      <c r="AD165" s="197"/>
      <c r="AE165" s="205"/>
      <c r="AF165" s="726"/>
    </row>
    <row r="166" spans="1:32" x14ac:dyDescent="0.25">
      <c r="B166" s="659" t="s">
        <v>80</v>
      </c>
      <c r="C166" s="92">
        <f>IFERROR(C163/SUM($J163,$Q163),"-")</f>
        <v>0.13161559888579388</v>
      </c>
      <c r="D166" s="89">
        <f t="shared" ref="D166:Q167" si="41">IFERROR(D163/SUM($J163,$Q163),"-")</f>
        <v>0.14415041782729804</v>
      </c>
      <c r="E166" s="89">
        <f t="shared" si="41"/>
        <v>1.3927576601671309E-2</v>
      </c>
      <c r="F166" s="213">
        <f t="shared" si="41"/>
        <v>0.28969359331476324</v>
      </c>
      <c r="G166" s="208">
        <f t="shared" si="41"/>
        <v>0.13579387186629527</v>
      </c>
      <c r="H166" s="89">
        <f t="shared" si="41"/>
        <v>3.5515320334261836E-2</v>
      </c>
      <c r="I166" s="217">
        <f t="shared" si="41"/>
        <v>0.1713091922005571</v>
      </c>
      <c r="J166" s="93">
        <f t="shared" si="41"/>
        <v>0.46100278551532031</v>
      </c>
      <c r="K166" s="89">
        <f t="shared" si="41"/>
        <v>0.20821727019498606</v>
      </c>
      <c r="L166" s="89">
        <f t="shared" si="41"/>
        <v>0.11768802228412256</v>
      </c>
      <c r="M166" s="202">
        <f t="shared" si="41"/>
        <v>0.32590529247910865</v>
      </c>
      <c r="N166" s="208">
        <f t="shared" si="41"/>
        <v>7.2423398328690811E-2</v>
      </c>
      <c r="O166" s="89">
        <f t="shared" si="41"/>
        <v>0.14066852367688024</v>
      </c>
      <c r="P166" s="184">
        <f t="shared" si="41"/>
        <v>0.21309192200557103</v>
      </c>
      <c r="Q166" s="227">
        <f t="shared" si="41"/>
        <v>0.53899721448467963</v>
      </c>
      <c r="R166" s="233">
        <f>IFERROR(R163/SUM($Y163,$AF163),"-")</f>
        <v>9.3605795962613092E-2</v>
      </c>
      <c r="S166" s="89">
        <f t="shared" ref="S166:AF167" si="42">IFERROR(S163/SUM($Y163,$AF163),"-")</f>
        <v>8.6079063400790919E-3</v>
      </c>
      <c r="T166" s="89">
        <f t="shared" si="42"/>
        <v>6.4048239121968688E-3</v>
      </c>
      <c r="U166" s="213">
        <f t="shared" si="42"/>
        <v>0.15016002869947423</v>
      </c>
      <c r="V166" s="208">
        <f t="shared" si="42"/>
        <v>8.4996529872938098E-2</v>
      </c>
      <c r="W166" s="89">
        <f t="shared" si="42"/>
        <v>1.193353119917792E-2</v>
      </c>
      <c r="X166" s="217">
        <f t="shared" si="42"/>
        <v>0.1383102373334601</v>
      </c>
      <c r="Y166" s="93">
        <f t="shared" si="42"/>
        <v>0.2884702660329343</v>
      </c>
      <c r="Z166" s="89">
        <f t="shared" si="42"/>
        <v>0.40041660653423755</v>
      </c>
      <c r="AA166" s="89">
        <f t="shared" si="42"/>
        <v>5.1574795146809412E-2</v>
      </c>
      <c r="AB166" s="202">
        <f t="shared" si="42"/>
        <v>0.4519914016810469</v>
      </c>
      <c r="AC166" s="208">
        <f t="shared" si="42"/>
        <v>0.18995804411958775</v>
      </c>
      <c r="AD166" s="89">
        <f t="shared" si="42"/>
        <v>6.9580288166431165E-2</v>
      </c>
      <c r="AE166" s="184">
        <f t="shared" si="42"/>
        <v>0.25953833228601886</v>
      </c>
      <c r="AF166" s="89">
        <f t="shared" si="42"/>
        <v>0.71152973396706576</v>
      </c>
    </row>
    <row r="167" spans="1:32" ht="15.75" thickBot="1" x14ac:dyDescent="0.3">
      <c r="B167" s="186" t="s">
        <v>81</v>
      </c>
      <c r="C167" s="194">
        <f>IFERROR(C164/SUM($J164,$Q164),"-")</f>
        <v>6.8941744226128923E-4</v>
      </c>
      <c r="D167" s="187">
        <f t="shared" si="41"/>
        <v>1.723543605653223E-3</v>
      </c>
      <c r="E167" s="187">
        <f t="shared" si="41"/>
        <v>0</v>
      </c>
      <c r="F167" s="214">
        <f t="shared" si="41"/>
        <v>0.12168217855911755</v>
      </c>
      <c r="G167" s="209">
        <f t="shared" si="41"/>
        <v>8.2730093071354711E-3</v>
      </c>
      <c r="H167" s="187">
        <f t="shared" si="41"/>
        <v>1.0341261633919339E-3</v>
      </c>
      <c r="I167" s="218">
        <f t="shared" si="41"/>
        <v>0.21406411582213031</v>
      </c>
      <c r="J167" s="195">
        <f t="shared" si="41"/>
        <v>0.33574629438124787</v>
      </c>
      <c r="K167" s="187">
        <f t="shared" si="41"/>
        <v>0.23509134781109961</v>
      </c>
      <c r="L167" s="187">
        <f t="shared" si="41"/>
        <v>0.15063771113409169</v>
      </c>
      <c r="M167" s="203">
        <f t="shared" si="41"/>
        <v>0.38572905894519133</v>
      </c>
      <c r="N167" s="209">
        <f t="shared" si="41"/>
        <v>0.14719062392278526</v>
      </c>
      <c r="O167" s="187">
        <f t="shared" si="41"/>
        <v>0.1313340227507756</v>
      </c>
      <c r="P167" s="210">
        <f t="shared" si="41"/>
        <v>0.27852464667356086</v>
      </c>
      <c r="Q167" s="228">
        <f t="shared" si="41"/>
        <v>0.66425370561875219</v>
      </c>
      <c r="R167" s="234">
        <f>IFERROR(R164/SUM($Y164,$AF164),"-")</f>
        <v>2.2345578456720798E-2</v>
      </c>
      <c r="S167" s="187">
        <f t="shared" si="42"/>
        <v>2.0664259186542982E-3</v>
      </c>
      <c r="T167" s="187">
        <f t="shared" si="42"/>
        <v>3.2593172444229162E-3</v>
      </c>
      <c r="U167" s="214">
        <f t="shared" si="42"/>
        <v>0.13399588583992442</v>
      </c>
      <c r="V167" s="209">
        <f t="shared" si="42"/>
        <v>2.4853468094360336E-2</v>
      </c>
      <c r="W167" s="187">
        <f t="shared" si="42"/>
        <v>5.3821002335859682E-3</v>
      </c>
      <c r="X167" s="218">
        <f t="shared" si="42"/>
        <v>0.14130516306378263</v>
      </c>
      <c r="Y167" s="195">
        <f t="shared" si="42"/>
        <v>0.27530104890370705</v>
      </c>
      <c r="Z167" s="187">
        <f t="shared" si="42"/>
        <v>0.40352991571847069</v>
      </c>
      <c r="AA167" s="187">
        <f t="shared" si="42"/>
        <v>5.9692986404842989E-2</v>
      </c>
      <c r="AB167" s="203">
        <f t="shared" si="42"/>
        <v>0.46322290212331368</v>
      </c>
      <c r="AC167" s="209">
        <f t="shared" si="42"/>
        <v>0.17970452269717613</v>
      </c>
      <c r="AD167" s="187">
        <f t="shared" si="42"/>
        <v>8.1771526275803141E-2</v>
      </c>
      <c r="AE167" s="210">
        <f t="shared" si="42"/>
        <v>0.26147604897297927</v>
      </c>
      <c r="AF167" s="187">
        <f t="shared" si="42"/>
        <v>0.72469895109629301</v>
      </c>
    </row>
    <row r="168" spans="1:32" x14ac:dyDescent="0.25">
      <c r="F168" s="19"/>
      <c r="U168" s="19"/>
    </row>
    <row r="169" spans="1:32" x14ac:dyDescent="0.25">
      <c r="A169" s="11" t="s">
        <v>160</v>
      </c>
    </row>
    <row r="170" spans="1:32" x14ac:dyDescent="0.25">
      <c r="A170" s="11" t="s">
        <v>161</v>
      </c>
    </row>
    <row r="171" spans="1:32" x14ac:dyDescent="0.25">
      <c r="A171" s="11" t="s">
        <v>162</v>
      </c>
    </row>
    <row r="172" spans="1:32" x14ac:dyDescent="0.25">
      <c r="A172" s="11" t="s">
        <v>163</v>
      </c>
    </row>
    <row r="173" spans="1:32" x14ac:dyDescent="0.25">
      <c r="A173" s="11" t="s">
        <v>164</v>
      </c>
    </row>
    <row r="174" spans="1:32" x14ac:dyDescent="0.25">
      <c r="A174" s="11" t="s">
        <v>165</v>
      </c>
    </row>
    <row r="175" spans="1:32" x14ac:dyDescent="0.25">
      <c r="A175" s="11" t="s">
        <v>166</v>
      </c>
    </row>
  </sheetData>
  <mergeCells count="65">
    <mergeCell ref="C44:J44"/>
    <mergeCell ref="K44:R44"/>
    <mergeCell ref="A1:C1"/>
    <mergeCell ref="C16:F16"/>
    <mergeCell ref="G16:H16"/>
    <mergeCell ref="C17:D17"/>
    <mergeCell ref="E17:F17"/>
    <mergeCell ref="G17:H17"/>
    <mergeCell ref="C31:J31"/>
    <mergeCell ref="C32:F32"/>
    <mergeCell ref="G32:J32"/>
    <mergeCell ref="K32:N32"/>
    <mergeCell ref="K31:N3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135:J135"/>
    <mergeCell ref="K135:N135"/>
    <mergeCell ref="C136:F136"/>
    <mergeCell ref="G136:J136"/>
    <mergeCell ref="K136:N136"/>
    <mergeCell ref="Q147:W147"/>
    <mergeCell ref="C158:Q158"/>
    <mergeCell ref="R158:AF158"/>
    <mergeCell ref="C159:J159"/>
    <mergeCell ref="K159:Q159"/>
    <mergeCell ref="R159:Y159"/>
    <mergeCell ref="Z159:AF159"/>
    <mergeCell ref="C147:G147"/>
    <mergeCell ref="H147:L147"/>
    <mergeCell ref="Z160:AB160"/>
    <mergeCell ref="AC160:AE160"/>
    <mergeCell ref="C160:F160"/>
    <mergeCell ref="G160:I160"/>
    <mergeCell ref="K160:M160"/>
    <mergeCell ref="N160:P160"/>
    <mergeCell ref="R160:U160"/>
    <mergeCell ref="V160:X160"/>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02C16-9ECE-4FEB-A067-193AB6A87913}">
  <dimension ref="A1:A2"/>
  <sheetViews>
    <sheetView workbookViewId="0">
      <selection activeCell="O17" sqref="O17"/>
    </sheetView>
  </sheetViews>
  <sheetFormatPr defaultRowHeight="15" x14ac:dyDescent="0.25"/>
  <cols>
    <col min="1" max="16384" width="9.140625" style="674"/>
  </cols>
  <sheetData>
    <row r="1" spans="1:1" x14ac:dyDescent="0.25">
      <c r="A1" s="282" t="s">
        <v>21</v>
      </c>
    </row>
    <row r="2" spans="1:1" x14ac:dyDescent="0.25">
      <c r="A2" s="675" t="s">
        <v>167</v>
      </c>
    </row>
  </sheetData>
  <hyperlinks>
    <hyperlink ref="A1" location="Contents!A1" display="Return to Contents" xr:uid="{665B4EB8-FF3C-4AE2-9FA3-F1E46C2014ED}"/>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8"/>
  <sheetViews>
    <sheetView workbookViewId="0">
      <selection sqref="A1:C1"/>
    </sheetView>
  </sheetViews>
  <sheetFormatPr defaultRowHeight="15" x14ac:dyDescent="0.25"/>
  <cols>
    <col min="1" max="1" width="9.140625" style="2"/>
    <col min="2" max="2" width="34.42578125" style="2" customWidth="1"/>
    <col min="3" max="5" width="14.28515625" style="2" customWidth="1"/>
    <col min="6" max="6" width="10.42578125" style="244" customWidth="1"/>
    <col min="7" max="8" width="10.42578125" style="2" customWidth="1"/>
    <col min="9" max="11" width="13.7109375" style="2" customWidth="1"/>
    <col min="12" max="14" width="12" style="2" customWidth="1"/>
    <col min="15" max="16384" width="9.140625" style="2"/>
  </cols>
  <sheetData>
    <row r="1" spans="1:15" ht="18.75" x14ac:dyDescent="0.3">
      <c r="A1" s="730" t="s">
        <v>1</v>
      </c>
      <c r="B1" s="730"/>
      <c r="C1" s="730"/>
      <c r="D1" s="674"/>
      <c r="E1" s="674"/>
      <c r="F1" s="674"/>
      <c r="G1" s="674"/>
      <c r="H1" s="674"/>
      <c r="I1" s="674"/>
      <c r="J1" s="674"/>
      <c r="K1" s="674"/>
      <c r="L1" s="674"/>
      <c r="M1" s="674"/>
      <c r="N1" s="674"/>
      <c r="O1" s="282"/>
    </row>
    <row r="2" spans="1:15" x14ac:dyDescent="0.25">
      <c r="A2" s="675" t="s">
        <v>168</v>
      </c>
      <c r="B2" s="674"/>
      <c r="C2" s="674"/>
      <c r="D2" s="674"/>
      <c r="E2" s="674"/>
      <c r="F2" s="674"/>
      <c r="G2" s="674"/>
      <c r="H2" s="674"/>
      <c r="I2" s="674"/>
      <c r="J2" s="674"/>
      <c r="K2" s="674"/>
      <c r="L2" s="674"/>
      <c r="M2" s="674"/>
      <c r="N2" s="674"/>
      <c r="O2" s="674"/>
    </row>
    <row r="3" spans="1:15" s="674" customFormat="1" x14ac:dyDescent="0.25">
      <c r="A3" s="282" t="s">
        <v>21</v>
      </c>
    </row>
    <row r="4" spans="1:15" s="244" customFormat="1" x14ac:dyDescent="0.25">
      <c r="A4" s="675"/>
      <c r="B4" s="674"/>
      <c r="C4" s="674"/>
      <c r="D4" s="674"/>
      <c r="E4" s="674"/>
      <c r="F4" s="674"/>
      <c r="G4" s="674"/>
      <c r="H4" s="674"/>
      <c r="I4" s="674"/>
      <c r="J4" s="674"/>
      <c r="K4" s="674"/>
      <c r="L4" s="674"/>
      <c r="M4" s="674"/>
      <c r="N4" s="674"/>
      <c r="O4" s="674"/>
    </row>
    <row r="5" spans="1:15" s="244" customFormat="1" x14ac:dyDescent="0.25">
      <c r="A5" s="278" t="s">
        <v>96</v>
      </c>
      <c r="B5" s="674"/>
      <c r="C5" s="279" t="s">
        <v>169</v>
      </c>
      <c r="D5" s="674"/>
      <c r="E5" s="674"/>
      <c r="F5" s="674"/>
      <c r="G5" s="674"/>
      <c r="H5" s="674"/>
      <c r="I5" s="674"/>
      <c r="J5" s="674"/>
      <c r="K5" s="674"/>
      <c r="L5" s="674"/>
      <c r="M5" s="674"/>
      <c r="N5" s="674"/>
      <c r="O5" s="674"/>
    </row>
    <row r="6" spans="1:15" s="244" customFormat="1" x14ac:dyDescent="0.25">
      <c r="A6" s="278" t="s">
        <v>170</v>
      </c>
      <c r="B6" s="674"/>
      <c r="C6" s="279" t="s">
        <v>171</v>
      </c>
      <c r="D6" s="674"/>
      <c r="E6" s="674"/>
      <c r="F6" s="674"/>
      <c r="G6" s="674"/>
      <c r="H6" s="674"/>
      <c r="I6" s="674"/>
      <c r="J6" s="674"/>
      <c r="K6" s="674"/>
      <c r="L6" s="674"/>
      <c r="M6" s="674"/>
      <c r="N6" s="674"/>
      <c r="O6" s="674"/>
    </row>
    <row r="7" spans="1:15" x14ac:dyDescent="0.25">
      <c r="A7" s="674"/>
      <c r="B7" s="674"/>
      <c r="C7" s="674"/>
      <c r="D7" s="674"/>
      <c r="E7" s="674"/>
      <c r="F7" s="674"/>
      <c r="G7" s="674"/>
      <c r="H7" s="674"/>
      <c r="I7" s="674"/>
      <c r="J7" s="674"/>
      <c r="K7" s="674"/>
      <c r="L7" s="674"/>
      <c r="M7" s="674"/>
      <c r="N7" s="674"/>
      <c r="O7" s="674"/>
    </row>
    <row r="8" spans="1:15" ht="17.25" x14ac:dyDescent="0.25">
      <c r="A8" s="675" t="s">
        <v>172</v>
      </c>
      <c r="B8" s="674"/>
      <c r="C8" s="674"/>
      <c r="D8" s="674"/>
      <c r="E8" s="674"/>
      <c r="F8" s="674"/>
      <c r="G8" s="674"/>
      <c r="H8" s="674"/>
      <c r="I8" s="674"/>
      <c r="J8" s="674"/>
      <c r="K8" s="674"/>
      <c r="L8" s="674"/>
      <c r="M8" s="674"/>
      <c r="N8" s="674"/>
      <c r="O8" s="674"/>
    </row>
    <row r="9" spans="1:15" s="244" customFormat="1" x14ac:dyDescent="0.25">
      <c r="A9" s="675"/>
      <c r="B9" s="674"/>
      <c r="C9" s="674"/>
      <c r="D9" s="674"/>
      <c r="E9" s="674"/>
      <c r="F9" s="674"/>
      <c r="G9" s="674"/>
      <c r="H9" s="674"/>
      <c r="I9" s="674"/>
      <c r="J9" s="674"/>
      <c r="K9" s="674"/>
      <c r="L9" s="674"/>
      <c r="M9" s="674"/>
      <c r="N9" s="674"/>
      <c r="O9" s="674"/>
    </row>
    <row r="10" spans="1:15" s="244" customFormat="1" x14ac:dyDescent="0.25">
      <c r="A10" s="675"/>
      <c r="B10" s="756" t="s">
        <v>96</v>
      </c>
      <c r="C10" s="736" t="str">
        <f>$A$1</f>
        <v>East Renfrewshire</v>
      </c>
      <c r="D10" s="737"/>
      <c r="E10" s="737"/>
      <c r="F10" s="737"/>
      <c r="G10" s="737"/>
      <c r="H10" s="745"/>
      <c r="I10" s="737" t="s">
        <v>74</v>
      </c>
      <c r="J10" s="737"/>
      <c r="K10" s="737"/>
      <c r="L10" s="737"/>
      <c r="M10" s="737"/>
      <c r="N10" s="737"/>
      <c r="O10" s="674"/>
    </row>
    <row r="11" spans="1:15" x14ac:dyDescent="0.25">
      <c r="A11" s="674"/>
      <c r="B11" s="756"/>
      <c r="C11" s="757" t="s">
        <v>77</v>
      </c>
      <c r="D11" s="758"/>
      <c r="E11" s="759"/>
      <c r="F11" s="758" t="s">
        <v>82</v>
      </c>
      <c r="G11" s="758"/>
      <c r="H11" s="760"/>
      <c r="I11" s="757" t="s">
        <v>77</v>
      </c>
      <c r="J11" s="758"/>
      <c r="K11" s="759"/>
      <c r="L11" s="761" t="s">
        <v>82</v>
      </c>
      <c r="M11" s="761"/>
      <c r="N11" s="761"/>
      <c r="O11" s="674"/>
    </row>
    <row r="12" spans="1:15" ht="18" thickBot="1" x14ac:dyDescent="0.3">
      <c r="A12" s="674"/>
      <c r="B12" s="485" t="s">
        <v>173</v>
      </c>
      <c r="C12" s="247" t="s">
        <v>78</v>
      </c>
      <c r="D12" s="245" t="s">
        <v>80</v>
      </c>
      <c r="E12" s="249" t="s">
        <v>81</v>
      </c>
      <c r="F12" s="245" t="s">
        <v>78</v>
      </c>
      <c r="G12" s="245" t="s">
        <v>80</v>
      </c>
      <c r="H12" s="246" t="s">
        <v>81</v>
      </c>
      <c r="I12" s="247" t="s">
        <v>78</v>
      </c>
      <c r="J12" s="245" t="s">
        <v>80</v>
      </c>
      <c r="K12" s="249" t="s">
        <v>81</v>
      </c>
      <c r="L12" s="245" t="s">
        <v>78</v>
      </c>
      <c r="M12" s="245" t="s">
        <v>80</v>
      </c>
      <c r="N12" s="245" t="s">
        <v>81</v>
      </c>
      <c r="O12" s="674"/>
    </row>
    <row r="13" spans="1:15" x14ac:dyDescent="0.25">
      <c r="A13" s="674"/>
      <c r="B13" s="171" t="s">
        <v>174</v>
      </c>
      <c r="C13" s="253">
        <v>41</v>
      </c>
      <c r="D13" s="254">
        <v>116</v>
      </c>
      <c r="E13" s="255">
        <v>27</v>
      </c>
      <c r="F13" s="256">
        <f>IFERROR(C13/SUM(C$13:C$24),"-")</f>
        <v>9.0308370044052858E-2</v>
      </c>
      <c r="G13" s="256">
        <f t="shared" ref="G13:H13" si="0">IFERROR(D13/SUM(D$13:D$24),"-")</f>
        <v>8.8549618320610687E-2</v>
      </c>
      <c r="H13" s="257">
        <f t="shared" si="0"/>
        <v>3.4090909090909088E-2</v>
      </c>
      <c r="I13" s="253">
        <v>3124</v>
      </c>
      <c r="J13" s="254">
        <v>2689</v>
      </c>
      <c r="K13" s="255">
        <v>1853.3899999999999</v>
      </c>
      <c r="L13" s="258">
        <f>IFERROR(I13/SUM(I$13:I$24),"-")</f>
        <v>5.5730978503255729E-2</v>
      </c>
      <c r="M13" s="258">
        <f t="shared" ref="M13:N13" si="1">IFERROR(J13/SUM(J$13:J$24),"-")</f>
        <v>6.1684215355676371E-2</v>
      </c>
      <c r="N13" s="258">
        <f t="shared" si="1"/>
        <v>5.8584562280808501E-2</v>
      </c>
      <c r="O13" s="674"/>
    </row>
    <row r="14" spans="1:15" x14ac:dyDescent="0.25">
      <c r="A14" s="674"/>
      <c r="B14" s="656" t="s">
        <v>175</v>
      </c>
      <c r="C14" s="259">
        <v>21</v>
      </c>
      <c r="D14" s="260">
        <v>51</v>
      </c>
      <c r="E14" s="261">
        <v>14</v>
      </c>
      <c r="F14" s="26">
        <f t="shared" ref="F14:F24" si="2">IFERROR(C14/SUM(C$13:C$24),"-")</f>
        <v>4.6255506607929514E-2</v>
      </c>
      <c r="G14" s="26">
        <f t="shared" ref="G14:G24" si="3">IFERROR(D14/SUM(D$13:D$24),"-")</f>
        <v>3.8931297709923665E-2</v>
      </c>
      <c r="H14" s="262">
        <f t="shared" ref="H14:H24" si="4">IFERROR(E14/SUM(E$13:E$24),"-")</f>
        <v>1.7676767676767676E-2</v>
      </c>
      <c r="I14" s="259">
        <v>3689</v>
      </c>
      <c r="J14" s="260">
        <v>1845</v>
      </c>
      <c r="K14" s="261">
        <v>1573.175</v>
      </c>
      <c r="L14" s="263">
        <f t="shared" ref="L14:L24" si="5">IFERROR(I14/SUM(I$13:I$24),"-")</f>
        <v>6.581036482026581E-2</v>
      </c>
      <c r="M14" s="263">
        <f t="shared" ref="M14:M24" si="6">IFERROR(J14/SUM(J$13:J$24),"-")</f>
        <v>4.232330878810818E-2</v>
      </c>
      <c r="N14" s="263">
        <f t="shared" ref="N14:N24" si="7">IFERROR(K14/SUM(K$13:K$24),"-")</f>
        <v>4.9727131778045046E-2</v>
      </c>
      <c r="O14" s="674"/>
    </row>
    <row r="15" spans="1:15" x14ac:dyDescent="0.25">
      <c r="A15" s="674"/>
      <c r="B15" s="171" t="s">
        <v>176</v>
      </c>
      <c r="C15" s="253">
        <v>20</v>
      </c>
      <c r="D15" s="254">
        <v>43</v>
      </c>
      <c r="E15" s="255">
        <v>35</v>
      </c>
      <c r="F15" s="256">
        <f t="shared" si="2"/>
        <v>4.405286343612335E-2</v>
      </c>
      <c r="G15" s="256">
        <f t="shared" si="3"/>
        <v>3.2824427480916032E-2</v>
      </c>
      <c r="H15" s="257">
        <f t="shared" si="4"/>
        <v>4.4191919191919192E-2</v>
      </c>
      <c r="I15" s="253">
        <v>3310</v>
      </c>
      <c r="J15" s="254">
        <v>2183</v>
      </c>
      <c r="K15" s="255">
        <v>1813.4699999999998</v>
      </c>
      <c r="L15" s="258">
        <f t="shared" si="5"/>
        <v>5.9049148158059048E-2</v>
      </c>
      <c r="M15" s="258">
        <f t="shared" si="6"/>
        <v>5.007684720023857E-2</v>
      </c>
      <c r="N15" s="258">
        <f t="shared" si="7"/>
        <v>5.7322714679251416E-2</v>
      </c>
      <c r="O15" s="674"/>
    </row>
    <row r="16" spans="1:15" x14ac:dyDescent="0.25">
      <c r="A16" s="674"/>
      <c r="B16" s="656" t="s">
        <v>177</v>
      </c>
      <c r="C16" s="259">
        <v>47</v>
      </c>
      <c r="D16" s="260">
        <v>204</v>
      </c>
      <c r="E16" s="261">
        <v>130</v>
      </c>
      <c r="F16" s="26">
        <f t="shared" si="2"/>
        <v>0.10352422907488987</v>
      </c>
      <c r="G16" s="26">
        <f t="shared" si="3"/>
        <v>0.15572519083969466</v>
      </c>
      <c r="H16" s="262">
        <f t="shared" si="4"/>
        <v>0.16414141414141414</v>
      </c>
      <c r="I16" s="259">
        <v>7413</v>
      </c>
      <c r="J16" s="260">
        <v>5174</v>
      </c>
      <c r="K16" s="261">
        <v>4591.2250000000004</v>
      </c>
      <c r="L16" s="263">
        <f t="shared" si="5"/>
        <v>0.13224511640353223</v>
      </c>
      <c r="M16" s="263">
        <f t="shared" si="6"/>
        <v>0.11868878030876517</v>
      </c>
      <c r="N16" s="263">
        <f t="shared" si="7"/>
        <v>0.14512590817782822</v>
      </c>
      <c r="O16" s="674"/>
    </row>
    <row r="17" spans="1:15" x14ac:dyDescent="0.25">
      <c r="A17" s="674"/>
      <c r="B17" s="171" t="s">
        <v>178</v>
      </c>
      <c r="C17" s="253">
        <v>88</v>
      </c>
      <c r="D17" s="254">
        <v>298</v>
      </c>
      <c r="E17" s="255">
        <v>158</v>
      </c>
      <c r="F17" s="256">
        <f t="shared" si="2"/>
        <v>0.19383259911894274</v>
      </c>
      <c r="G17" s="256">
        <f t="shared" si="3"/>
        <v>0.22748091603053436</v>
      </c>
      <c r="H17" s="257">
        <f t="shared" si="4"/>
        <v>0.1994949494949495</v>
      </c>
      <c r="I17" s="253">
        <v>8246</v>
      </c>
      <c r="J17" s="254">
        <v>5452</v>
      </c>
      <c r="K17" s="255">
        <v>4615.3150000000005</v>
      </c>
      <c r="L17" s="258">
        <f t="shared" si="5"/>
        <v>0.14710552136294711</v>
      </c>
      <c r="M17" s="258">
        <f t="shared" si="6"/>
        <v>0.12506595095542863</v>
      </c>
      <c r="N17" s="258">
        <f t="shared" si="7"/>
        <v>0.14588737883718469</v>
      </c>
      <c r="O17" s="674"/>
    </row>
    <row r="18" spans="1:15" x14ac:dyDescent="0.25">
      <c r="A18" s="674"/>
      <c r="B18" s="656" t="s">
        <v>179</v>
      </c>
      <c r="C18" s="259">
        <v>6</v>
      </c>
      <c r="D18" s="260">
        <v>32</v>
      </c>
      <c r="E18" s="261">
        <v>19</v>
      </c>
      <c r="F18" s="26">
        <f t="shared" si="2"/>
        <v>1.3215859030837005E-2</v>
      </c>
      <c r="G18" s="26">
        <f t="shared" si="3"/>
        <v>2.4427480916030534E-2</v>
      </c>
      <c r="H18" s="262">
        <f t="shared" si="4"/>
        <v>2.3989898989898988E-2</v>
      </c>
      <c r="I18" s="259">
        <v>1394</v>
      </c>
      <c r="J18" s="260">
        <v>674</v>
      </c>
      <c r="K18" s="261">
        <v>352.19</v>
      </c>
      <c r="L18" s="263">
        <f t="shared" si="5"/>
        <v>2.4868432789224869E-2</v>
      </c>
      <c r="M18" s="263">
        <f t="shared" si="6"/>
        <v>1.5461197898745211E-2</v>
      </c>
      <c r="N18" s="263">
        <f t="shared" si="7"/>
        <v>1.1132517705220136E-2</v>
      </c>
      <c r="O18" s="674"/>
    </row>
    <row r="19" spans="1:15" x14ac:dyDescent="0.25">
      <c r="A19" s="674"/>
      <c r="B19" s="171" t="s">
        <v>180</v>
      </c>
      <c r="C19" s="253">
        <v>10</v>
      </c>
      <c r="D19" s="254">
        <v>41</v>
      </c>
      <c r="E19" s="255">
        <v>27</v>
      </c>
      <c r="F19" s="256">
        <f t="shared" si="2"/>
        <v>2.2026431718061675E-2</v>
      </c>
      <c r="G19" s="256">
        <f t="shared" si="3"/>
        <v>3.1297709923664124E-2</v>
      </c>
      <c r="H19" s="257">
        <f t="shared" si="4"/>
        <v>3.4090909090909088E-2</v>
      </c>
      <c r="I19" s="253">
        <v>2980</v>
      </c>
      <c r="J19" s="254">
        <v>1694</v>
      </c>
      <c r="K19" s="255">
        <v>1398.48</v>
      </c>
      <c r="L19" s="258">
        <f t="shared" si="5"/>
        <v>5.3162072964053161E-2</v>
      </c>
      <c r="M19" s="258">
        <f t="shared" si="6"/>
        <v>3.8859449911683067E-2</v>
      </c>
      <c r="N19" s="258">
        <f t="shared" si="7"/>
        <v>4.420512609783428E-2</v>
      </c>
      <c r="O19" s="674"/>
    </row>
    <row r="20" spans="1:15" x14ac:dyDescent="0.25">
      <c r="A20" s="674"/>
      <c r="B20" s="656" t="s">
        <v>181</v>
      </c>
      <c r="C20" s="259">
        <v>11</v>
      </c>
      <c r="D20" s="260">
        <v>84</v>
      </c>
      <c r="E20" s="261">
        <v>66</v>
      </c>
      <c r="F20" s="26">
        <f t="shared" si="2"/>
        <v>2.4229074889867842E-2</v>
      </c>
      <c r="G20" s="26">
        <f t="shared" si="3"/>
        <v>6.4122137404580157E-2</v>
      </c>
      <c r="H20" s="262">
        <f t="shared" si="4"/>
        <v>8.3333333333333329E-2</v>
      </c>
      <c r="I20" s="259">
        <v>5136</v>
      </c>
      <c r="J20" s="260">
        <v>5667</v>
      </c>
      <c r="K20" s="261">
        <v>3175.835</v>
      </c>
      <c r="L20" s="263">
        <f t="shared" si="5"/>
        <v>9.1624297564891627E-2</v>
      </c>
      <c r="M20" s="263">
        <f t="shared" si="6"/>
        <v>0.12999793544835181</v>
      </c>
      <c r="N20" s="263">
        <f t="shared" si="7"/>
        <v>0.10038626697622814</v>
      </c>
      <c r="O20" s="674"/>
    </row>
    <row r="21" spans="1:15" x14ac:dyDescent="0.25">
      <c r="A21" s="674"/>
      <c r="B21" s="171" t="s">
        <v>182</v>
      </c>
      <c r="C21" s="253" t="s">
        <v>79</v>
      </c>
      <c r="D21" s="254">
        <v>2</v>
      </c>
      <c r="E21" s="255">
        <v>0</v>
      </c>
      <c r="F21" s="256" t="str">
        <f t="shared" si="2"/>
        <v>-</v>
      </c>
      <c r="G21" s="256">
        <f t="shared" si="3"/>
        <v>1.5267175572519084E-3</v>
      </c>
      <c r="H21" s="257">
        <f t="shared" si="4"/>
        <v>0</v>
      </c>
      <c r="I21" s="253">
        <v>669</v>
      </c>
      <c r="J21" s="254">
        <v>455</v>
      </c>
      <c r="K21" s="255">
        <v>330.9</v>
      </c>
      <c r="L21" s="258">
        <f t="shared" si="5"/>
        <v>1.1934706984211934E-2</v>
      </c>
      <c r="M21" s="258">
        <f t="shared" si="6"/>
        <v>1.0437455554790908E-2</v>
      </c>
      <c r="N21" s="258">
        <f t="shared" si="7"/>
        <v>1.0459553390662263E-2</v>
      </c>
      <c r="O21" s="674"/>
    </row>
    <row r="22" spans="1:15" x14ac:dyDescent="0.25">
      <c r="A22" s="674"/>
      <c r="B22" s="656" t="s">
        <v>183</v>
      </c>
      <c r="C22" s="259">
        <v>43</v>
      </c>
      <c r="D22" s="260">
        <v>86</v>
      </c>
      <c r="E22" s="261">
        <v>84</v>
      </c>
      <c r="F22" s="26">
        <f t="shared" si="2"/>
        <v>9.4713656387665199E-2</v>
      </c>
      <c r="G22" s="26">
        <f t="shared" si="3"/>
        <v>6.5648854961832065E-2</v>
      </c>
      <c r="H22" s="262">
        <f t="shared" si="4"/>
        <v>0.10606060606060606</v>
      </c>
      <c r="I22" s="259">
        <v>5349</v>
      </c>
      <c r="J22" s="260">
        <v>3528</v>
      </c>
      <c r="K22" s="261">
        <v>2959.03</v>
      </c>
      <c r="L22" s="263">
        <f t="shared" si="5"/>
        <v>9.5424137008295426E-2</v>
      </c>
      <c r="M22" s="263">
        <f t="shared" si="6"/>
        <v>8.0930424609455653E-2</v>
      </c>
      <c r="N22" s="263">
        <f t="shared" si="7"/>
        <v>9.3533189089064259E-2</v>
      </c>
      <c r="O22" s="674"/>
    </row>
    <row r="23" spans="1:15" x14ac:dyDescent="0.25">
      <c r="A23" s="674"/>
      <c r="B23" s="171" t="s">
        <v>184</v>
      </c>
      <c r="C23" s="253">
        <v>10</v>
      </c>
      <c r="D23" s="254">
        <v>62</v>
      </c>
      <c r="E23" s="255">
        <v>84</v>
      </c>
      <c r="F23" s="256">
        <f t="shared" si="2"/>
        <v>2.2026431718061675E-2</v>
      </c>
      <c r="G23" s="256">
        <f t="shared" si="3"/>
        <v>4.732824427480916E-2</v>
      </c>
      <c r="H23" s="257">
        <f t="shared" si="4"/>
        <v>0.10606060606060606</v>
      </c>
      <c r="I23" s="253">
        <v>4581</v>
      </c>
      <c r="J23" s="254">
        <v>4055</v>
      </c>
      <c r="K23" s="255">
        <v>2735.2449999999999</v>
      </c>
      <c r="L23" s="258">
        <f t="shared" si="5"/>
        <v>8.1723307465881717E-2</v>
      </c>
      <c r="M23" s="258">
        <f t="shared" si="6"/>
        <v>9.3019521482806872E-2</v>
      </c>
      <c r="N23" s="258">
        <f t="shared" si="7"/>
        <v>8.6459477528081002E-2</v>
      </c>
      <c r="O23" s="674"/>
    </row>
    <row r="24" spans="1:15" x14ac:dyDescent="0.25">
      <c r="A24" s="674"/>
      <c r="B24" s="656" t="s">
        <v>128</v>
      </c>
      <c r="C24" s="259">
        <v>157</v>
      </c>
      <c r="D24" s="260">
        <v>291</v>
      </c>
      <c r="E24" s="261">
        <v>148</v>
      </c>
      <c r="F24" s="26">
        <f t="shared" si="2"/>
        <v>0.3458149779735683</v>
      </c>
      <c r="G24" s="26">
        <f t="shared" si="3"/>
        <v>0.22213740458015266</v>
      </c>
      <c r="H24" s="262">
        <f t="shared" si="4"/>
        <v>0.18686868686868688</v>
      </c>
      <c r="I24" s="259">
        <v>10164</v>
      </c>
      <c r="J24" s="260">
        <v>10177</v>
      </c>
      <c r="K24" s="261">
        <v>6237.8950000000004</v>
      </c>
      <c r="L24" s="263">
        <f t="shared" si="5"/>
        <v>0.18132191597538133</v>
      </c>
      <c r="M24" s="263">
        <f t="shared" si="6"/>
        <v>0.23345491248594957</v>
      </c>
      <c r="N24" s="263">
        <f t="shared" si="7"/>
        <v>0.19717617345979205</v>
      </c>
      <c r="O24" s="674"/>
    </row>
    <row r="25" spans="1:15" ht="18.75" customHeight="1" thickBot="1" x14ac:dyDescent="0.3">
      <c r="A25" s="674"/>
      <c r="B25" s="250" t="s">
        <v>185</v>
      </c>
      <c r="C25" s="264">
        <v>454</v>
      </c>
      <c r="D25" s="265">
        <v>1310</v>
      </c>
      <c r="E25" s="266">
        <v>792</v>
      </c>
      <c r="F25" s="267"/>
      <c r="G25" s="267"/>
      <c r="H25" s="268"/>
      <c r="I25" s="264">
        <v>56055</v>
      </c>
      <c r="J25" s="265">
        <v>43593</v>
      </c>
      <c r="K25" s="266">
        <v>35038.15</v>
      </c>
      <c r="L25" s="267"/>
      <c r="M25" s="267"/>
      <c r="N25" s="267"/>
      <c r="O25" s="536"/>
    </row>
    <row r="26" spans="1:15" x14ac:dyDescent="0.25">
      <c r="A26" s="674"/>
      <c r="B26" s="674"/>
      <c r="C26" s="167"/>
      <c r="D26" s="167"/>
      <c r="E26" s="167"/>
      <c r="F26" s="674"/>
      <c r="G26" s="674"/>
      <c r="H26" s="674"/>
      <c r="I26" s="167"/>
      <c r="J26" s="167"/>
      <c r="K26" s="167"/>
      <c r="L26" s="674"/>
      <c r="M26" s="674"/>
      <c r="N26" s="674"/>
      <c r="O26" s="674"/>
    </row>
    <row r="27" spans="1:15" ht="17.25" x14ac:dyDescent="0.25">
      <c r="A27" s="675" t="s">
        <v>186</v>
      </c>
      <c r="B27" s="674"/>
      <c r="C27" s="674"/>
      <c r="D27" s="674"/>
      <c r="E27" s="674"/>
      <c r="F27" s="674"/>
      <c r="G27" s="674"/>
      <c r="H27" s="674"/>
      <c r="I27" s="674"/>
      <c r="J27" s="674"/>
      <c r="K27" s="674"/>
      <c r="L27" s="674"/>
      <c r="M27" s="674"/>
      <c r="N27" s="674"/>
      <c r="O27" s="674"/>
    </row>
    <row r="28" spans="1:15" x14ac:dyDescent="0.25">
      <c r="A28" s="675"/>
      <c r="B28" s="674"/>
      <c r="C28" s="674"/>
      <c r="D28" s="674"/>
      <c r="E28" s="674"/>
      <c r="F28" s="674"/>
      <c r="G28" s="674"/>
      <c r="H28" s="674"/>
      <c r="I28" s="674"/>
      <c r="J28" s="674"/>
      <c r="K28" s="674"/>
      <c r="L28" s="674"/>
      <c r="M28" s="674"/>
      <c r="N28" s="674"/>
      <c r="O28" s="674"/>
    </row>
    <row r="29" spans="1:15" x14ac:dyDescent="0.25">
      <c r="A29" s="675"/>
      <c r="B29" s="756" t="s">
        <v>170</v>
      </c>
      <c r="C29" s="736" t="str">
        <f>$A$1</f>
        <v>East Renfrewshire</v>
      </c>
      <c r="D29" s="737"/>
      <c r="E29" s="737"/>
      <c r="F29" s="737"/>
      <c r="G29" s="737"/>
      <c r="H29" s="745"/>
      <c r="I29" s="737" t="s">
        <v>74</v>
      </c>
      <c r="J29" s="737"/>
      <c r="K29" s="737"/>
      <c r="L29" s="737"/>
      <c r="M29" s="737"/>
      <c r="N29" s="737"/>
      <c r="O29" s="674"/>
    </row>
    <row r="30" spans="1:15" x14ac:dyDescent="0.25">
      <c r="A30" s="674"/>
      <c r="B30" s="756"/>
      <c r="C30" s="757" t="s">
        <v>77</v>
      </c>
      <c r="D30" s="758"/>
      <c r="E30" s="759"/>
      <c r="F30" s="758" t="s">
        <v>82</v>
      </c>
      <c r="G30" s="758"/>
      <c r="H30" s="760"/>
      <c r="I30" s="757" t="s">
        <v>77</v>
      </c>
      <c r="J30" s="758"/>
      <c r="K30" s="759"/>
      <c r="L30" s="761" t="s">
        <v>82</v>
      </c>
      <c r="M30" s="761"/>
      <c r="N30" s="761"/>
      <c r="O30" s="674"/>
    </row>
    <row r="31" spans="1:15" ht="15.75" thickBot="1" x14ac:dyDescent="0.3">
      <c r="A31" s="674"/>
      <c r="B31" s="485" t="s">
        <v>187</v>
      </c>
      <c r="C31" s="247" t="s">
        <v>78</v>
      </c>
      <c r="D31" s="245" t="s">
        <v>80</v>
      </c>
      <c r="E31" s="249" t="s">
        <v>81</v>
      </c>
      <c r="F31" s="245" t="s">
        <v>78</v>
      </c>
      <c r="G31" s="245" t="s">
        <v>80</v>
      </c>
      <c r="H31" s="246" t="s">
        <v>81</v>
      </c>
      <c r="I31" s="247" t="s">
        <v>78</v>
      </c>
      <c r="J31" s="245" t="s">
        <v>80</v>
      </c>
      <c r="K31" s="249" t="s">
        <v>81</v>
      </c>
      <c r="L31" s="245" t="s">
        <v>78</v>
      </c>
      <c r="M31" s="245" t="s">
        <v>80</v>
      </c>
      <c r="N31" s="245" t="s">
        <v>81</v>
      </c>
      <c r="O31" s="674"/>
    </row>
    <row r="32" spans="1:15" x14ac:dyDescent="0.25">
      <c r="A32" s="536"/>
      <c r="B32" s="171" t="s">
        <v>174</v>
      </c>
      <c r="C32" s="269">
        <v>461422.59</v>
      </c>
      <c r="D32" s="270">
        <v>28448.11</v>
      </c>
      <c r="E32" s="271">
        <v>84680.56</v>
      </c>
      <c r="F32" s="256">
        <f>IFERROR(C32/SUM(C$32:C$43),"-")</f>
        <v>6.7793426604832466E-2</v>
      </c>
      <c r="G32" s="256">
        <f t="shared" ref="G32:H43" si="8">IFERROR(D32/SUM(D$32:D$43),"-")</f>
        <v>5.318398278795892E-3</v>
      </c>
      <c r="H32" s="257">
        <f t="shared" si="8"/>
        <v>2.3293473653339627E-2</v>
      </c>
      <c r="I32" s="269">
        <v>5545049.5300000003</v>
      </c>
      <c r="J32" s="270">
        <v>4553239.414499999</v>
      </c>
      <c r="K32" s="271">
        <v>3003606.3018638855</v>
      </c>
      <c r="L32" s="258">
        <f t="shared" ref="L32:L43" si="9">IFERROR(I32/SUM(I$32:I$43),"-")</f>
        <v>2.7173995955812106E-2</v>
      </c>
      <c r="M32" s="258">
        <f t="shared" ref="M32:M43" si="10">IFERROR(J32/SUM(J$32:J$43),"-")</f>
        <v>2.4446905018151346E-2</v>
      </c>
      <c r="N32" s="258">
        <f t="shared" ref="N32:N43" si="11">IFERROR(K32/SUM(K$32:K$43),"-")</f>
        <v>2.5559831395328515E-2</v>
      </c>
      <c r="O32" s="674"/>
    </row>
    <row r="33" spans="1:14" x14ac:dyDescent="0.25">
      <c r="A33" s="536"/>
      <c r="B33" s="656" t="s">
        <v>175</v>
      </c>
      <c r="C33" s="272">
        <v>275272.71999999997</v>
      </c>
      <c r="D33" s="273">
        <v>133865.72</v>
      </c>
      <c r="E33" s="274">
        <v>29140.03</v>
      </c>
      <c r="F33" s="26">
        <f t="shared" ref="F33:F43" si="12">IFERROR(C33/SUM(C$32:C$43),"-")</f>
        <v>4.0443795652988286E-2</v>
      </c>
      <c r="G33" s="26">
        <f t="shared" si="8"/>
        <v>2.502630982647961E-2</v>
      </c>
      <c r="H33" s="262">
        <f t="shared" si="8"/>
        <v>8.0156829508747501E-3</v>
      </c>
      <c r="I33" s="272">
        <v>9334734.3699999992</v>
      </c>
      <c r="J33" s="273">
        <v>6283913.3157999981</v>
      </c>
      <c r="K33" s="274">
        <v>4293748.683470034</v>
      </c>
      <c r="L33" s="263">
        <f t="shared" si="9"/>
        <v>4.5745675065044955E-2</v>
      </c>
      <c r="M33" s="263">
        <f t="shared" si="10"/>
        <v>3.3739107037605361E-2</v>
      </c>
      <c r="N33" s="263">
        <f t="shared" si="11"/>
        <v>3.6538574424785343E-2</v>
      </c>
    </row>
    <row r="34" spans="1:14" x14ac:dyDescent="0.25">
      <c r="A34" s="536"/>
      <c r="B34" s="171" t="s">
        <v>176</v>
      </c>
      <c r="C34" s="269">
        <v>157810.10999999999</v>
      </c>
      <c r="D34" s="270">
        <v>36713.97</v>
      </c>
      <c r="E34" s="271">
        <v>50751.68</v>
      </c>
      <c r="F34" s="256">
        <f t="shared" si="12"/>
        <v>2.3185878501929297E-2</v>
      </c>
      <c r="G34" s="256">
        <f t="shared" si="8"/>
        <v>6.8637078124263451E-3</v>
      </c>
      <c r="H34" s="257">
        <f t="shared" si="8"/>
        <v>1.3960499563804536E-2</v>
      </c>
      <c r="I34" s="269">
        <v>4309521.1500000004</v>
      </c>
      <c r="J34" s="270">
        <v>3858003.8875199994</v>
      </c>
      <c r="K34" s="271">
        <v>3039421.4389474792</v>
      </c>
      <c r="L34" s="258">
        <f t="shared" si="9"/>
        <v>2.1119182014157183E-2</v>
      </c>
      <c r="M34" s="258">
        <f t="shared" si="10"/>
        <v>2.0714099569968943E-2</v>
      </c>
      <c r="N34" s="258">
        <f t="shared" si="11"/>
        <v>2.586460797829452E-2</v>
      </c>
    </row>
    <row r="35" spans="1:14" x14ac:dyDescent="0.25">
      <c r="A35" s="536"/>
      <c r="B35" s="656" t="s">
        <v>177</v>
      </c>
      <c r="C35" s="272">
        <v>640682.64</v>
      </c>
      <c r="D35" s="273">
        <v>300879.35999999999</v>
      </c>
      <c r="E35" s="274">
        <v>384432.18</v>
      </c>
      <c r="F35" s="26">
        <f t="shared" si="12"/>
        <v>9.4130786990360191E-2</v>
      </c>
      <c r="G35" s="26">
        <f t="shared" si="8"/>
        <v>5.6249651395091256E-2</v>
      </c>
      <c r="H35" s="262">
        <f t="shared" si="8"/>
        <v>0.1057475394154918</v>
      </c>
      <c r="I35" s="272">
        <v>21816519.389999997</v>
      </c>
      <c r="J35" s="273">
        <v>20075954.035840001</v>
      </c>
      <c r="K35" s="274">
        <v>15458500.135886708</v>
      </c>
      <c r="L35" s="263">
        <f t="shared" si="9"/>
        <v>0.10691374467736382</v>
      </c>
      <c r="M35" s="263">
        <f t="shared" si="10"/>
        <v>0.10779027781846783</v>
      </c>
      <c r="N35" s="263">
        <f t="shared" si="11"/>
        <v>0.13154741913170773</v>
      </c>
    </row>
    <row r="36" spans="1:14" x14ac:dyDescent="0.25">
      <c r="A36" s="536"/>
      <c r="B36" s="171" t="s">
        <v>178</v>
      </c>
      <c r="C36" s="269">
        <v>2654549.2000000002</v>
      </c>
      <c r="D36" s="270">
        <v>2595545.0100000002</v>
      </c>
      <c r="E36" s="271">
        <v>920267.64</v>
      </c>
      <c r="F36" s="256">
        <f t="shared" si="12"/>
        <v>0.39001338525518819</v>
      </c>
      <c r="G36" s="256">
        <f t="shared" si="8"/>
        <v>0.48523933975653455</v>
      </c>
      <c r="H36" s="257">
        <f t="shared" si="8"/>
        <v>0.25314227995612026</v>
      </c>
      <c r="I36" s="269">
        <v>38980820.889999993</v>
      </c>
      <c r="J36" s="270">
        <v>34926764.118759997</v>
      </c>
      <c r="K36" s="271">
        <v>27056834.074177649</v>
      </c>
      <c r="L36" s="258">
        <f t="shared" si="9"/>
        <v>0.19102889225573713</v>
      </c>
      <c r="M36" s="258">
        <f t="shared" si="10"/>
        <v>0.18752611213097509</v>
      </c>
      <c r="N36" s="258">
        <f t="shared" si="11"/>
        <v>0.23024592690400475</v>
      </c>
    </row>
    <row r="37" spans="1:14" x14ac:dyDescent="0.25">
      <c r="A37" s="536"/>
      <c r="B37" s="656" t="s">
        <v>179</v>
      </c>
      <c r="C37" s="272">
        <v>423324.98</v>
      </c>
      <c r="D37" s="273">
        <v>368795.99</v>
      </c>
      <c r="E37" s="274">
        <v>954849.82</v>
      </c>
      <c r="F37" s="26">
        <f t="shared" si="12"/>
        <v>6.2196025039914428E-2</v>
      </c>
      <c r="G37" s="26">
        <f t="shared" si="8"/>
        <v>6.8946722943732539E-2</v>
      </c>
      <c r="H37" s="262">
        <f t="shared" si="8"/>
        <v>0.26265496030099572</v>
      </c>
      <c r="I37" s="272">
        <v>27259608.609999999</v>
      </c>
      <c r="J37" s="273">
        <v>17668282.4067</v>
      </c>
      <c r="K37" s="274">
        <v>11204802.3978855</v>
      </c>
      <c r="L37" s="263">
        <f t="shared" si="9"/>
        <v>0.13358807529446196</v>
      </c>
      <c r="M37" s="263">
        <f t="shared" si="10"/>
        <v>9.4863191347890286E-2</v>
      </c>
      <c r="N37" s="263">
        <f t="shared" si="11"/>
        <v>9.53496668089307E-2</v>
      </c>
    </row>
    <row r="38" spans="1:14" x14ac:dyDescent="0.25">
      <c r="A38" s="536"/>
      <c r="B38" s="171" t="s">
        <v>180</v>
      </c>
      <c r="C38" s="269">
        <v>92216.68</v>
      </c>
      <c r="D38" s="270">
        <v>360570.21</v>
      </c>
      <c r="E38" s="271">
        <v>62887.149999999994</v>
      </c>
      <c r="F38" s="256">
        <f t="shared" si="12"/>
        <v>1.3548718382689763E-2</v>
      </c>
      <c r="G38" s="256">
        <f t="shared" si="8"/>
        <v>6.7408906400076254E-2</v>
      </c>
      <c r="H38" s="257">
        <f t="shared" si="8"/>
        <v>1.7298659475783074E-2</v>
      </c>
      <c r="I38" s="269">
        <v>7882077.2999999998</v>
      </c>
      <c r="J38" s="270">
        <v>3306421.9790800004</v>
      </c>
      <c r="K38" s="271">
        <v>3359595.8832299765</v>
      </c>
      <c r="L38" s="258">
        <f t="shared" si="9"/>
        <v>3.8626803153839165E-2</v>
      </c>
      <c r="M38" s="258">
        <f t="shared" si="10"/>
        <v>1.7752588149677406E-2</v>
      </c>
      <c r="N38" s="258">
        <f t="shared" si="11"/>
        <v>2.858920101429771E-2</v>
      </c>
    </row>
    <row r="39" spans="1:14" x14ac:dyDescent="0.25">
      <c r="A39" s="536"/>
      <c r="B39" s="656" t="s">
        <v>181</v>
      </c>
      <c r="C39" s="272">
        <v>125076.91</v>
      </c>
      <c r="D39" s="273">
        <v>76167.13</v>
      </c>
      <c r="E39" s="274">
        <v>104306.20999999999</v>
      </c>
      <c r="F39" s="26">
        <f t="shared" si="12"/>
        <v>1.8376630233999242E-2</v>
      </c>
      <c r="G39" s="26">
        <f t="shared" si="8"/>
        <v>1.423950951725169E-2</v>
      </c>
      <c r="H39" s="262">
        <f t="shared" si="8"/>
        <v>2.8691992052422781E-2</v>
      </c>
      <c r="I39" s="272">
        <v>10945737.039999999</v>
      </c>
      <c r="J39" s="273">
        <v>8197950.5178399989</v>
      </c>
      <c r="K39" s="274">
        <v>6681042.8976802081</v>
      </c>
      <c r="L39" s="263">
        <f t="shared" si="9"/>
        <v>5.3640533316993248E-2</v>
      </c>
      <c r="M39" s="263">
        <f t="shared" si="10"/>
        <v>4.4015809275240368E-2</v>
      </c>
      <c r="N39" s="263">
        <f t="shared" si="11"/>
        <v>5.685376605572251E-2</v>
      </c>
    </row>
    <row r="40" spans="1:14" x14ac:dyDescent="0.25">
      <c r="A40" s="536"/>
      <c r="B40" s="171" t="s">
        <v>182</v>
      </c>
      <c r="C40" s="269" t="s">
        <v>79</v>
      </c>
      <c r="D40" s="270">
        <v>684.46</v>
      </c>
      <c r="E40" s="271">
        <v>0</v>
      </c>
      <c r="F40" s="256" t="str">
        <f t="shared" si="12"/>
        <v>-</v>
      </c>
      <c r="G40" s="256">
        <f t="shared" si="8"/>
        <v>1.2796037718866514E-4</v>
      </c>
      <c r="H40" s="257">
        <f t="shared" si="8"/>
        <v>0</v>
      </c>
      <c r="I40" s="269">
        <v>4598093.01</v>
      </c>
      <c r="J40" s="270">
        <v>2015158.4000000001</v>
      </c>
      <c r="K40" s="271">
        <v>1872896.92</v>
      </c>
      <c r="L40" s="258">
        <f t="shared" si="9"/>
        <v>2.2533353432135691E-2</v>
      </c>
      <c r="M40" s="258">
        <f t="shared" si="10"/>
        <v>1.0819634444093836E-2</v>
      </c>
      <c r="N40" s="258">
        <f t="shared" si="11"/>
        <v>1.5937817638191732E-2</v>
      </c>
    </row>
    <row r="41" spans="1:14" x14ac:dyDescent="0.25">
      <c r="A41" s="536"/>
      <c r="B41" s="656" t="s">
        <v>183</v>
      </c>
      <c r="C41" s="272">
        <v>1236137.3999999999</v>
      </c>
      <c r="D41" s="273">
        <v>270677.81</v>
      </c>
      <c r="E41" s="274">
        <v>494332.73</v>
      </c>
      <c r="F41" s="26">
        <f t="shared" si="12"/>
        <v>0.18161657429990244</v>
      </c>
      <c r="G41" s="26">
        <f t="shared" si="8"/>
        <v>5.0603446021976202E-2</v>
      </c>
      <c r="H41" s="262">
        <f t="shared" si="8"/>
        <v>0.13597839246975282</v>
      </c>
      <c r="I41" s="272">
        <v>26091700.439999998</v>
      </c>
      <c r="J41" s="273">
        <v>23273668.944499999</v>
      </c>
      <c r="K41" s="274">
        <v>19702710.103551</v>
      </c>
      <c r="L41" s="263">
        <f t="shared" si="9"/>
        <v>0.12786464005431902</v>
      </c>
      <c r="M41" s="263">
        <f t="shared" si="10"/>
        <v>0.12495920427513252</v>
      </c>
      <c r="N41" s="263">
        <f t="shared" si="11"/>
        <v>0.16766443323989963</v>
      </c>
    </row>
    <row r="42" spans="1:14" x14ac:dyDescent="0.25">
      <c r="A42" s="536"/>
      <c r="B42" s="171" t="s">
        <v>184</v>
      </c>
      <c r="C42" s="269">
        <v>66094.13</v>
      </c>
      <c r="D42" s="270">
        <v>60752.28</v>
      </c>
      <c r="E42" s="271">
        <v>73736.78</v>
      </c>
      <c r="F42" s="256">
        <f t="shared" si="12"/>
        <v>9.7107242867438635E-3</v>
      </c>
      <c r="G42" s="256">
        <f t="shared" si="8"/>
        <v>1.1357690243215668E-2</v>
      </c>
      <c r="H42" s="257">
        <f t="shared" si="8"/>
        <v>2.0283117426385708E-2</v>
      </c>
      <c r="I42" s="269">
        <v>3566177.09</v>
      </c>
      <c r="J42" s="270">
        <v>3214670.9206799995</v>
      </c>
      <c r="K42" s="271">
        <v>2691543.5281990166</v>
      </c>
      <c r="L42" s="258">
        <f t="shared" si="9"/>
        <v>1.7476360003112503E-2</v>
      </c>
      <c r="M42" s="258">
        <f t="shared" si="10"/>
        <v>1.7259965380297729E-2</v>
      </c>
      <c r="N42" s="258">
        <f t="shared" si="11"/>
        <v>2.2904266358498307E-2</v>
      </c>
    </row>
    <row r="43" spans="1:14" x14ac:dyDescent="0.25">
      <c r="A43" s="536"/>
      <c r="B43" s="656" t="s">
        <v>128</v>
      </c>
      <c r="C43" s="272">
        <v>673715.45</v>
      </c>
      <c r="D43" s="273">
        <v>1115899.5</v>
      </c>
      <c r="E43" s="274">
        <v>475992.29</v>
      </c>
      <c r="F43" s="26">
        <f t="shared" si="12"/>
        <v>9.898405475145175E-2</v>
      </c>
      <c r="G43" s="26">
        <f t="shared" si="8"/>
        <v>0.20861835742723142</v>
      </c>
      <c r="H43" s="262">
        <f t="shared" si="8"/>
        <v>0.1309334027350291</v>
      </c>
      <c r="I43" s="272">
        <v>43727161.269999988</v>
      </c>
      <c r="J43" s="273">
        <v>58876109.289619997</v>
      </c>
      <c r="K43" s="274">
        <v>19148056.440428544</v>
      </c>
      <c r="L43" s="263">
        <f t="shared" si="9"/>
        <v>0.21428874477702337</v>
      </c>
      <c r="M43" s="263">
        <f t="shared" si="10"/>
        <v>0.31611310555249927</v>
      </c>
      <c r="N43" s="263">
        <f t="shared" si="11"/>
        <v>0.16294448905033859</v>
      </c>
    </row>
    <row r="44" spans="1:14" ht="15.75" thickBot="1" x14ac:dyDescent="0.3">
      <c r="A44" s="536"/>
      <c r="B44" s="250" t="s">
        <v>185</v>
      </c>
      <c r="C44" s="275">
        <v>6806302.8100000005</v>
      </c>
      <c r="D44" s="276">
        <v>5348999.55</v>
      </c>
      <c r="E44" s="277">
        <v>3635377.07</v>
      </c>
      <c r="F44" s="267">
        <f>SUM(F32:F43)</f>
        <v>1</v>
      </c>
      <c r="G44" s="267">
        <f>SUM(G32:G43)</f>
        <v>1</v>
      </c>
      <c r="H44" s="267">
        <f>SUM(H32:H43)</f>
        <v>1.0000000000000002</v>
      </c>
      <c r="I44" s="275">
        <v>204057200.09000003</v>
      </c>
      <c r="J44" s="276">
        <v>186250137.23084</v>
      </c>
      <c r="K44" s="277">
        <v>130189948.97531995</v>
      </c>
      <c r="L44" s="267">
        <f>SUM(L32:L43)</f>
        <v>1.0000000000000002</v>
      </c>
      <c r="M44" s="267">
        <f>SUM(M32:M43)</f>
        <v>1</v>
      </c>
      <c r="N44" s="267">
        <f>SUM(N32:N43)</f>
        <v>1.0000000000000002</v>
      </c>
    </row>
    <row r="45" spans="1:14" x14ac:dyDescent="0.25">
      <c r="A45" s="674"/>
      <c r="B45" s="674"/>
      <c r="C45" s="167"/>
      <c r="D45" s="167"/>
      <c r="E45" s="536"/>
      <c r="F45" s="674"/>
      <c r="G45" s="674"/>
      <c r="H45" s="674"/>
      <c r="I45" s="167"/>
      <c r="J45" s="167"/>
      <c r="K45" s="167"/>
      <c r="L45" s="674"/>
      <c r="M45" s="674"/>
      <c r="N45" s="674"/>
    </row>
    <row r="46" spans="1:14" x14ac:dyDescent="0.25">
      <c r="A46" s="674"/>
      <c r="B46" s="674"/>
      <c r="C46" s="674"/>
      <c r="D46" s="674"/>
      <c r="E46" s="536"/>
      <c r="F46" s="674"/>
      <c r="G46" s="674"/>
      <c r="H46" s="674"/>
      <c r="I46" s="674"/>
      <c r="J46" s="674"/>
      <c r="K46" s="674"/>
      <c r="L46" s="674"/>
      <c r="M46" s="674"/>
      <c r="N46" s="674"/>
    </row>
    <row r="47" spans="1:14" x14ac:dyDescent="0.25">
      <c r="A47" s="11" t="s">
        <v>188</v>
      </c>
      <c r="B47" s="674"/>
      <c r="C47" s="674"/>
      <c r="D47" s="674"/>
      <c r="E47" s="674"/>
      <c r="F47" s="674"/>
      <c r="G47" s="674"/>
      <c r="H47" s="674"/>
      <c r="I47" s="674"/>
      <c r="J47" s="674"/>
      <c r="K47" s="674"/>
      <c r="L47" s="674"/>
      <c r="M47" s="674"/>
      <c r="N47" s="674"/>
    </row>
    <row r="48" spans="1:14" x14ac:dyDescent="0.25">
      <c r="A48" s="11"/>
      <c r="B48" s="674"/>
      <c r="C48" s="674"/>
      <c r="D48" s="674"/>
      <c r="E48" s="674"/>
      <c r="F48" s="674"/>
      <c r="G48" s="674"/>
      <c r="H48" s="674"/>
      <c r="I48" s="674"/>
      <c r="J48" s="674"/>
      <c r="K48" s="674"/>
      <c r="L48" s="674"/>
      <c r="M48" s="674"/>
      <c r="N48" s="674"/>
    </row>
  </sheetData>
  <mergeCells count="15">
    <mergeCell ref="I10:N10"/>
    <mergeCell ref="I11:K11"/>
    <mergeCell ref="L11:N11"/>
    <mergeCell ref="B10:B11"/>
    <mergeCell ref="A1:C1"/>
    <mergeCell ref="C11:E11"/>
    <mergeCell ref="C10:H10"/>
    <mergeCell ref="F11:H11"/>
    <mergeCell ref="B29:B30"/>
    <mergeCell ref="C29:H29"/>
    <mergeCell ref="I29:N29"/>
    <mergeCell ref="C30:E30"/>
    <mergeCell ref="F30:H30"/>
    <mergeCell ref="I30:K30"/>
    <mergeCell ref="L30:N30"/>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2"/>
  <sheetViews>
    <sheetView topLeftCell="A4" workbookViewId="0">
      <selection activeCell="A21" sqref="A21"/>
    </sheetView>
  </sheetViews>
  <sheetFormatPr defaultRowHeight="15" x14ac:dyDescent="0.25"/>
  <cols>
    <col min="1" max="1" width="9.140625" style="244"/>
    <col min="2" max="2" width="12.5703125" style="244" customWidth="1"/>
    <col min="3" max="8" width="9.85546875" style="244" customWidth="1"/>
    <col min="9" max="16384" width="9.140625" style="244"/>
  </cols>
  <sheetData>
    <row r="1" spans="1:24" ht="18.75" x14ac:dyDescent="0.3">
      <c r="A1" s="730" t="s">
        <v>1</v>
      </c>
      <c r="B1" s="730"/>
      <c r="C1" s="730"/>
      <c r="D1" s="674"/>
      <c r="E1" s="674"/>
      <c r="F1" s="674"/>
      <c r="G1" s="674"/>
      <c r="H1" s="674"/>
      <c r="I1" s="674"/>
      <c r="J1" s="674"/>
      <c r="K1" s="674"/>
      <c r="L1" s="674"/>
      <c r="M1" s="674"/>
      <c r="N1" s="674"/>
      <c r="O1" s="282"/>
      <c r="P1" s="674"/>
      <c r="Q1" s="674"/>
      <c r="R1" s="674"/>
      <c r="S1" s="674"/>
      <c r="T1" s="674"/>
      <c r="U1" s="674"/>
      <c r="V1" s="674"/>
      <c r="W1" s="674"/>
      <c r="X1" s="674"/>
    </row>
    <row r="2" spans="1:24" x14ac:dyDescent="0.25">
      <c r="A2" s="675" t="s">
        <v>189</v>
      </c>
      <c r="B2" s="674"/>
      <c r="C2" s="674"/>
      <c r="D2" s="674"/>
      <c r="E2" s="674"/>
      <c r="F2" s="674"/>
      <c r="G2" s="674"/>
      <c r="H2" s="674"/>
      <c r="I2" s="674"/>
      <c r="J2" s="674"/>
      <c r="K2" s="674"/>
      <c r="L2" s="674"/>
      <c r="M2" s="674"/>
      <c r="N2" s="674"/>
      <c r="O2" s="674"/>
      <c r="P2" s="674"/>
      <c r="Q2" s="674"/>
      <c r="R2" s="674"/>
      <c r="S2" s="674"/>
      <c r="T2" s="674"/>
      <c r="U2" s="674"/>
      <c r="V2" s="674"/>
      <c r="W2" s="674"/>
      <c r="X2" s="674"/>
    </row>
    <row r="3" spans="1:24" s="674" customFormat="1" x14ac:dyDescent="0.25">
      <c r="A3" s="282" t="s">
        <v>21</v>
      </c>
    </row>
    <row r="4" spans="1:24" s="281" customFormat="1" x14ac:dyDescent="0.25">
      <c r="A4" s="675"/>
      <c r="B4" s="674"/>
      <c r="C4" s="674"/>
      <c r="D4" s="674"/>
      <c r="E4" s="674"/>
      <c r="F4" s="674"/>
      <c r="G4" s="674"/>
      <c r="H4" s="674"/>
      <c r="I4" s="674"/>
      <c r="J4" s="674"/>
      <c r="K4" s="674"/>
      <c r="L4" s="674"/>
      <c r="M4" s="674"/>
      <c r="N4" s="674"/>
      <c r="O4" s="674"/>
      <c r="P4" s="674"/>
      <c r="Q4" s="674"/>
      <c r="R4" s="674"/>
      <c r="S4" s="674"/>
      <c r="T4" s="674"/>
      <c r="U4" s="674"/>
      <c r="V4" s="674"/>
      <c r="W4" s="674"/>
      <c r="X4" s="674"/>
    </row>
    <row r="5" spans="1:24" s="281" customFormat="1" x14ac:dyDescent="0.25">
      <c r="A5" s="278" t="s">
        <v>190</v>
      </c>
      <c r="B5" s="674"/>
      <c r="C5" s="279" t="s">
        <v>191</v>
      </c>
      <c r="D5" s="674"/>
      <c r="E5" s="674"/>
      <c r="F5" s="674"/>
      <c r="G5" s="674"/>
      <c r="H5" s="674"/>
      <c r="I5" s="674"/>
      <c r="J5" s="674"/>
      <c r="K5" s="674"/>
      <c r="L5" s="674"/>
      <c r="M5" s="674"/>
      <c r="N5" s="674"/>
      <c r="O5" s="674"/>
      <c r="P5" s="674"/>
      <c r="Q5" s="674"/>
      <c r="R5" s="674"/>
      <c r="S5" s="674"/>
      <c r="T5" s="674"/>
      <c r="U5" s="674"/>
      <c r="V5" s="674"/>
      <c r="W5" s="674"/>
      <c r="X5" s="674"/>
    </row>
    <row r="6" spans="1:24" s="281" customFormat="1" x14ac:dyDescent="0.25">
      <c r="A6" s="278" t="s">
        <v>192</v>
      </c>
      <c r="B6" s="674"/>
      <c r="C6" s="279" t="s">
        <v>193</v>
      </c>
      <c r="D6" s="674"/>
      <c r="E6" s="674"/>
      <c r="F6" s="674"/>
      <c r="G6" s="674"/>
      <c r="H6" s="674"/>
      <c r="I6" s="674"/>
      <c r="J6" s="674"/>
      <c r="K6" s="674"/>
      <c r="L6" s="674"/>
      <c r="M6" s="674"/>
      <c r="N6" s="674"/>
      <c r="O6" s="674"/>
      <c r="P6" s="674"/>
      <c r="Q6" s="674"/>
      <c r="R6" s="674"/>
      <c r="S6" s="674"/>
      <c r="T6" s="674"/>
      <c r="U6" s="674"/>
      <c r="V6" s="674"/>
      <c r="W6" s="674"/>
      <c r="X6" s="674"/>
    </row>
    <row r="7" spans="1:24" x14ac:dyDescent="0.25">
      <c r="A7" s="278"/>
      <c r="B7" s="674"/>
      <c r="C7" s="282"/>
      <c r="D7" s="674"/>
      <c r="E7" s="674"/>
      <c r="F7" s="674"/>
      <c r="G7" s="674"/>
      <c r="H7" s="674"/>
      <c r="I7" s="674"/>
      <c r="J7" s="674"/>
      <c r="K7" s="674"/>
      <c r="L7" s="674"/>
      <c r="M7" s="674"/>
      <c r="N7" s="674"/>
      <c r="O7" s="674"/>
      <c r="P7" s="674"/>
      <c r="Q7" s="674"/>
      <c r="R7" s="674"/>
      <c r="S7" s="674"/>
      <c r="T7" s="674"/>
      <c r="U7" s="674"/>
      <c r="V7" s="674"/>
      <c r="W7" s="674"/>
      <c r="X7" s="674"/>
    </row>
    <row r="8" spans="1:24" x14ac:dyDescent="0.25">
      <c r="A8" s="675" t="s">
        <v>194</v>
      </c>
      <c r="B8" s="280"/>
      <c r="C8" s="280"/>
      <c r="D8" s="280"/>
      <c r="E8" s="280"/>
      <c r="F8" s="280"/>
      <c r="G8" s="280"/>
      <c r="H8" s="280"/>
      <c r="I8" s="674"/>
      <c r="J8" s="674"/>
      <c r="K8" s="674"/>
      <c r="L8" s="674"/>
      <c r="M8" s="674"/>
      <c r="N8" s="674"/>
      <c r="O8" s="674"/>
      <c r="P8" s="674"/>
      <c r="Q8" s="674"/>
      <c r="R8" s="674"/>
      <c r="S8" s="674"/>
      <c r="T8" s="674"/>
      <c r="U8" s="674"/>
      <c r="V8" s="674"/>
      <c r="W8" s="674"/>
      <c r="X8" s="674"/>
    </row>
    <row r="9" spans="1:24" x14ac:dyDescent="0.25">
      <c r="A9" s="675"/>
      <c r="B9" s="674"/>
      <c r="C9" s="674"/>
      <c r="D9" s="674"/>
      <c r="E9" s="674"/>
      <c r="F9" s="674"/>
      <c r="G9" s="674"/>
      <c r="H9" s="674"/>
      <c r="I9" s="674"/>
      <c r="J9" s="674"/>
      <c r="K9" s="674"/>
      <c r="L9" s="674"/>
      <c r="M9" s="674"/>
      <c r="N9" s="674"/>
      <c r="O9" s="674"/>
      <c r="P9" s="674"/>
      <c r="Q9" s="674"/>
      <c r="R9" s="674"/>
      <c r="S9" s="674"/>
      <c r="T9" s="674"/>
      <c r="U9" s="674"/>
      <c r="V9" s="674"/>
      <c r="W9" s="674"/>
      <c r="X9" s="674"/>
    </row>
    <row r="10" spans="1:24" x14ac:dyDescent="0.25">
      <c r="A10" s="674"/>
      <c r="B10" s="300"/>
      <c r="C10" s="736" t="str">
        <f>$A$1</f>
        <v>East Renfrewshire</v>
      </c>
      <c r="D10" s="737"/>
      <c r="E10" s="745"/>
      <c r="F10" s="737" t="s">
        <v>74</v>
      </c>
      <c r="G10" s="737"/>
      <c r="H10" s="737"/>
      <c r="I10" s="674"/>
      <c r="J10" s="674"/>
      <c r="K10" s="674"/>
      <c r="L10" s="674"/>
      <c r="M10" s="674"/>
      <c r="N10" s="674"/>
      <c r="O10" s="674"/>
      <c r="P10" s="674"/>
      <c r="Q10" s="674"/>
      <c r="R10" s="674"/>
      <c r="S10" s="674"/>
      <c r="T10" s="674"/>
      <c r="U10" s="674"/>
      <c r="V10" s="674"/>
      <c r="W10" s="674"/>
      <c r="X10" s="674"/>
    </row>
    <row r="11" spans="1:24" ht="15.75" thickBot="1" x14ac:dyDescent="0.3">
      <c r="A11" s="674"/>
      <c r="B11" s="301" t="s">
        <v>195</v>
      </c>
      <c r="C11" s="285" t="s">
        <v>196</v>
      </c>
      <c r="D11" s="286" t="s">
        <v>197</v>
      </c>
      <c r="E11" s="602" t="s">
        <v>198</v>
      </c>
      <c r="F11" s="286" t="s">
        <v>196</v>
      </c>
      <c r="G11" s="286" t="s">
        <v>197</v>
      </c>
      <c r="H11" s="601" t="s">
        <v>198</v>
      </c>
      <c r="I11" s="674"/>
      <c r="J11" s="674"/>
      <c r="K11" s="674"/>
      <c r="L11" s="674"/>
      <c r="M11" s="674"/>
      <c r="N11" s="674"/>
      <c r="O11" s="674"/>
      <c r="P11" s="674"/>
      <c r="Q11" s="674"/>
      <c r="R11" s="674"/>
      <c r="S11" s="674"/>
      <c r="T11" s="674"/>
      <c r="U11" s="674"/>
      <c r="V11" s="674"/>
      <c r="W11" s="674"/>
      <c r="X11" s="674"/>
    </row>
    <row r="12" spans="1:24" x14ac:dyDescent="0.25">
      <c r="A12" s="674"/>
      <c r="B12" s="160" t="s">
        <v>77</v>
      </c>
      <c r="C12" s="35"/>
      <c r="D12" s="169"/>
      <c r="E12" s="190"/>
      <c r="F12" s="169"/>
      <c r="G12" s="169"/>
      <c r="H12" s="169"/>
      <c r="I12" s="674"/>
      <c r="J12" s="674"/>
      <c r="K12" s="674"/>
      <c r="L12" s="674"/>
      <c r="M12" s="674"/>
      <c r="N12" s="674"/>
      <c r="O12" s="674"/>
      <c r="P12" s="674"/>
      <c r="Q12" s="674"/>
      <c r="R12" s="674"/>
      <c r="S12" s="674"/>
      <c r="T12" s="674"/>
      <c r="U12" s="674"/>
      <c r="V12" s="674"/>
      <c r="W12" s="674"/>
      <c r="X12" s="674"/>
    </row>
    <row r="13" spans="1:24" x14ac:dyDescent="0.25">
      <c r="A13" s="674"/>
      <c r="B13" s="659" t="s">
        <v>78</v>
      </c>
      <c r="C13" s="292">
        <v>18.5</v>
      </c>
      <c r="D13" s="293">
        <v>0.5</v>
      </c>
      <c r="E13" s="294">
        <f>SUM(C13:D13)</f>
        <v>19</v>
      </c>
      <c r="F13" s="292">
        <v>465.74000000000007</v>
      </c>
      <c r="G13" s="293">
        <v>381.29</v>
      </c>
      <c r="H13" s="298">
        <f>SUM(F13:G13)</f>
        <v>847.03000000000009</v>
      </c>
      <c r="I13" s="674"/>
      <c r="J13" s="674"/>
      <c r="K13" s="674"/>
      <c r="L13" s="674"/>
      <c r="M13" s="674"/>
      <c r="N13" s="674"/>
      <c r="O13" s="674"/>
      <c r="P13" s="674"/>
      <c r="Q13" s="674"/>
      <c r="R13" s="674"/>
      <c r="S13" s="674"/>
      <c r="T13" s="674"/>
      <c r="U13" s="674"/>
      <c r="V13" s="674"/>
      <c r="W13" s="674"/>
      <c r="X13" s="674"/>
    </row>
    <row r="14" spans="1:24" x14ac:dyDescent="0.25">
      <c r="A14" s="674"/>
      <c r="B14" s="661" t="s">
        <v>80</v>
      </c>
      <c r="C14" s="295">
        <v>19</v>
      </c>
      <c r="D14" s="296">
        <v>0.5</v>
      </c>
      <c r="E14" s="297">
        <f t="shared" ref="E14:E15" si="0">SUM(C14:D14)</f>
        <v>19.5</v>
      </c>
      <c r="F14" s="296">
        <v>465.65</v>
      </c>
      <c r="G14" s="296">
        <v>427.58999999999992</v>
      </c>
      <c r="H14" s="299">
        <f t="shared" ref="H14:H15" si="1">SUM(F14:G14)</f>
        <v>893.2399999999999</v>
      </c>
      <c r="I14" s="674"/>
      <c r="J14" s="674"/>
      <c r="K14" s="674"/>
      <c r="L14" s="674"/>
      <c r="M14" s="674"/>
      <c r="N14" s="674"/>
      <c r="O14" s="674"/>
      <c r="P14" s="674"/>
      <c r="Q14" s="674"/>
      <c r="R14" s="674"/>
      <c r="S14" s="674"/>
      <c r="T14" s="674"/>
      <c r="U14" s="674"/>
      <c r="V14" s="674"/>
      <c r="W14" s="674"/>
      <c r="X14" s="674"/>
    </row>
    <row r="15" spans="1:24" x14ac:dyDescent="0.25">
      <c r="A15" s="674"/>
      <c r="B15" s="308" t="s">
        <v>81</v>
      </c>
      <c r="C15" s="309">
        <v>19</v>
      </c>
      <c r="D15" s="310">
        <v>0.5</v>
      </c>
      <c r="E15" s="311">
        <f t="shared" si="0"/>
        <v>19.5</v>
      </c>
      <c r="F15" s="310">
        <v>428.14000000000004</v>
      </c>
      <c r="G15" s="310">
        <v>334.35</v>
      </c>
      <c r="H15" s="312">
        <f t="shared" si="1"/>
        <v>762.49</v>
      </c>
      <c r="I15" s="674"/>
      <c r="J15" s="674"/>
      <c r="K15" s="674"/>
      <c r="L15" s="674"/>
      <c r="M15" s="674"/>
      <c r="N15" s="674"/>
      <c r="O15" s="674"/>
      <c r="P15" s="674"/>
      <c r="Q15" s="674"/>
      <c r="R15" s="674"/>
      <c r="S15" s="674"/>
      <c r="T15" s="674"/>
      <c r="U15" s="674"/>
      <c r="V15" s="674"/>
      <c r="W15" s="674"/>
      <c r="X15" s="674"/>
    </row>
    <row r="16" spans="1:24" x14ac:dyDescent="0.25">
      <c r="A16" s="674"/>
      <c r="B16" s="675" t="s">
        <v>82</v>
      </c>
      <c r="C16" s="181"/>
      <c r="D16" s="656"/>
      <c r="E16" s="603"/>
      <c r="F16" s="674"/>
      <c r="G16" s="674"/>
      <c r="H16" s="674"/>
      <c r="I16" s="674"/>
      <c r="J16" s="674"/>
      <c r="K16" s="674"/>
      <c r="L16" s="674"/>
      <c r="M16" s="674"/>
      <c r="N16" s="674"/>
      <c r="O16" s="674"/>
      <c r="P16" s="674"/>
      <c r="Q16" s="674"/>
      <c r="R16" s="674"/>
      <c r="S16" s="674"/>
      <c r="T16" s="674"/>
      <c r="U16" s="674"/>
      <c r="V16" s="674"/>
      <c r="W16" s="674"/>
      <c r="X16" s="674"/>
    </row>
    <row r="17" spans="1:24" x14ac:dyDescent="0.25">
      <c r="A17" s="674"/>
      <c r="B17" s="659" t="s">
        <v>78</v>
      </c>
      <c r="C17" s="325">
        <f>IFERROR(C13/$E13,"-")</f>
        <v>0.97368421052631582</v>
      </c>
      <c r="D17" s="251">
        <f>IFERROR(D13/$E13,"-")</f>
        <v>2.6315789473684209E-2</v>
      </c>
      <c r="E17" s="289"/>
      <c r="F17" s="251">
        <f>IFERROR(F13/$H13,"-")</f>
        <v>0.54985065464033156</v>
      </c>
      <c r="G17" s="251">
        <f>IFERROR(G13/$H13,"-")</f>
        <v>0.45014934535966844</v>
      </c>
      <c r="H17" s="251"/>
      <c r="I17" s="674"/>
      <c r="J17" s="674"/>
      <c r="K17" s="674"/>
      <c r="L17" s="674"/>
      <c r="M17" s="674"/>
      <c r="N17" s="674"/>
      <c r="O17" s="674"/>
      <c r="P17" s="674"/>
      <c r="Q17" s="674"/>
      <c r="R17" s="674"/>
      <c r="S17" s="674"/>
      <c r="T17" s="674"/>
      <c r="U17" s="674"/>
      <c r="V17" s="674"/>
      <c r="W17" s="674"/>
      <c r="X17" s="674"/>
    </row>
    <row r="18" spans="1:24" x14ac:dyDescent="0.25">
      <c r="A18" s="674"/>
      <c r="B18" s="661" t="s">
        <v>80</v>
      </c>
      <c r="C18" s="324">
        <f t="shared" ref="C18:D18" si="2">IFERROR(C14/$E14,"-")</f>
        <v>0.97435897435897434</v>
      </c>
      <c r="D18" s="252">
        <f t="shared" si="2"/>
        <v>2.564102564102564E-2</v>
      </c>
      <c r="E18" s="290"/>
      <c r="F18" s="252">
        <f t="shared" ref="F18:G18" si="3">IFERROR(F14/$H14,"-")</f>
        <v>0.52130446464556002</v>
      </c>
      <c r="G18" s="252">
        <f t="shared" si="3"/>
        <v>0.47869553535443998</v>
      </c>
      <c r="H18" s="252"/>
      <c r="I18" s="674"/>
      <c r="J18" s="674"/>
      <c r="K18" s="674"/>
      <c r="L18" s="674"/>
      <c r="M18" s="674"/>
      <c r="N18" s="674"/>
      <c r="O18" s="674"/>
      <c r="P18" s="674"/>
      <c r="Q18" s="674"/>
      <c r="R18" s="674"/>
      <c r="S18" s="674"/>
      <c r="T18" s="674"/>
      <c r="U18" s="674"/>
      <c r="V18" s="674"/>
      <c r="W18" s="674"/>
      <c r="X18" s="674"/>
    </row>
    <row r="19" spans="1:24" ht="15.75" thickBot="1" x14ac:dyDescent="0.3">
      <c r="A19" s="674"/>
      <c r="B19" s="284" t="s">
        <v>81</v>
      </c>
      <c r="C19" s="287">
        <f t="shared" ref="C19:D19" si="4">IFERROR(C15/$E15,"-")</f>
        <v>0.97435897435897434</v>
      </c>
      <c r="D19" s="288">
        <f t="shared" si="4"/>
        <v>2.564102564102564E-2</v>
      </c>
      <c r="E19" s="291"/>
      <c r="F19" s="288">
        <f t="shared" ref="F19:G19" si="5">IFERROR(F15/$H15,"-")</f>
        <v>0.56150244593371723</v>
      </c>
      <c r="G19" s="288">
        <f t="shared" si="5"/>
        <v>0.43849755406628288</v>
      </c>
      <c r="H19" s="288"/>
      <c r="I19" s="674"/>
      <c r="J19" s="674"/>
      <c r="K19" s="674"/>
      <c r="L19" s="674"/>
      <c r="M19" s="674"/>
      <c r="N19" s="674"/>
      <c r="O19" s="674"/>
      <c r="P19" s="674"/>
      <c r="Q19" s="674"/>
      <c r="R19" s="674"/>
      <c r="S19" s="674"/>
      <c r="T19" s="674"/>
      <c r="U19" s="674"/>
      <c r="V19" s="674"/>
      <c r="W19" s="674"/>
      <c r="X19" s="674"/>
    </row>
    <row r="20" spans="1:24" x14ac:dyDescent="0.25">
      <c r="A20" s="674"/>
      <c r="B20" s="674"/>
      <c r="C20" s="674"/>
      <c r="D20" s="674"/>
      <c r="E20" s="674"/>
      <c r="F20" s="674"/>
      <c r="G20" s="674"/>
      <c r="H20" s="674"/>
      <c r="I20" s="674"/>
      <c r="J20" s="674"/>
      <c r="K20" s="674"/>
      <c r="L20" s="674"/>
      <c r="M20" s="674"/>
      <c r="N20" s="674"/>
      <c r="O20" s="674"/>
      <c r="P20" s="674"/>
      <c r="Q20" s="674"/>
      <c r="R20" s="674"/>
      <c r="S20" s="674"/>
      <c r="T20" s="674"/>
      <c r="U20" s="674"/>
      <c r="V20" s="674"/>
      <c r="W20" s="674"/>
      <c r="X20" s="674"/>
    </row>
    <row r="21" spans="1:24" x14ac:dyDescent="0.25">
      <c r="A21" s="282" t="s">
        <v>199</v>
      </c>
      <c r="B21" s="280"/>
      <c r="C21" s="280"/>
      <c r="D21" s="280"/>
      <c r="E21" s="280"/>
      <c r="F21" s="280"/>
      <c r="G21" s="280"/>
      <c r="H21" s="280"/>
      <c r="I21" s="674"/>
      <c r="J21" s="674"/>
      <c r="K21" s="674"/>
      <c r="L21" s="674"/>
      <c r="M21" s="674"/>
      <c r="N21" s="674"/>
      <c r="O21" s="674"/>
      <c r="P21" s="674"/>
      <c r="Q21" s="674"/>
      <c r="R21" s="674"/>
      <c r="S21" s="674"/>
      <c r="T21" s="674"/>
      <c r="U21" s="674"/>
      <c r="V21" s="674"/>
      <c r="W21" s="674"/>
      <c r="X21" s="674"/>
    </row>
    <row r="22" spans="1:24" x14ac:dyDescent="0.25">
      <c r="A22" s="675"/>
      <c r="B22" s="674"/>
      <c r="C22" s="674"/>
      <c r="D22" s="674"/>
      <c r="E22" s="674"/>
      <c r="F22" s="674"/>
      <c r="G22" s="674"/>
      <c r="H22" s="674"/>
      <c r="I22" s="674"/>
      <c r="J22" s="674"/>
      <c r="K22" s="674"/>
      <c r="L22" s="674"/>
      <c r="M22" s="674"/>
      <c r="N22" s="674"/>
      <c r="O22" s="674"/>
      <c r="P22" s="674"/>
      <c r="Q22" s="674"/>
      <c r="R22" s="674"/>
      <c r="S22" s="674"/>
      <c r="T22" s="674"/>
      <c r="U22" s="674"/>
      <c r="V22" s="674"/>
      <c r="W22" s="674"/>
      <c r="X22" s="674"/>
    </row>
    <row r="23" spans="1:24" x14ac:dyDescent="0.25">
      <c r="A23" s="674"/>
      <c r="B23" s="762" t="s">
        <v>200</v>
      </c>
      <c r="C23" s="736" t="str">
        <f>$A$1</f>
        <v>East Renfrewshire</v>
      </c>
      <c r="D23" s="737"/>
      <c r="E23" s="745"/>
      <c r="F23" s="737" t="s">
        <v>74</v>
      </c>
      <c r="G23" s="737"/>
      <c r="H23" s="737"/>
      <c r="I23" s="674"/>
      <c r="J23" s="674"/>
      <c r="K23" s="674"/>
      <c r="L23" s="674"/>
      <c r="M23" s="674"/>
      <c r="N23" s="674"/>
      <c r="O23" s="674"/>
      <c r="P23" s="674"/>
      <c r="Q23" s="674"/>
      <c r="R23" s="674"/>
      <c r="S23" s="674"/>
      <c r="T23" s="674"/>
      <c r="U23" s="674"/>
      <c r="V23" s="674"/>
      <c r="W23" s="674"/>
      <c r="X23" s="674"/>
    </row>
    <row r="24" spans="1:24" ht="15.75" thickBot="1" x14ac:dyDescent="0.3">
      <c r="A24" s="674"/>
      <c r="B24" s="763"/>
      <c r="C24" s="285" t="s">
        <v>196</v>
      </c>
      <c r="D24" s="286" t="s">
        <v>197</v>
      </c>
      <c r="E24" s="602" t="s">
        <v>198</v>
      </c>
      <c r="F24" s="286" t="s">
        <v>196</v>
      </c>
      <c r="G24" s="286" t="s">
        <v>197</v>
      </c>
      <c r="H24" s="601" t="s">
        <v>198</v>
      </c>
      <c r="I24" s="674"/>
      <c r="J24" s="674"/>
      <c r="K24" s="674"/>
      <c r="L24" s="674"/>
      <c r="M24" s="674"/>
      <c r="N24" s="674"/>
      <c r="O24" s="674"/>
      <c r="P24" s="674"/>
      <c r="Q24" s="674"/>
      <c r="R24" s="674"/>
      <c r="S24" s="674"/>
      <c r="T24" s="674"/>
      <c r="U24" s="674"/>
      <c r="V24" s="674"/>
      <c r="W24" s="674"/>
      <c r="X24" s="674"/>
    </row>
    <row r="25" spans="1:24" x14ac:dyDescent="0.25">
      <c r="A25" s="674"/>
      <c r="B25" s="160" t="s">
        <v>77</v>
      </c>
      <c r="C25" s="35"/>
      <c r="D25" s="169"/>
      <c r="E25" s="190"/>
      <c r="F25" s="169"/>
      <c r="G25" s="169"/>
      <c r="H25" s="169"/>
      <c r="I25" s="674"/>
      <c r="J25" s="674"/>
      <c r="K25" s="674"/>
      <c r="L25" s="674"/>
      <c r="M25" s="674"/>
      <c r="N25" s="674"/>
      <c r="O25" s="674"/>
      <c r="P25" s="674"/>
      <c r="Q25" s="674"/>
      <c r="R25" s="674"/>
      <c r="S25" s="674"/>
      <c r="T25" s="674"/>
      <c r="U25" s="674"/>
      <c r="V25" s="674"/>
      <c r="W25" s="674"/>
      <c r="X25" s="674"/>
    </row>
    <row r="26" spans="1:24" x14ac:dyDescent="0.25">
      <c r="A26" s="674"/>
      <c r="B26" s="659" t="s">
        <v>78</v>
      </c>
      <c r="C26" s="292">
        <v>0</v>
      </c>
      <c r="D26" s="293">
        <v>0</v>
      </c>
      <c r="E26" s="294">
        <f>SUM(C26:D26)</f>
        <v>0</v>
      </c>
      <c r="F26" s="292">
        <v>0</v>
      </c>
      <c r="G26" s="293">
        <v>403.49</v>
      </c>
      <c r="H26" s="298">
        <f>SUM(F26:G26)</f>
        <v>403.49</v>
      </c>
      <c r="I26" s="674"/>
      <c r="J26" s="674"/>
      <c r="K26" s="674"/>
      <c r="L26" s="674"/>
      <c r="M26" s="674"/>
      <c r="N26" s="674"/>
      <c r="O26" s="674"/>
      <c r="P26" s="674"/>
      <c r="Q26" s="674"/>
      <c r="R26" s="674"/>
      <c r="S26" s="674"/>
      <c r="T26" s="674"/>
      <c r="U26" s="674"/>
      <c r="V26" s="674"/>
      <c r="W26" s="674"/>
      <c r="X26" s="674"/>
    </row>
    <row r="27" spans="1:24" x14ac:dyDescent="0.25">
      <c r="A27" s="674"/>
      <c r="B27" s="661" t="s">
        <v>80</v>
      </c>
      <c r="C27" s="295">
        <v>0</v>
      </c>
      <c r="D27" s="296" t="s">
        <v>411</v>
      </c>
      <c r="E27" s="297">
        <f t="shared" ref="E27:E28" si="6">SUM(C27:D27)</f>
        <v>0</v>
      </c>
      <c r="F27" s="296">
        <v>10</v>
      </c>
      <c r="G27" s="296">
        <v>403.49</v>
      </c>
      <c r="H27" s="299">
        <f t="shared" ref="H27:H28" si="7">SUM(F27:G27)</f>
        <v>413.49</v>
      </c>
      <c r="I27" s="674"/>
      <c r="J27" s="674"/>
      <c r="K27" s="674"/>
      <c r="L27" s="674"/>
      <c r="M27" s="674"/>
      <c r="N27" s="674"/>
      <c r="O27" s="674"/>
      <c r="P27" s="674"/>
      <c r="Q27" s="674"/>
      <c r="R27" s="674"/>
      <c r="S27" s="674"/>
      <c r="T27" s="674"/>
      <c r="U27" s="674"/>
      <c r="V27" s="674"/>
      <c r="W27" s="674"/>
      <c r="X27" s="674"/>
    </row>
    <row r="28" spans="1:24" x14ac:dyDescent="0.25">
      <c r="A28" s="674"/>
      <c r="B28" s="308" t="s">
        <v>81</v>
      </c>
      <c r="C28" s="309">
        <v>0</v>
      </c>
      <c r="D28" s="310">
        <v>36</v>
      </c>
      <c r="E28" s="311">
        <f t="shared" si="6"/>
        <v>36</v>
      </c>
      <c r="F28" s="310">
        <v>10</v>
      </c>
      <c r="G28" s="310">
        <v>403.49</v>
      </c>
      <c r="H28" s="312">
        <f t="shared" si="7"/>
        <v>413.49</v>
      </c>
      <c r="I28" s="674"/>
      <c r="J28" s="674"/>
      <c r="K28" s="674"/>
      <c r="L28" s="674"/>
      <c r="M28" s="674"/>
      <c r="N28" s="674"/>
      <c r="O28" s="674"/>
      <c r="P28" s="674"/>
      <c r="Q28" s="674"/>
      <c r="R28" s="674"/>
      <c r="S28" s="674"/>
      <c r="T28" s="674"/>
      <c r="U28" s="674"/>
      <c r="V28" s="674"/>
      <c r="W28" s="674"/>
      <c r="X28" s="674"/>
    </row>
    <row r="29" spans="1:24" x14ac:dyDescent="0.25">
      <c r="A29" s="674"/>
      <c r="B29" s="675" t="s">
        <v>82</v>
      </c>
      <c r="C29" s="181"/>
      <c r="D29" s="656"/>
      <c r="E29" s="603"/>
      <c r="F29" s="674"/>
      <c r="G29" s="674"/>
      <c r="H29" s="674"/>
      <c r="I29" s="674"/>
      <c r="J29" s="674"/>
      <c r="K29" s="674"/>
      <c r="L29" s="674"/>
      <c r="M29" s="674"/>
      <c r="N29" s="674"/>
      <c r="O29" s="674"/>
      <c r="P29" s="674"/>
      <c r="Q29" s="674"/>
      <c r="R29" s="674"/>
      <c r="S29" s="674"/>
      <c r="T29" s="674"/>
      <c r="U29" s="674"/>
      <c r="V29" s="674"/>
      <c r="W29" s="674"/>
      <c r="X29" s="674"/>
    </row>
    <row r="30" spans="1:24" x14ac:dyDescent="0.25">
      <c r="A30" s="674"/>
      <c r="B30" s="659" t="s">
        <v>78</v>
      </c>
      <c r="C30" s="325" t="str">
        <f>IFERROR(C26/$E26,"-")</f>
        <v>-</v>
      </c>
      <c r="D30" s="251" t="str">
        <f>IFERROR(D26/$E26,"-")</f>
        <v>-</v>
      </c>
      <c r="E30" s="289"/>
      <c r="F30" s="251">
        <f>IFERROR(F26/$H26,"-")</f>
        <v>0</v>
      </c>
      <c r="G30" s="251">
        <f>IFERROR(G26/$H26,"-")</f>
        <v>1</v>
      </c>
      <c r="H30" s="251"/>
      <c r="I30" s="674"/>
      <c r="J30" s="674"/>
      <c r="K30" s="674"/>
      <c r="L30" s="674"/>
      <c r="M30" s="674"/>
      <c r="N30" s="674"/>
      <c r="O30" s="674"/>
      <c r="P30" s="674"/>
      <c r="Q30" s="674"/>
      <c r="R30" s="674"/>
      <c r="S30" s="674"/>
      <c r="T30" s="674"/>
      <c r="U30" s="674"/>
      <c r="V30" s="674"/>
      <c r="W30" s="674"/>
      <c r="X30" s="674"/>
    </row>
    <row r="31" spans="1:24" x14ac:dyDescent="0.25">
      <c r="A31" s="674"/>
      <c r="B31" s="661" t="s">
        <v>80</v>
      </c>
      <c r="C31" s="324" t="str">
        <f t="shared" ref="C31:D31" si="8">IFERROR(C27/$E27,"-")</f>
        <v>-</v>
      </c>
      <c r="D31" s="252" t="str">
        <f t="shared" si="8"/>
        <v>-</v>
      </c>
      <c r="E31" s="290"/>
      <c r="F31" s="252">
        <f t="shared" ref="F31:G31" si="9">IFERROR(F27/$H27,"-")</f>
        <v>2.4184381726281168E-2</v>
      </c>
      <c r="G31" s="252">
        <f t="shared" si="9"/>
        <v>0.97581561827371888</v>
      </c>
      <c r="H31" s="252"/>
      <c r="I31" s="674"/>
      <c r="J31" s="674"/>
      <c r="K31" s="674"/>
      <c r="L31" s="674"/>
      <c r="M31" s="674"/>
      <c r="N31" s="674"/>
      <c r="O31" s="674"/>
      <c r="P31" s="674"/>
      <c r="Q31" s="674"/>
      <c r="R31" s="674"/>
      <c r="S31" s="674"/>
      <c r="T31" s="674"/>
      <c r="U31" s="674"/>
      <c r="V31" s="674"/>
      <c r="W31" s="674"/>
      <c r="X31" s="674"/>
    </row>
    <row r="32" spans="1:24" ht="15.75" thickBot="1" x14ac:dyDescent="0.3">
      <c r="A32" s="674"/>
      <c r="B32" s="284" t="s">
        <v>81</v>
      </c>
      <c r="C32" s="287">
        <f t="shared" ref="C32:D32" si="10">IFERROR(C28/$E28,"-")</f>
        <v>0</v>
      </c>
      <c r="D32" s="288">
        <f t="shared" si="10"/>
        <v>1</v>
      </c>
      <c r="E32" s="291"/>
      <c r="F32" s="288">
        <f t="shared" ref="F32:G32" si="11">IFERROR(F28/$H28,"-")</f>
        <v>2.4184381726281168E-2</v>
      </c>
      <c r="G32" s="288">
        <f t="shared" si="11"/>
        <v>0.97581561827371888</v>
      </c>
      <c r="H32" s="288"/>
      <c r="I32" s="674"/>
      <c r="J32" s="674"/>
      <c r="K32" s="674"/>
      <c r="L32" s="674"/>
      <c r="M32" s="674"/>
      <c r="N32" s="674"/>
      <c r="O32" s="674"/>
      <c r="P32" s="674"/>
      <c r="Q32" s="674"/>
      <c r="R32" s="674"/>
      <c r="S32" s="674"/>
      <c r="T32" s="674"/>
      <c r="U32" s="674"/>
      <c r="V32" s="674"/>
      <c r="W32" s="674"/>
      <c r="X32" s="674"/>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 ref="A21" location="'Notes &amp; Caveats'!A21" display="Table I1.2 Number of FTE Volunteers by Type of Provision in 2017/18, 2018/19 and 2019/20" xr:uid="{923F8FB5-DB50-4A8F-9592-9FDD3313C4BC}"/>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workbookViewId="0">
      <selection sqref="A1:C1"/>
    </sheetView>
  </sheetViews>
  <sheetFormatPr defaultRowHeight="15" x14ac:dyDescent="0.25"/>
  <cols>
    <col min="1" max="1" width="9.140625" style="281"/>
    <col min="2" max="2" width="15" style="281" customWidth="1"/>
    <col min="3" max="14" width="16.140625" style="281" customWidth="1"/>
    <col min="15" max="16384" width="9.140625" style="281"/>
  </cols>
  <sheetData>
    <row r="1" spans="1:15" ht="18.75" x14ac:dyDescent="0.3">
      <c r="A1" s="730" t="s">
        <v>1</v>
      </c>
      <c r="B1" s="730"/>
      <c r="C1" s="730"/>
      <c r="D1" s="674"/>
      <c r="E1" s="674"/>
      <c r="F1" s="674"/>
      <c r="G1" s="674"/>
      <c r="H1" s="674"/>
      <c r="I1" s="674"/>
      <c r="J1" s="674"/>
      <c r="K1" s="674"/>
      <c r="L1" s="674"/>
      <c r="M1" s="674"/>
      <c r="N1" s="674"/>
      <c r="O1" s="282"/>
    </row>
    <row r="2" spans="1:15" x14ac:dyDescent="0.25">
      <c r="A2" s="675" t="s">
        <v>11</v>
      </c>
      <c r="B2" s="674"/>
      <c r="C2" s="674"/>
      <c r="D2" s="674"/>
      <c r="E2" s="674"/>
      <c r="F2" s="674"/>
      <c r="G2" s="674"/>
      <c r="H2" s="674"/>
      <c r="I2" s="674"/>
      <c r="J2" s="674"/>
      <c r="K2" s="674"/>
      <c r="L2" s="674"/>
      <c r="M2" s="674"/>
      <c r="N2" s="674"/>
      <c r="O2" s="674"/>
    </row>
    <row r="3" spans="1:15" s="674" customFormat="1" x14ac:dyDescent="0.25">
      <c r="A3" s="282" t="s">
        <v>21</v>
      </c>
    </row>
    <row r="4" spans="1:15" x14ac:dyDescent="0.25">
      <c r="A4" s="675"/>
      <c r="B4" s="674"/>
      <c r="C4" s="674"/>
      <c r="D4" s="674"/>
      <c r="E4" s="674"/>
      <c r="F4" s="674"/>
      <c r="G4" s="674"/>
      <c r="H4" s="674"/>
      <c r="I4" s="674"/>
      <c r="J4" s="674"/>
      <c r="K4" s="674"/>
      <c r="L4" s="674"/>
      <c r="M4" s="674"/>
      <c r="N4" s="674"/>
      <c r="O4" s="674"/>
    </row>
    <row r="5" spans="1:15" x14ac:dyDescent="0.25">
      <c r="A5" s="278" t="s">
        <v>201</v>
      </c>
      <c r="B5" s="674"/>
      <c r="C5" s="279" t="s">
        <v>202</v>
      </c>
      <c r="D5" s="674"/>
      <c r="E5" s="674"/>
      <c r="F5" s="674"/>
      <c r="G5" s="674"/>
      <c r="H5" s="674"/>
      <c r="I5" s="674"/>
      <c r="J5" s="674"/>
      <c r="K5" s="674"/>
      <c r="L5" s="674"/>
      <c r="M5" s="674"/>
      <c r="N5" s="674"/>
      <c r="O5" s="674"/>
    </row>
    <row r="6" spans="1:15" x14ac:dyDescent="0.25">
      <c r="A6" s="278" t="s">
        <v>203</v>
      </c>
      <c r="B6" s="674"/>
      <c r="C6" s="279" t="s">
        <v>204</v>
      </c>
      <c r="D6" s="674"/>
      <c r="E6" s="674"/>
      <c r="F6" s="674"/>
      <c r="G6" s="674"/>
      <c r="H6" s="674"/>
      <c r="I6" s="674"/>
      <c r="J6" s="674"/>
      <c r="K6" s="674"/>
      <c r="L6" s="674"/>
      <c r="M6" s="674"/>
      <c r="N6" s="674"/>
      <c r="O6" s="674"/>
    </row>
    <row r="7" spans="1:15" x14ac:dyDescent="0.25">
      <c r="A7" s="278"/>
      <c r="B7" s="674"/>
      <c r="C7" s="282"/>
      <c r="D7" s="674"/>
      <c r="E7" s="674"/>
      <c r="F7" s="674"/>
      <c r="G7" s="674"/>
      <c r="H7" s="674"/>
      <c r="I7" s="674"/>
      <c r="J7" s="674"/>
      <c r="K7" s="674"/>
      <c r="L7" s="674"/>
      <c r="M7" s="674"/>
      <c r="N7" s="674"/>
      <c r="O7" s="674"/>
    </row>
    <row r="8" spans="1:15" x14ac:dyDescent="0.25">
      <c r="A8" s="675" t="s">
        <v>205</v>
      </c>
      <c r="B8" s="280"/>
      <c r="C8" s="280"/>
      <c r="D8" s="280"/>
      <c r="E8" s="280"/>
      <c r="F8" s="674"/>
      <c r="G8" s="674"/>
      <c r="H8" s="674"/>
      <c r="I8" s="674"/>
      <c r="J8" s="674"/>
      <c r="K8" s="674"/>
      <c r="L8" s="674"/>
      <c r="M8" s="674"/>
      <c r="N8" s="674"/>
      <c r="O8" s="674"/>
    </row>
    <row r="9" spans="1:15" x14ac:dyDescent="0.25">
      <c r="A9" s="675"/>
      <c r="B9" s="674"/>
      <c r="C9" s="674"/>
      <c r="D9" s="674"/>
      <c r="E9" s="674"/>
      <c r="F9" s="674"/>
      <c r="G9" s="674"/>
      <c r="H9" s="674"/>
      <c r="I9" s="674"/>
      <c r="J9" s="674"/>
      <c r="K9" s="674"/>
      <c r="L9" s="674"/>
      <c r="M9" s="674"/>
      <c r="N9" s="674"/>
      <c r="O9" s="674"/>
    </row>
    <row r="10" spans="1:15" x14ac:dyDescent="0.25">
      <c r="A10" s="674"/>
      <c r="B10" s="762" t="s">
        <v>201</v>
      </c>
      <c r="C10" s="736" t="str">
        <f>$A$1</f>
        <v>East Renfrewshire</v>
      </c>
      <c r="D10" s="737"/>
      <c r="E10" s="745"/>
      <c r="F10" s="737" t="s">
        <v>74</v>
      </c>
      <c r="G10" s="737"/>
      <c r="H10" s="737"/>
      <c r="I10" s="674"/>
      <c r="J10" s="674"/>
      <c r="K10" s="674"/>
      <c r="L10" s="674"/>
      <c r="M10" s="674"/>
      <c r="N10" s="674"/>
      <c r="O10" s="674"/>
    </row>
    <row r="11" spans="1:15" ht="15.75" thickBot="1" x14ac:dyDescent="0.3">
      <c r="A11" s="674"/>
      <c r="B11" s="763"/>
      <c r="C11" s="285" t="s">
        <v>196</v>
      </c>
      <c r="D11" s="286" t="s">
        <v>197</v>
      </c>
      <c r="E11" s="602" t="s">
        <v>206</v>
      </c>
      <c r="F11" s="285" t="s">
        <v>196</v>
      </c>
      <c r="G11" s="286" t="s">
        <v>197</v>
      </c>
      <c r="H11" s="601" t="s">
        <v>206</v>
      </c>
      <c r="I11" s="674"/>
      <c r="J11" s="674"/>
      <c r="K11" s="674"/>
      <c r="L11" s="674"/>
      <c r="M11" s="674"/>
      <c r="N11" s="674"/>
      <c r="O11" s="674"/>
    </row>
    <row r="12" spans="1:15" x14ac:dyDescent="0.25">
      <c r="A12" s="674"/>
      <c r="B12" s="160" t="s">
        <v>77</v>
      </c>
      <c r="C12" s="35"/>
      <c r="D12" s="169"/>
      <c r="E12" s="190"/>
      <c r="F12" s="169"/>
      <c r="G12" s="169"/>
      <c r="H12" s="169"/>
      <c r="I12" s="674"/>
      <c r="J12" s="674"/>
      <c r="K12" s="674"/>
      <c r="L12" s="674"/>
      <c r="M12" s="674"/>
      <c r="N12" s="674"/>
      <c r="O12" s="674"/>
    </row>
    <row r="13" spans="1:15" x14ac:dyDescent="0.25">
      <c r="A13" s="674"/>
      <c r="B13" s="659" t="s">
        <v>78</v>
      </c>
      <c r="C13" s="302">
        <v>697411</v>
      </c>
      <c r="D13" s="303">
        <v>12500</v>
      </c>
      <c r="E13" s="306">
        <f>SUM(C13:D13)</f>
        <v>709911</v>
      </c>
      <c r="F13" s="302">
        <v>14382414.17</v>
      </c>
      <c r="G13" s="303">
        <v>12339227.790000001</v>
      </c>
      <c r="H13" s="316">
        <f>SUM(F13:G13)</f>
        <v>26721641.960000001</v>
      </c>
      <c r="I13" s="674"/>
      <c r="J13" s="674"/>
      <c r="K13" s="674"/>
      <c r="L13" s="674"/>
      <c r="M13" s="674"/>
      <c r="N13" s="674"/>
      <c r="O13" s="674"/>
    </row>
    <row r="14" spans="1:15" x14ac:dyDescent="0.25">
      <c r="A14" s="674"/>
      <c r="B14" s="661" t="s">
        <v>80</v>
      </c>
      <c r="C14" s="304">
        <v>724200</v>
      </c>
      <c r="D14" s="305">
        <v>12500</v>
      </c>
      <c r="E14" s="307">
        <f t="shared" ref="E14:E15" si="0">SUM(C14:D14)</f>
        <v>736700</v>
      </c>
      <c r="F14" s="304">
        <v>14914416.17</v>
      </c>
      <c r="G14" s="305">
        <v>11239610.120000001</v>
      </c>
      <c r="H14" s="317">
        <f t="shared" ref="H14" si="1">SUM(F14:G14)</f>
        <v>26154026.289999999</v>
      </c>
      <c r="I14" s="674"/>
      <c r="J14" s="674"/>
      <c r="K14" s="674"/>
      <c r="L14" s="674"/>
      <c r="M14" s="674"/>
      <c r="N14" s="674"/>
      <c r="O14" s="674"/>
    </row>
    <row r="15" spans="1:15" x14ac:dyDescent="0.25">
      <c r="A15" s="674"/>
      <c r="B15" s="308" t="s">
        <v>81</v>
      </c>
      <c r="C15" s="318">
        <v>704977</v>
      </c>
      <c r="D15" s="321">
        <v>12500</v>
      </c>
      <c r="E15" s="319">
        <f t="shared" si="0"/>
        <v>717477</v>
      </c>
      <c r="F15" s="318">
        <v>15096719.860000001</v>
      </c>
      <c r="G15" s="321">
        <v>13098484.510000002</v>
      </c>
      <c r="H15" s="320">
        <f>SUM(F15:G15)</f>
        <v>28195204.370000005</v>
      </c>
      <c r="I15" s="674"/>
      <c r="J15" s="674"/>
      <c r="K15" s="674"/>
      <c r="L15" s="674"/>
      <c r="M15" s="674"/>
      <c r="N15" s="674"/>
      <c r="O15" s="674"/>
    </row>
    <row r="16" spans="1:15" x14ac:dyDescent="0.25">
      <c r="A16" s="674"/>
      <c r="B16" s="675" t="s">
        <v>82</v>
      </c>
      <c r="C16" s="181"/>
      <c r="D16" s="656"/>
      <c r="E16" s="603"/>
      <c r="F16" s="674"/>
      <c r="G16" s="674"/>
      <c r="H16" s="674"/>
      <c r="I16" s="674"/>
      <c r="J16" s="536"/>
      <c r="K16" s="674"/>
      <c r="L16" s="674"/>
      <c r="M16" s="674"/>
      <c r="N16" s="674"/>
      <c r="O16" s="674"/>
    </row>
    <row r="17" spans="1:14" x14ac:dyDescent="0.25">
      <c r="A17" s="674"/>
      <c r="B17" s="659" t="s">
        <v>78</v>
      </c>
      <c r="C17" s="325">
        <f>IFERROR(C13/$E13,"-")</f>
        <v>0.98239215901711618</v>
      </c>
      <c r="D17" s="251">
        <f>IFERROR(D13/$E13,"-")</f>
        <v>1.7607840982883771E-2</v>
      </c>
      <c r="E17" s="289"/>
      <c r="F17" s="251">
        <f>IFERROR(F13/$H13,"-")</f>
        <v>0.53823092875539746</v>
      </c>
      <c r="G17" s="251">
        <f>IFERROR(G13/$H13,"-")</f>
        <v>0.46176907124460254</v>
      </c>
      <c r="H17" s="251"/>
      <c r="I17" s="674"/>
      <c r="J17" s="674"/>
      <c r="K17" s="674"/>
      <c r="L17" s="674"/>
      <c r="M17" s="674"/>
      <c r="N17" s="674"/>
    </row>
    <row r="18" spans="1:14" x14ac:dyDescent="0.25">
      <c r="A18" s="674"/>
      <c r="B18" s="661" t="s">
        <v>80</v>
      </c>
      <c r="C18" s="324">
        <f t="shared" ref="C18:D19" si="2">IFERROR(C14/$E14,"-")</f>
        <v>0.98303244197095152</v>
      </c>
      <c r="D18" s="252">
        <f t="shared" si="2"/>
        <v>1.6967558029048459E-2</v>
      </c>
      <c r="E18" s="290"/>
      <c r="F18" s="252">
        <f t="shared" ref="F18:G19" si="3">IFERROR(F14/$H14,"-")</f>
        <v>0.57025316120074909</v>
      </c>
      <c r="G18" s="252">
        <f t="shared" si="3"/>
        <v>0.42974683879925096</v>
      </c>
      <c r="H18" s="252"/>
      <c r="I18" s="674"/>
      <c r="J18" s="674"/>
      <c r="K18" s="674"/>
      <c r="L18" s="674"/>
      <c r="M18" s="674"/>
      <c r="N18" s="674"/>
    </row>
    <row r="19" spans="1:14" ht="15.75" thickBot="1" x14ac:dyDescent="0.3">
      <c r="A19" s="674"/>
      <c r="B19" s="284" t="s">
        <v>81</v>
      </c>
      <c r="C19" s="287">
        <f t="shared" si="2"/>
        <v>0.98257783873211268</v>
      </c>
      <c r="D19" s="288">
        <f t="shared" si="2"/>
        <v>1.7422161267887332E-2</v>
      </c>
      <c r="E19" s="291"/>
      <c r="F19" s="288">
        <f t="shared" si="3"/>
        <v>0.53543573090972418</v>
      </c>
      <c r="G19" s="288">
        <f t="shared" si="3"/>
        <v>0.46456426909027576</v>
      </c>
      <c r="H19" s="288"/>
      <c r="I19" s="674"/>
      <c r="J19" s="674"/>
      <c r="K19" s="674"/>
      <c r="L19" s="674"/>
      <c r="M19" s="674"/>
      <c r="N19" s="674"/>
    </row>
    <row r="20" spans="1:14" x14ac:dyDescent="0.25">
      <c r="A20" s="674"/>
      <c r="B20" s="674"/>
      <c r="C20" s="674"/>
      <c r="D20" s="674"/>
      <c r="E20" s="674"/>
      <c r="F20" s="674"/>
      <c r="G20" s="674"/>
      <c r="H20" s="674"/>
      <c r="I20" s="674"/>
      <c r="J20" s="674"/>
      <c r="K20" s="674"/>
      <c r="L20" s="674"/>
      <c r="M20" s="674"/>
      <c r="N20" s="674"/>
    </row>
    <row r="21" spans="1:14" x14ac:dyDescent="0.25">
      <c r="A21" s="675" t="s">
        <v>207</v>
      </c>
      <c r="B21" s="280"/>
      <c r="C21" s="280"/>
      <c r="D21" s="280"/>
      <c r="E21" s="674"/>
      <c r="F21" s="674"/>
      <c r="G21" s="674"/>
      <c r="H21" s="674"/>
      <c r="I21" s="674"/>
      <c r="J21" s="674"/>
      <c r="K21" s="674"/>
      <c r="L21" s="674"/>
      <c r="M21" s="674"/>
      <c r="N21" s="674"/>
    </row>
    <row r="22" spans="1:14" x14ac:dyDescent="0.25">
      <c r="A22" s="675"/>
      <c r="B22" s="674"/>
      <c r="C22" s="674"/>
      <c r="D22" s="674"/>
      <c r="E22" s="674"/>
      <c r="F22" s="674"/>
      <c r="G22" s="674"/>
      <c r="H22" s="674"/>
      <c r="I22" s="674"/>
      <c r="J22" s="674"/>
      <c r="K22" s="674"/>
      <c r="L22" s="674"/>
      <c r="M22" s="674"/>
      <c r="N22" s="674"/>
    </row>
    <row r="23" spans="1:14" x14ac:dyDescent="0.25">
      <c r="A23" s="674"/>
      <c r="B23" s="762" t="s">
        <v>203</v>
      </c>
      <c r="C23" s="736" t="str">
        <f>$A$1</f>
        <v>East Renfrewshire</v>
      </c>
      <c r="D23" s="737"/>
      <c r="E23" s="737"/>
      <c r="F23" s="737"/>
      <c r="G23" s="737"/>
      <c r="H23" s="745"/>
      <c r="I23" s="737" t="s">
        <v>74</v>
      </c>
      <c r="J23" s="737"/>
      <c r="K23" s="737"/>
      <c r="L23" s="737"/>
      <c r="M23" s="737"/>
      <c r="N23" s="737"/>
    </row>
    <row r="24" spans="1:14" ht="30.75" thickBot="1" x14ac:dyDescent="0.3">
      <c r="A24" s="674"/>
      <c r="B24" s="762"/>
      <c r="C24" s="196" t="s">
        <v>208</v>
      </c>
      <c r="D24" s="197" t="s">
        <v>209</v>
      </c>
      <c r="E24" s="197" t="s">
        <v>210</v>
      </c>
      <c r="F24" s="197" t="s">
        <v>211</v>
      </c>
      <c r="G24" s="197" t="s">
        <v>212</v>
      </c>
      <c r="H24" s="91" t="s">
        <v>185</v>
      </c>
      <c r="I24" s="197" t="s">
        <v>208</v>
      </c>
      <c r="J24" s="197" t="s">
        <v>209</v>
      </c>
      <c r="K24" s="197" t="s">
        <v>210</v>
      </c>
      <c r="L24" s="197" t="s">
        <v>211</v>
      </c>
      <c r="M24" s="197" t="s">
        <v>128</v>
      </c>
      <c r="N24" s="726" t="s">
        <v>185</v>
      </c>
    </row>
    <row r="25" spans="1:14" x14ac:dyDescent="0.25">
      <c r="A25" s="674"/>
      <c r="B25" s="182" t="s">
        <v>77</v>
      </c>
      <c r="C25" s="35"/>
      <c r="D25" s="169"/>
      <c r="E25" s="169"/>
      <c r="F25" s="169"/>
      <c r="G25" s="169"/>
      <c r="H25" s="190"/>
      <c r="I25" s="169"/>
      <c r="J25" s="169"/>
      <c r="K25" s="169"/>
      <c r="L25" s="169"/>
      <c r="M25" s="169"/>
      <c r="N25" s="169"/>
    </row>
    <row r="26" spans="1:14" x14ac:dyDescent="0.25">
      <c r="A26" s="674"/>
      <c r="B26" s="660" t="s">
        <v>78</v>
      </c>
      <c r="C26" s="302" t="s">
        <v>79</v>
      </c>
      <c r="D26" s="303" t="s">
        <v>79</v>
      </c>
      <c r="E26" s="303" t="s">
        <v>79</v>
      </c>
      <c r="F26" s="303" t="s">
        <v>79</v>
      </c>
      <c r="G26" s="303">
        <v>0</v>
      </c>
      <c r="H26" s="335">
        <f>SUM(C26:G26)</f>
        <v>0</v>
      </c>
      <c r="I26" s="303">
        <v>447591</v>
      </c>
      <c r="J26" s="303">
        <v>517349.44</v>
      </c>
      <c r="K26" s="303">
        <v>303137.03000000003</v>
      </c>
      <c r="L26" s="303">
        <v>1660152.81</v>
      </c>
      <c r="M26" s="303">
        <v>1189735.74</v>
      </c>
      <c r="N26" s="330">
        <f>SUM(I26:M26)</f>
        <v>4117966.0200000005</v>
      </c>
    </row>
    <row r="27" spans="1:14" x14ac:dyDescent="0.25">
      <c r="A27" s="674"/>
      <c r="B27" s="662" t="s">
        <v>80</v>
      </c>
      <c r="C27" s="304">
        <v>0</v>
      </c>
      <c r="D27" s="305">
        <v>0</v>
      </c>
      <c r="E27" s="305">
        <v>0</v>
      </c>
      <c r="F27" s="305">
        <v>0</v>
      </c>
      <c r="G27" s="305">
        <v>40000</v>
      </c>
      <c r="H27" s="336">
        <f t="shared" ref="H27:H28" si="4">SUM(C27:G27)</f>
        <v>40000</v>
      </c>
      <c r="I27" s="305">
        <v>290094</v>
      </c>
      <c r="J27" s="305">
        <v>459223.27999999997</v>
      </c>
      <c r="K27" s="305">
        <v>545522.46</v>
      </c>
      <c r="L27" s="305">
        <v>771397.88</v>
      </c>
      <c r="M27" s="305">
        <v>1977490.44</v>
      </c>
      <c r="N27" s="331">
        <f t="shared" ref="N27:N28" si="5">SUM(I27:M27)</f>
        <v>4043728.06</v>
      </c>
    </row>
    <row r="28" spans="1:14" x14ac:dyDescent="0.25">
      <c r="A28" s="674"/>
      <c r="B28" s="333" t="s">
        <v>81</v>
      </c>
      <c r="C28" s="302">
        <v>0</v>
      </c>
      <c r="D28" s="303">
        <v>0</v>
      </c>
      <c r="E28" s="303">
        <v>0</v>
      </c>
      <c r="F28" s="303">
        <v>0</v>
      </c>
      <c r="G28" s="303">
        <v>0</v>
      </c>
      <c r="H28" s="335">
        <f t="shared" si="4"/>
        <v>0</v>
      </c>
      <c r="I28" s="303">
        <v>161840.16999999998</v>
      </c>
      <c r="J28" s="303">
        <v>191878.59</v>
      </c>
      <c r="K28" s="303">
        <v>274847.45999999996</v>
      </c>
      <c r="L28" s="303">
        <v>603628.26</v>
      </c>
      <c r="M28" s="303">
        <v>2221867.85</v>
      </c>
      <c r="N28" s="330">
        <f t="shared" si="5"/>
        <v>3454062.33</v>
      </c>
    </row>
    <row r="29" spans="1:14" x14ac:dyDescent="0.25">
      <c r="A29" s="674"/>
      <c r="B29" s="334" t="s">
        <v>82</v>
      </c>
      <c r="C29" s="337"/>
      <c r="D29" s="329"/>
      <c r="E29" s="329"/>
      <c r="F29" s="329"/>
      <c r="G29" s="329"/>
      <c r="H29" s="334"/>
      <c r="I29" s="329"/>
      <c r="J29" s="329"/>
      <c r="K29" s="329"/>
      <c r="L29" s="329"/>
      <c r="M29" s="329"/>
      <c r="N29" s="328"/>
    </row>
    <row r="30" spans="1:14" x14ac:dyDescent="0.25">
      <c r="A30" s="674"/>
      <c r="B30" s="660" t="s">
        <v>78</v>
      </c>
      <c r="C30" s="325" t="str">
        <f>IFERROR(C26/$H26,"-")</f>
        <v>-</v>
      </c>
      <c r="D30" s="251" t="str">
        <f t="shared" ref="D30:G30" si="6">IFERROR(D26/$H26,"-")</f>
        <v>-</v>
      </c>
      <c r="E30" s="251" t="str">
        <f t="shared" si="6"/>
        <v>-</v>
      </c>
      <c r="F30" s="251" t="str">
        <f t="shared" si="6"/>
        <v>-</v>
      </c>
      <c r="G30" s="251" t="str">
        <f t="shared" si="6"/>
        <v>-</v>
      </c>
      <c r="H30" s="338"/>
      <c r="I30" s="251">
        <f>IFERROR(I26/$N26,"-")</f>
        <v>0.10869225190935401</v>
      </c>
      <c r="J30" s="251">
        <f t="shared" ref="J30:M30" si="7">IFERROR(J26/$N26,"-")</f>
        <v>0.12563227512984673</v>
      </c>
      <c r="K30" s="251">
        <f t="shared" si="7"/>
        <v>7.3613290767270578E-2</v>
      </c>
      <c r="L30" s="251">
        <f t="shared" si="7"/>
        <v>0.40314873943520296</v>
      </c>
      <c r="M30" s="251">
        <f t="shared" si="7"/>
        <v>0.28891344275832559</v>
      </c>
      <c r="N30" s="339"/>
    </row>
    <row r="31" spans="1:14" x14ac:dyDescent="0.25">
      <c r="A31" s="674"/>
      <c r="B31" s="662" t="s">
        <v>80</v>
      </c>
      <c r="C31" s="324">
        <f t="shared" ref="C31:G31" si="8">IFERROR(C27/$H27,"-")</f>
        <v>0</v>
      </c>
      <c r="D31" s="252">
        <f t="shared" si="8"/>
        <v>0</v>
      </c>
      <c r="E31" s="252">
        <f t="shared" si="8"/>
        <v>0</v>
      </c>
      <c r="F31" s="252">
        <f t="shared" si="8"/>
        <v>0</v>
      </c>
      <c r="G31" s="252">
        <f t="shared" si="8"/>
        <v>1</v>
      </c>
      <c r="H31" s="487"/>
      <c r="I31" s="252">
        <f t="shared" ref="I31:M31" si="9">IFERROR(I27/$N27,"-")</f>
        <v>7.1739245492190684E-2</v>
      </c>
      <c r="J31" s="252">
        <f t="shared" si="9"/>
        <v>0.11356433300809055</v>
      </c>
      <c r="K31" s="252">
        <f t="shared" si="9"/>
        <v>0.134905822524574</v>
      </c>
      <c r="L31" s="252">
        <f t="shared" si="9"/>
        <v>0.19076403471107797</v>
      </c>
      <c r="M31" s="252">
        <f t="shared" si="9"/>
        <v>0.48902656426406677</v>
      </c>
      <c r="N31" s="332"/>
    </row>
    <row r="32" spans="1:14" ht="15.75" thickBot="1" x14ac:dyDescent="0.3">
      <c r="A32" s="674"/>
      <c r="B32" s="283" t="s">
        <v>81</v>
      </c>
      <c r="C32" s="326" t="str">
        <f t="shared" ref="C32:G32" si="10">IFERROR(C28/$H28,"-")</f>
        <v>-</v>
      </c>
      <c r="D32" s="327" t="str">
        <f t="shared" si="10"/>
        <v>-</v>
      </c>
      <c r="E32" s="327" t="str">
        <f t="shared" si="10"/>
        <v>-</v>
      </c>
      <c r="F32" s="327" t="str">
        <f t="shared" si="10"/>
        <v>-</v>
      </c>
      <c r="G32" s="327" t="str">
        <f t="shared" si="10"/>
        <v>-</v>
      </c>
      <c r="H32" s="323"/>
      <c r="I32" s="327">
        <f t="shared" ref="I32:M32" si="11">IFERROR(I28/$N28,"-")</f>
        <v>4.6855023024439744E-2</v>
      </c>
      <c r="J32" s="327">
        <f t="shared" si="11"/>
        <v>5.5551571358007312E-2</v>
      </c>
      <c r="K32" s="327">
        <f t="shared" si="11"/>
        <v>7.9572235165773622E-2</v>
      </c>
      <c r="L32" s="327">
        <f t="shared" si="11"/>
        <v>0.17475893667500783</v>
      </c>
      <c r="M32" s="327">
        <f t="shared" si="11"/>
        <v>0.6432622337767715</v>
      </c>
      <c r="N32" s="340"/>
    </row>
    <row r="34" spans="1:6" x14ac:dyDescent="0.25">
      <c r="A34" s="676" t="s">
        <v>213</v>
      </c>
      <c r="B34" s="674"/>
      <c r="C34" s="674"/>
      <c r="D34" s="674"/>
      <c r="E34" s="674"/>
      <c r="F34" s="674"/>
    </row>
    <row r="35" spans="1:6" x14ac:dyDescent="0.25">
      <c r="A35" s="674"/>
      <c r="B35" s="674"/>
      <c r="C35" s="674"/>
      <c r="D35" s="674"/>
      <c r="E35" s="674"/>
      <c r="F35" s="674"/>
    </row>
    <row r="36" spans="1:6" x14ac:dyDescent="0.25">
      <c r="A36" s="674"/>
      <c r="B36" s="674"/>
      <c r="C36" s="674"/>
      <c r="D36" s="674"/>
      <c r="E36" s="674"/>
      <c r="F36" s="674"/>
    </row>
    <row r="37" spans="1:6" x14ac:dyDescent="0.25">
      <c r="A37" s="674"/>
      <c r="B37" s="674"/>
      <c r="C37" s="674"/>
      <c r="D37" s="674"/>
      <c r="E37" s="674"/>
      <c r="F37" s="674"/>
    </row>
    <row r="38" spans="1:6" x14ac:dyDescent="0.25">
      <c r="A38" s="674"/>
      <c r="B38" s="674"/>
      <c r="C38" s="674"/>
      <c r="D38" s="674"/>
      <c r="E38" s="674"/>
      <c r="F38" s="674"/>
    </row>
    <row r="39" spans="1:6" x14ac:dyDescent="0.25">
      <c r="A39" s="674"/>
      <c r="B39" s="674"/>
      <c r="C39" s="674"/>
      <c r="D39" s="674"/>
      <c r="E39" s="674"/>
      <c r="F39" s="674"/>
    </row>
    <row r="40" spans="1:6" x14ac:dyDescent="0.25">
      <c r="A40" s="674"/>
      <c r="B40" s="674"/>
      <c r="C40" s="674"/>
      <c r="D40" s="674"/>
      <c r="E40" s="674"/>
      <c r="F40" s="674"/>
    </row>
    <row r="41" spans="1:6" x14ac:dyDescent="0.25">
      <c r="A41" s="674"/>
      <c r="B41" s="674"/>
      <c r="C41" s="674"/>
      <c r="D41" s="674"/>
      <c r="E41" s="674"/>
      <c r="F41" s="674"/>
    </row>
    <row r="42" spans="1:6" x14ac:dyDescent="0.25">
      <c r="A42" s="674"/>
      <c r="B42" s="674"/>
      <c r="C42" s="674"/>
      <c r="D42" s="674"/>
      <c r="E42" s="674"/>
      <c r="F42" s="674"/>
    </row>
    <row r="43" spans="1:6" x14ac:dyDescent="0.25">
      <c r="A43" s="674"/>
      <c r="B43" s="674"/>
      <c r="C43" s="674"/>
      <c r="D43" s="674"/>
      <c r="E43" s="674"/>
      <c r="F43" s="674"/>
    </row>
    <row r="44" spans="1:6" x14ac:dyDescent="0.25">
      <c r="A44" s="674"/>
      <c r="B44" s="674"/>
      <c r="C44" s="674"/>
      <c r="D44" s="674"/>
      <c r="E44" s="674"/>
      <c r="F44" s="674"/>
    </row>
    <row r="45" spans="1:6" x14ac:dyDescent="0.25">
      <c r="A45" s="674"/>
      <c r="B45" s="674"/>
      <c r="C45" s="674"/>
      <c r="D45" s="674"/>
      <c r="E45" s="674"/>
      <c r="F45" s="674"/>
    </row>
    <row r="46" spans="1:6" x14ac:dyDescent="0.25">
      <c r="A46" s="674"/>
      <c r="B46" s="674"/>
      <c r="C46" s="674"/>
      <c r="D46" s="674"/>
      <c r="E46" s="674"/>
      <c r="F46" s="674"/>
    </row>
    <row r="47" spans="1:6" x14ac:dyDescent="0.25">
      <c r="A47" s="674"/>
      <c r="B47" s="674"/>
      <c r="C47" s="674"/>
      <c r="D47" s="674"/>
      <c r="E47" s="674"/>
      <c r="F47" s="674"/>
    </row>
    <row r="48" spans="1:6" x14ac:dyDescent="0.25">
      <c r="A48" s="674"/>
      <c r="B48" s="674"/>
      <c r="C48" s="674"/>
      <c r="D48" s="674"/>
      <c r="E48" s="674"/>
      <c r="F48" s="674"/>
    </row>
    <row r="49" spans="1:2" x14ac:dyDescent="0.25">
      <c r="A49" s="674"/>
      <c r="B49" s="674"/>
    </row>
    <row r="50" spans="1:2" x14ac:dyDescent="0.25">
      <c r="A50" s="674"/>
      <c r="B50" s="674"/>
    </row>
    <row r="51" spans="1:2" x14ac:dyDescent="0.25">
      <c r="A51" s="674"/>
      <c r="B51" s="674"/>
    </row>
    <row r="52" spans="1:2" x14ac:dyDescent="0.25">
      <c r="A52" s="674"/>
      <c r="B52" s="674"/>
    </row>
    <row r="53" spans="1:2" x14ac:dyDescent="0.25">
      <c r="A53" s="674"/>
      <c r="B53" s="674"/>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14D4B4-584A-463F-81BE-282D37031341}">
  <ds:schemaRefs>
    <ds:schemaRef ds:uri="http://schemas.microsoft.com/office/infopath/2007/PartnerControls"/>
    <ds:schemaRef ds:uri="http://schemas.openxmlformats.org/package/2006/metadata/core-properties"/>
    <ds:schemaRef ds:uri="4ea622ab-6d0b-4c8a-8736-27bd26b1fd54"/>
    <ds:schemaRef ds:uri="http://schemas.microsoft.com/office/2006/documentManagement/types"/>
    <ds:schemaRef ds:uri="http://schemas.microsoft.com/office/2006/metadata/properties"/>
    <ds:schemaRef ds:uri="http://purl.org/dc/terms/"/>
    <ds:schemaRef ds:uri="http://purl.org/dc/elements/1.1/"/>
    <ds:schemaRef ds:uri="http://purl.org/dc/dcmitype/"/>
    <ds:schemaRef ds:uri="1543e12e-b41e-4b3f-8a83-41e12152c6a2"/>
    <ds:schemaRef ds:uri="http://www.w3.org/XML/1998/namespace"/>
  </ds:schemaRefs>
</ds:datastoreItem>
</file>

<file path=customXml/itemProps2.xml><?xml version="1.0" encoding="utf-8"?>
<ds:datastoreItem xmlns:ds="http://schemas.openxmlformats.org/officeDocument/2006/customXml" ds:itemID="{E8D2059E-A2B6-488A-81AC-F8614C49A7D9}">
  <ds:schemaRefs>
    <ds:schemaRef ds:uri="http://schemas.microsoft.com/sharepoint/v3/contenttype/forms"/>
  </ds:schemaRefs>
</ds:datastoreItem>
</file>

<file path=customXml/itemProps3.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Notes &amp; Caveats</vt:lpstr>
      <vt:lpstr>Key Points</vt:lpstr>
      <vt:lpstr>Services</vt:lpstr>
      <vt:lpstr>Demographics</vt:lpstr>
      <vt:lpstr>Ethnicity Chart</vt:lpstr>
      <vt:lpstr>Debt</vt:lpstr>
      <vt:lpstr>Staff</vt:lpstr>
      <vt:lpstr>Funding</vt:lpstr>
      <vt:lpstr>Volume</vt:lpstr>
      <vt:lpstr>Clients Chart</vt:lpstr>
      <vt:lpstr>Debt Strategies</vt:lpstr>
      <vt:lpstr>Welfare Rights Activity</vt:lpstr>
      <vt:lpstr>Financial Gain</vt:lpstr>
      <vt:lpstr>Softer Outcomes</vt:lpstr>
      <vt:lpstr>Chart Data</vt:lpstr>
      <vt:lpstr>Softer Outcomes Chart</vt:lpstr>
      <vt:lpstr>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Connachan, Cara</dc:creator>
  <cp:keywords/>
  <dc:description/>
  <cp:lastModifiedBy>Cara Connachan</cp:lastModifiedBy>
  <cp:revision/>
  <dcterms:created xsi:type="dcterms:W3CDTF">2020-09-18T12:05:11Z</dcterms:created>
  <dcterms:modified xsi:type="dcterms:W3CDTF">2021-01-19T12:55:56Z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