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09"/>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0-21/Report/Individual Reports/Final/"/>
    </mc:Choice>
  </mc:AlternateContent>
  <xr:revisionPtr revIDLastSave="0" documentId="10_ncr:100000_{27B21DF8-E0AF-4F88-8400-600266B4A166}" xr6:coauthVersionLast="47" xr6:coauthVersionMax="47" xr10:uidLastSave="{00000000-0000-0000-0000-000000000000}"/>
  <bookViews>
    <workbookView xWindow="-120" yWindow="-120" windowWidth="20730" windowHeight="11160" firstSheet="11" activeTab="11" xr2:uid="{CA18817D-08B0-4234-805E-55EF8804B090}"/>
  </bookViews>
  <sheets>
    <sheet name="Contents" sheetId="2" r:id="rId1"/>
    <sheet name="Notes &amp; Caveats" sheetId="25" r:id="rId2"/>
    <sheet name="Key Points" sheetId="23" r:id="rId3"/>
    <sheet name="Services" sheetId="18" r:id="rId4"/>
    <sheet name="Demographics" sheetId="27" r:id="rId5"/>
    <sheet name="Housing Status Chart" sheetId="29" r:id="rId6"/>
    <sheet name="Debt" sheetId="6" r:id="rId7"/>
    <sheet name="Chart Data" sheetId="21" state="hidden" r:id="rId8"/>
    <sheet name="Debt Chart" sheetId="30" r:id="rId9"/>
    <sheet name="Funding" sheetId="8" r:id="rId10"/>
    <sheet name="Volume" sheetId="9" r:id="rId11"/>
    <sheet name="Clients Chart" sheetId="31" r:id="rId12"/>
    <sheet name="Debt Strategies" sheetId="10" r:id="rId13"/>
    <sheet name="Welfare Rights Activity" sheetId="11" r:id="rId14"/>
    <sheet name="Financial Gain" sheetId="12" r:id="rId15"/>
    <sheet name="Lookup" sheetId="3" state="hidden"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4" i="12" l="1" a="1"/>
  <c r="R44" i="12" s="1"/>
  <c r="R42" i="12" a="1"/>
  <c r="R42" i="12" s="1"/>
  <c r="R41" i="12" a="1"/>
  <c r="R41" i="12" s="1"/>
  <c r="R40" i="12" a="1"/>
  <c r="R40" i="12" s="1"/>
  <c r="R39" i="12" a="1"/>
  <c r="R39" i="12" s="1"/>
  <c r="R38" i="12" a="1"/>
  <c r="R38" i="12" s="1"/>
  <c r="R37" i="12" a="1"/>
  <c r="R37" i="12" s="1"/>
  <c r="R36" i="12" a="1"/>
  <c r="R36" i="12" s="1"/>
  <c r="R34" i="12" a="1"/>
  <c r="R34" i="12" s="1"/>
  <c r="R33" i="12" a="1"/>
  <c r="R33" i="12" s="1"/>
  <c r="R32" i="12" a="1"/>
  <c r="R32" i="12" s="1"/>
  <c r="R31" i="12" a="1"/>
  <c r="R31" i="12" s="1"/>
  <c r="R30" i="12" a="1"/>
  <c r="R30" i="12" s="1"/>
  <c r="N44" i="12" a="1"/>
  <c r="N44" i="12" s="1"/>
  <c r="N41" i="12" a="1"/>
  <c r="N41" i="12" s="1"/>
  <c r="N40" i="12" a="1"/>
  <c r="N40" i="12" s="1"/>
  <c r="N39" i="12" a="1"/>
  <c r="N39" i="12" s="1"/>
  <c r="N38" i="12" a="1"/>
  <c r="N38" i="12" s="1"/>
  <c r="N37" i="12" a="1"/>
  <c r="N37" i="12" s="1"/>
  <c r="N36" i="12" a="1"/>
  <c r="N36" i="12" s="1"/>
  <c r="N34" i="12" a="1"/>
  <c r="N34" i="12" s="1"/>
  <c r="N33" i="12" a="1"/>
  <c r="N33" i="12" s="1"/>
  <c r="N32" i="12" a="1"/>
  <c r="N32" i="12" s="1"/>
  <c r="N31" i="12" a="1"/>
  <c r="N31" i="12" s="1"/>
  <c r="N30" i="12" a="1"/>
  <c r="N30" i="12" s="1"/>
  <c r="C66" i="12"/>
  <c r="R35" i="12" l="1" a="1"/>
  <c r="R35" i="12" s="1"/>
  <c r="F33" i="12" a="1"/>
  <c r="F33" i="12" s="1"/>
  <c r="F37" i="12" a="1"/>
  <c r="F37" i="12" s="1"/>
  <c r="F40" i="12" a="1"/>
  <c r="F40" i="12" s="1"/>
  <c r="J33" i="12" a="1"/>
  <c r="J33" i="12" s="1"/>
  <c r="J37" i="12" a="1"/>
  <c r="J37" i="12" s="1"/>
  <c r="J40" i="12" a="1"/>
  <c r="J40" i="12" s="1"/>
  <c r="F30" i="12" a="1"/>
  <c r="F30" i="12" s="1"/>
  <c r="F34" i="12" a="1"/>
  <c r="F34" i="12" s="1"/>
  <c r="F39" i="12" a="1"/>
  <c r="F39" i="12" s="1"/>
  <c r="F41" i="12" a="1"/>
  <c r="F41" i="12" s="1"/>
  <c r="J30" i="12" a="1"/>
  <c r="J30" i="12" s="1"/>
  <c r="J34" i="12" a="1"/>
  <c r="J34" i="12" s="1"/>
  <c r="J39" i="12" a="1"/>
  <c r="J39" i="12" s="1"/>
  <c r="J41" i="12" a="1"/>
  <c r="J41" i="12" s="1"/>
  <c r="F31" i="12" a="1"/>
  <c r="F31" i="12" s="1"/>
  <c r="F38" i="12" a="1"/>
  <c r="F38" i="12" s="1"/>
  <c r="F44" i="12" a="1"/>
  <c r="F44" i="12" s="1"/>
  <c r="J31" i="12" a="1"/>
  <c r="J31" i="12" s="1"/>
  <c r="J38" i="12" a="1"/>
  <c r="J38" i="12" s="1"/>
  <c r="J44" i="12" a="1"/>
  <c r="J44" i="12" s="1"/>
  <c r="F32" i="12" a="1"/>
  <c r="F32" i="12" s="1"/>
  <c r="F36" i="12" a="1"/>
  <c r="F36" i="12" s="1"/>
  <c r="J32" i="12" a="1"/>
  <c r="J32" i="12" s="1"/>
  <c r="J36" i="12" a="1"/>
  <c r="J36" i="12" s="1"/>
  <c r="N35" i="12" a="1"/>
  <c r="N35" i="12" s="1"/>
  <c r="R43" i="12"/>
  <c r="N43" i="12"/>
  <c r="F43" i="12"/>
  <c r="F42" i="12" a="1"/>
  <c r="F42" i="12" s="1"/>
  <c r="N42" i="12" a="1"/>
  <c r="N42" i="12" s="1"/>
  <c r="J35" i="12" l="1" a="1"/>
  <c r="J35" i="12" s="1"/>
  <c r="F35" i="12" a="1"/>
  <c r="F35" i="12" s="1"/>
  <c r="J42" i="12" a="1"/>
  <c r="J42" i="12" s="1"/>
  <c r="R45" i="12"/>
  <c r="N45" i="12"/>
  <c r="F45" i="12"/>
  <c r="G22" i="12"/>
  <c r="I22" i="12"/>
  <c r="H22" i="12"/>
  <c r="J43" i="12" l="1"/>
  <c r="F46" i="12"/>
  <c r="N46" i="12"/>
  <c r="N63" i="12" s="1"/>
  <c r="R46" i="12"/>
  <c r="R63" i="12" s="1"/>
  <c r="G109" i="12"/>
  <c r="H91" i="12" s="1"/>
  <c r="J45" i="12" l="1"/>
  <c r="F49" i="12"/>
  <c r="F59" i="12"/>
  <c r="F57" i="12"/>
  <c r="F51" i="12"/>
  <c r="F53" i="12"/>
  <c r="F55" i="12"/>
  <c r="F52" i="12"/>
  <c r="F56" i="12"/>
  <c r="F48" i="12"/>
  <c r="F50" i="12"/>
  <c r="F58" i="12"/>
  <c r="F62" i="12"/>
  <c r="F54" i="12"/>
  <c r="F60" i="12"/>
  <c r="F61" i="12"/>
  <c r="R49" i="12"/>
  <c r="R50" i="12"/>
  <c r="R55" i="12"/>
  <c r="R52" i="12"/>
  <c r="R53" i="12"/>
  <c r="R48" i="12"/>
  <c r="R54" i="12"/>
  <c r="R58" i="12"/>
  <c r="R57" i="12"/>
  <c r="R56" i="12"/>
  <c r="R60" i="12"/>
  <c r="R62" i="12"/>
  <c r="R51" i="12"/>
  <c r="R59" i="12"/>
  <c r="R61" i="12"/>
  <c r="N52" i="12"/>
  <c r="N50" i="12"/>
  <c r="N59" i="12"/>
  <c r="N57" i="12"/>
  <c r="N54" i="12"/>
  <c r="N51" i="12"/>
  <c r="N48" i="12"/>
  <c r="N55" i="12"/>
  <c r="N56" i="12"/>
  <c r="N49" i="12"/>
  <c r="N62" i="12"/>
  <c r="N58" i="12"/>
  <c r="N53" i="12"/>
  <c r="N61" i="12"/>
  <c r="N60" i="12"/>
  <c r="F63" i="12"/>
  <c r="H107" i="12"/>
  <c r="H104" i="12"/>
  <c r="H108" i="12"/>
  <c r="H81" i="12"/>
  <c r="H73" i="12"/>
  <c r="H97" i="12"/>
  <c r="H74" i="12"/>
  <c r="H94" i="12"/>
  <c r="H71" i="12"/>
  <c r="H87" i="12"/>
  <c r="H100" i="12"/>
  <c r="H96" i="12"/>
  <c r="H76" i="12"/>
  <c r="H93" i="12"/>
  <c r="H77" i="12"/>
  <c r="H101" i="12"/>
  <c r="H78" i="12"/>
  <c r="H98" i="12"/>
  <c r="H75" i="12"/>
  <c r="H80" i="12"/>
  <c r="H84" i="12"/>
  <c r="H90" i="12"/>
  <c r="H85" i="12"/>
  <c r="H105" i="12"/>
  <c r="H82" i="12"/>
  <c r="H102" i="12"/>
  <c r="H79" i="12"/>
  <c r="H95" i="12"/>
  <c r="H88" i="12"/>
  <c r="H72" i="12"/>
  <c r="H69" i="12"/>
  <c r="H89" i="12"/>
  <c r="H70" i="12"/>
  <c r="H86" i="12"/>
  <c r="H106" i="12"/>
  <c r="H83" i="12"/>
  <c r="H99" i="12"/>
  <c r="H103" i="12"/>
  <c r="H92" i="12"/>
  <c r="C10" i="12"/>
  <c r="J22" i="12" l="1"/>
  <c r="J21" i="12"/>
  <c r="V233" i="11" a="1"/>
  <c r="V233" i="11" s="1"/>
  <c r="V230" i="11" a="1"/>
  <c r="V230" i="11" s="1"/>
  <c r="V229" i="11" a="1"/>
  <c r="V229" i="11" s="1"/>
  <c r="V228" i="11" a="1"/>
  <c r="V228" i="11" s="1"/>
  <c r="V227" i="11" a="1"/>
  <c r="V227" i="11" s="1"/>
  <c r="V226" i="11" a="1"/>
  <c r="V226" i="11" s="1"/>
  <c r="V225" i="11" a="1"/>
  <c r="V225" i="11" s="1"/>
  <c r="V224" i="11" a="1"/>
  <c r="V224" i="11" s="1"/>
  <c r="V223" i="11" a="1"/>
  <c r="V223" i="11" s="1"/>
  <c r="V222" i="11" a="1"/>
  <c r="V222" i="11" s="1"/>
  <c r="V221" i="11" a="1"/>
  <c r="V221" i="11" s="1"/>
  <c r="V220" i="11" a="1"/>
  <c r="V220" i="11" s="1"/>
  <c r="V219" i="11" a="1"/>
  <c r="V219" i="11" s="1"/>
  <c r="S233" i="11" a="1"/>
  <c r="S233" i="11" s="1"/>
  <c r="S230" i="11" a="1"/>
  <c r="S230" i="11" s="1"/>
  <c r="S229" i="11" a="1"/>
  <c r="S229" i="11" s="1"/>
  <c r="S228" i="11" a="1"/>
  <c r="S228" i="11" s="1"/>
  <c r="S227" i="11" a="1"/>
  <c r="S227" i="11" s="1"/>
  <c r="S226" i="11" a="1"/>
  <c r="S226" i="11" s="1"/>
  <c r="S225" i="11" a="1"/>
  <c r="S225" i="11" s="1"/>
  <c r="S223" i="11" a="1"/>
  <c r="S223" i="11" s="1"/>
  <c r="S222" i="11" a="1"/>
  <c r="S222" i="11" s="1"/>
  <c r="S221" i="11" a="1"/>
  <c r="S221" i="11" s="1"/>
  <c r="S220" i="11" a="1"/>
  <c r="S220" i="11" s="1"/>
  <c r="S219" i="11" a="1"/>
  <c r="S219" i="11" s="1"/>
  <c r="P233" i="11" a="1"/>
  <c r="P233" i="11" s="1"/>
  <c r="P231" i="11" a="1"/>
  <c r="P231" i="11" s="1"/>
  <c r="P230" i="11" a="1"/>
  <c r="P230" i="11" s="1"/>
  <c r="P229" i="11" a="1"/>
  <c r="P229" i="11" s="1"/>
  <c r="P228" i="11" a="1"/>
  <c r="P228" i="11" s="1"/>
  <c r="P227" i="11" a="1"/>
  <c r="P227" i="11" s="1"/>
  <c r="P226" i="11" a="1"/>
  <c r="P226" i="11" s="1"/>
  <c r="P225" i="11" a="1"/>
  <c r="P225" i="11" s="1"/>
  <c r="P223" i="11" a="1"/>
  <c r="P223" i="11" s="1"/>
  <c r="P222" i="11" a="1"/>
  <c r="P222" i="11" s="1"/>
  <c r="P221" i="11" a="1"/>
  <c r="P221" i="11" s="1"/>
  <c r="P220" i="11" a="1"/>
  <c r="P220" i="11" s="1"/>
  <c r="P219" i="11" a="1"/>
  <c r="P219" i="11" s="1"/>
  <c r="C255" i="11"/>
  <c r="C215" i="11"/>
  <c r="V141" i="11" a="1"/>
  <c r="V141" i="11" s="1"/>
  <c r="V139" i="11" a="1"/>
  <c r="V139" i="11" s="1"/>
  <c r="V133" i="11" a="1"/>
  <c r="V133" i="11" s="1"/>
  <c r="C168" i="11"/>
  <c r="D22" i="12" l="1"/>
  <c r="E22" i="12"/>
  <c r="F22" i="12"/>
  <c r="F21" i="12"/>
  <c r="C22" i="12"/>
  <c r="V231" i="11" a="1"/>
  <c r="V231" i="11" s="1"/>
  <c r="S231" i="11" a="1"/>
  <c r="S231" i="11" s="1"/>
  <c r="F221" i="11" a="1"/>
  <c r="F221" i="11" s="1"/>
  <c r="F227" i="11" a="1"/>
  <c r="F227" i="11" s="1"/>
  <c r="I219" i="11" a="1"/>
  <c r="I219" i="11" s="1"/>
  <c r="I223" i="11" a="1"/>
  <c r="I223" i="11" s="1"/>
  <c r="I225" i="11" a="1"/>
  <c r="I225" i="11" s="1"/>
  <c r="I230" i="11" a="1"/>
  <c r="I230" i="11" s="1"/>
  <c r="L221" i="11" a="1"/>
  <c r="L221" i="11" s="1"/>
  <c r="L225" i="11" a="1"/>
  <c r="L225" i="11" s="1"/>
  <c r="F222" i="11" a="1"/>
  <c r="F222" i="11" s="1"/>
  <c r="F229" i="11" a="1"/>
  <c r="F229" i="11" s="1"/>
  <c r="I220" i="11" a="1"/>
  <c r="I220" i="11" s="1"/>
  <c r="I226" i="11" a="1"/>
  <c r="I226" i="11" s="1"/>
  <c r="I228" i="11" a="1"/>
  <c r="I228" i="11" s="1"/>
  <c r="I233" i="11" a="1"/>
  <c r="I233" i="11" s="1"/>
  <c r="L222" i="11" a="1"/>
  <c r="L222" i="11" s="1"/>
  <c r="L226" i="11" a="1"/>
  <c r="L226" i="11" s="1"/>
  <c r="L229" i="11" a="1"/>
  <c r="L229" i="11" s="1"/>
  <c r="F219" i="11" a="1"/>
  <c r="F219" i="11" s="1"/>
  <c r="F223" i="11" a="1"/>
  <c r="F223" i="11" s="1"/>
  <c r="F225" i="11" a="1"/>
  <c r="F225" i="11" s="1"/>
  <c r="F230" i="11" a="1"/>
  <c r="F230" i="11" s="1"/>
  <c r="I221" i="11" a="1"/>
  <c r="I221" i="11" s="1"/>
  <c r="I227" i="11" a="1"/>
  <c r="I227" i="11" s="1"/>
  <c r="L219" i="11" a="1"/>
  <c r="L219" i="11" s="1"/>
  <c r="L223" i="11" a="1"/>
  <c r="L223" i="11" s="1"/>
  <c r="L228" i="11" a="1"/>
  <c r="L228" i="11" s="1"/>
  <c r="L230" i="11" a="1"/>
  <c r="L230" i="11" s="1"/>
  <c r="F220" i="11" a="1"/>
  <c r="F220" i="11" s="1"/>
  <c r="F226" i="11" a="1"/>
  <c r="F226" i="11" s="1"/>
  <c r="F228" i="11" a="1"/>
  <c r="F228" i="11" s="1"/>
  <c r="F233" i="11" a="1"/>
  <c r="F233" i="11" s="1"/>
  <c r="I222" i="11" a="1"/>
  <c r="I222" i="11" s="1"/>
  <c r="I229" i="11" a="1"/>
  <c r="I229" i="11" s="1"/>
  <c r="I231" i="11" a="1"/>
  <c r="I231" i="11" s="1"/>
  <c r="L220" i="11" a="1"/>
  <c r="L220" i="11" s="1"/>
  <c r="L224" i="11" a="1"/>
  <c r="L224" i="11" s="1"/>
  <c r="L227" i="11" a="1"/>
  <c r="L227" i="11" s="1"/>
  <c r="L233" i="11" a="1"/>
  <c r="L233" i="11" s="1"/>
  <c r="F231" i="11" a="1"/>
  <c r="F231" i="11" s="1"/>
  <c r="L231" i="11" a="1"/>
  <c r="L231" i="11" s="1"/>
  <c r="S224" i="11" a="1"/>
  <c r="S224" i="11" s="1"/>
  <c r="I224" i="11" a="1"/>
  <c r="I224" i="11" s="1"/>
  <c r="V232" i="11"/>
  <c r="V234" i="11" s="1"/>
  <c r="V144" i="11" a="1"/>
  <c r="V144" i="11" s="1"/>
  <c r="V142" i="11" a="1"/>
  <c r="V142" i="11" s="1"/>
  <c r="P224" i="11" a="1"/>
  <c r="P224" i="11" s="1"/>
  <c r="F224" i="11" a="1"/>
  <c r="F224" i="11" s="1"/>
  <c r="P232" i="11"/>
  <c r="V134" i="11" a="1"/>
  <c r="V134" i="11" s="1"/>
  <c r="V140" i="11" a="1"/>
  <c r="V140" i="11" s="1"/>
  <c r="S135" i="11" a="1"/>
  <c r="S135" i="11" s="1"/>
  <c r="S142" i="11" a="1"/>
  <c r="S142" i="11" s="1"/>
  <c r="P132" i="11" a="1"/>
  <c r="P132" i="11" s="1"/>
  <c r="P133" i="11" a="1"/>
  <c r="P133" i="11" s="1"/>
  <c r="P134" i="11" a="1"/>
  <c r="P134" i="11" s="1"/>
  <c r="P135" i="11" a="1"/>
  <c r="P135" i="11" s="1"/>
  <c r="P136" i="11" a="1"/>
  <c r="P136" i="11" s="1"/>
  <c r="P138" i="11" a="1"/>
  <c r="P138" i="11" s="1"/>
  <c r="P139" i="11" a="1"/>
  <c r="P139" i="11" s="1"/>
  <c r="P140" i="11" a="1"/>
  <c r="P140" i="11" s="1"/>
  <c r="P141" i="11" a="1"/>
  <c r="P141" i="11" s="1"/>
  <c r="P142" i="11" a="1"/>
  <c r="P142" i="11" s="1"/>
  <c r="P143" i="11" a="1"/>
  <c r="P143" i="11" s="1"/>
  <c r="P146" i="11" a="1"/>
  <c r="P146" i="11" s="1"/>
  <c r="S132" i="11" a="1"/>
  <c r="S132" i="11" s="1"/>
  <c r="S133" i="11" a="1"/>
  <c r="S133" i="11" s="1"/>
  <c r="S134" i="11" a="1"/>
  <c r="S134" i="11" s="1"/>
  <c r="S136" i="11" a="1"/>
  <c r="S136" i="11" s="1"/>
  <c r="S138" i="11" a="1"/>
  <c r="S138" i="11" s="1"/>
  <c r="S139" i="11" a="1"/>
  <c r="S139" i="11" s="1"/>
  <c r="S140" i="11" a="1"/>
  <c r="S140" i="11" s="1"/>
  <c r="S141" i="11" a="1"/>
  <c r="S141" i="11" s="1"/>
  <c r="S143" i="11" a="1"/>
  <c r="S143" i="11" s="1"/>
  <c r="S144" i="11" a="1"/>
  <c r="S144" i="11" s="1"/>
  <c r="V132" i="11" a="1"/>
  <c r="V132" i="11" s="1"/>
  <c r="V136" i="11" a="1"/>
  <c r="V136" i="11" s="1"/>
  <c r="V138" i="11" a="1"/>
  <c r="V138" i="11" s="1"/>
  <c r="V143" i="11" a="1"/>
  <c r="V143" i="11" s="1"/>
  <c r="V135" i="11" a="1"/>
  <c r="V135" i="11" s="1"/>
  <c r="S146" i="11" a="1"/>
  <c r="S146" i="11" s="1"/>
  <c r="V146" i="11" a="1"/>
  <c r="V146" i="11" s="1"/>
  <c r="M235" i="11"/>
  <c r="G33" i="11" s="1"/>
  <c r="N235" i="11"/>
  <c r="H33" i="11" s="1"/>
  <c r="O235" i="11"/>
  <c r="I33" i="11" s="1"/>
  <c r="Q235" i="11"/>
  <c r="H34" i="11" s="1"/>
  <c r="R235" i="11"/>
  <c r="I34" i="11" s="1"/>
  <c r="T235" i="11"/>
  <c r="H35" i="11" s="1"/>
  <c r="U235" i="11"/>
  <c r="I35" i="11" s="1"/>
  <c r="S232" i="11"/>
  <c r="P234" i="11" l="1"/>
  <c r="M298" i="11"/>
  <c r="N296" i="11" s="1"/>
  <c r="F137" i="11" a="1"/>
  <c r="F137" i="11" s="1"/>
  <c r="S234" i="11"/>
  <c r="V145" i="11"/>
  <c r="E298" i="11"/>
  <c r="F296" i="11" s="1"/>
  <c r="V147" i="11"/>
  <c r="N292" i="11"/>
  <c r="G298" i="11"/>
  <c r="H296" i="11" s="1"/>
  <c r="I298" i="11"/>
  <c r="N263" i="11"/>
  <c r="K298" i="11"/>
  <c r="L296" i="11" s="1"/>
  <c r="N297" i="11"/>
  <c r="N284" i="11"/>
  <c r="N276" i="11"/>
  <c r="N272" i="11"/>
  <c r="N268" i="11"/>
  <c r="N264" i="11"/>
  <c r="N260" i="11"/>
  <c r="N295" i="11"/>
  <c r="N291" i="11"/>
  <c r="N287" i="11"/>
  <c r="N283" i="11"/>
  <c r="N279" i="11"/>
  <c r="N275" i="11"/>
  <c r="N271" i="11"/>
  <c r="N267" i="11"/>
  <c r="N259" i="11"/>
  <c r="N294" i="11"/>
  <c r="N290" i="11"/>
  <c r="N286" i="11"/>
  <c r="N282" i="11"/>
  <c r="N278" i="11"/>
  <c r="N274" i="11"/>
  <c r="N270" i="11"/>
  <c r="N266" i="11"/>
  <c r="N262" i="11"/>
  <c r="N258" i="11"/>
  <c r="N293" i="11"/>
  <c r="N289" i="11"/>
  <c r="N285" i="11"/>
  <c r="N277" i="11"/>
  <c r="N273" i="11"/>
  <c r="N269" i="11"/>
  <c r="N265" i="11"/>
  <c r="N261" i="11"/>
  <c r="U250" i="11"/>
  <c r="U246" i="11"/>
  <c r="U242" i="11"/>
  <c r="U238" i="11"/>
  <c r="U252" i="11"/>
  <c r="U248" i="11"/>
  <c r="U244" i="11"/>
  <c r="U240" i="11"/>
  <c r="U245" i="11"/>
  <c r="U237" i="11"/>
  <c r="U247" i="11"/>
  <c r="U239" i="11"/>
  <c r="U249" i="11"/>
  <c r="U241" i="11"/>
  <c r="U251" i="11"/>
  <c r="U243" i="11"/>
  <c r="O252" i="11"/>
  <c r="O248" i="11"/>
  <c r="O244" i="11"/>
  <c r="O240" i="11"/>
  <c r="O250" i="11"/>
  <c r="O246" i="11"/>
  <c r="O242" i="11"/>
  <c r="O238" i="11"/>
  <c r="O247" i="11"/>
  <c r="O239" i="11"/>
  <c r="O249" i="11"/>
  <c r="O241" i="11"/>
  <c r="O251" i="11"/>
  <c r="O243" i="11"/>
  <c r="O245" i="11"/>
  <c r="O237" i="11"/>
  <c r="T249" i="11"/>
  <c r="T245" i="11"/>
  <c r="T241" i="11"/>
  <c r="T237" i="11"/>
  <c r="T251" i="11"/>
  <c r="T247" i="11"/>
  <c r="T243" i="11"/>
  <c r="T239" i="11"/>
  <c r="T252" i="11"/>
  <c r="T244" i="11"/>
  <c r="T246" i="11"/>
  <c r="T238" i="11"/>
  <c r="T248" i="11"/>
  <c r="T240" i="11"/>
  <c r="T250" i="11"/>
  <c r="T242" i="11"/>
  <c r="N251" i="11"/>
  <c r="N247" i="11"/>
  <c r="N243" i="11"/>
  <c r="N239" i="11"/>
  <c r="N249" i="11"/>
  <c r="N245" i="11"/>
  <c r="N241" i="11"/>
  <c r="N237" i="11"/>
  <c r="N246" i="11"/>
  <c r="N238" i="11"/>
  <c r="N248" i="11"/>
  <c r="N240" i="11"/>
  <c r="N250" i="11"/>
  <c r="N242" i="11"/>
  <c r="N252" i="11"/>
  <c r="N244" i="11"/>
  <c r="R251" i="11"/>
  <c r="R247" i="11"/>
  <c r="R243" i="11"/>
  <c r="R239" i="11"/>
  <c r="R249" i="11"/>
  <c r="R245" i="11"/>
  <c r="R241" i="11"/>
  <c r="R237" i="11"/>
  <c r="R250" i="11"/>
  <c r="R242" i="11"/>
  <c r="R252" i="11"/>
  <c r="R244" i="11"/>
  <c r="R246" i="11"/>
  <c r="R238" i="11"/>
  <c r="R248" i="11"/>
  <c r="R240" i="11"/>
  <c r="M250" i="11"/>
  <c r="M246" i="11"/>
  <c r="M242" i="11"/>
  <c r="M238" i="11"/>
  <c r="M252" i="11"/>
  <c r="M248" i="11"/>
  <c r="M244" i="11"/>
  <c r="M240" i="11"/>
  <c r="M245" i="11"/>
  <c r="M237" i="11"/>
  <c r="M247" i="11"/>
  <c r="M239" i="11"/>
  <c r="M249" i="11"/>
  <c r="M241" i="11"/>
  <c r="M251" i="11"/>
  <c r="M243" i="11"/>
  <c r="Q250" i="11"/>
  <c r="Q246" i="11"/>
  <c r="Q242" i="11"/>
  <c r="Q238" i="11"/>
  <c r="Q252" i="11"/>
  <c r="Q248" i="11"/>
  <c r="Q244" i="11"/>
  <c r="Q240" i="11"/>
  <c r="Q249" i="11"/>
  <c r="Q241" i="11"/>
  <c r="Q251" i="11"/>
  <c r="Q243" i="11"/>
  <c r="Q245" i="11"/>
  <c r="Q237" i="11"/>
  <c r="Q247" i="11"/>
  <c r="Q239" i="11"/>
  <c r="P137" i="11" a="1"/>
  <c r="P137" i="11" s="1"/>
  <c r="F144" i="11" a="1"/>
  <c r="F144" i="11" s="1"/>
  <c r="I137" i="11" a="1"/>
  <c r="I137" i="11" s="1"/>
  <c r="S137" i="11" a="1"/>
  <c r="S137" i="11" s="1"/>
  <c r="P144" i="11" a="1"/>
  <c r="P144" i="11" s="1"/>
  <c r="V137" i="11" a="1"/>
  <c r="V137" i="11" s="1"/>
  <c r="L137" i="11" a="1"/>
  <c r="L137" i="11" s="1"/>
  <c r="L142" i="11" a="1"/>
  <c r="L142" i="11" s="1"/>
  <c r="L135" i="11" a="1"/>
  <c r="L135" i="11" s="1"/>
  <c r="I141" i="11" a="1"/>
  <c r="I141" i="11" s="1"/>
  <c r="I139" i="11" a="1"/>
  <c r="I139" i="11" s="1"/>
  <c r="I133" i="11" a="1"/>
  <c r="I133" i="11" s="1"/>
  <c r="F142" i="11" a="1"/>
  <c r="F142" i="11" s="1"/>
  <c r="F135" i="11" a="1"/>
  <c r="F135" i="11" s="1"/>
  <c r="L140" i="11" a="1"/>
  <c r="L140" i="11" s="1"/>
  <c r="L134" i="11" a="1"/>
  <c r="L134" i="11" s="1"/>
  <c r="I143" i="11" a="1"/>
  <c r="I143" i="11" s="1"/>
  <c r="I138" i="11" a="1"/>
  <c r="I138" i="11" s="1"/>
  <c r="I136" i="11" a="1"/>
  <c r="I136" i="11" s="1"/>
  <c r="I132" i="11" a="1"/>
  <c r="I132" i="11" s="1"/>
  <c r="L141" i="11" a="1"/>
  <c r="L141" i="11" s="1"/>
  <c r="L139" i="11" a="1"/>
  <c r="L139" i="11" s="1"/>
  <c r="L133" i="11" a="1"/>
  <c r="L133" i="11" s="1"/>
  <c r="I142" i="11" a="1"/>
  <c r="I142" i="11" s="1"/>
  <c r="I135" i="11" a="1"/>
  <c r="I135" i="11" s="1"/>
  <c r="F141" i="11" a="1"/>
  <c r="F141" i="11" s="1"/>
  <c r="F139" i="11" a="1"/>
  <c r="F139" i="11" s="1"/>
  <c r="L143" i="11" a="1"/>
  <c r="L143" i="11" s="1"/>
  <c r="L138" i="11" a="1"/>
  <c r="L138" i="11" s="1"/>
  <c r="L136" i="11" a="1"/>
  <c r="L136" i="11" s="1"/>
  <c r="L132" i="11" a="1"/>
  <c r="L132" i="11" s="1"/>
  <c r="I140" i="11" a="1"/>
  <c r="I140" i="11" s="1"/>
  <c r="I134" i="11" a="1"/>
  <c r="I134" i="11" s="1"/>
  <c r="F134" i="11" a="1"/>
  <c r="F134" i="11" s="1"/>
  <c r="F138" i="11" a="1"/>
  <c r="F138" i="11" s="1"/>
  <c r="F133" i="11" a="1"/>
  <c r="F133" i="11" s="1"/>
  <c r="F143" i="11" a="1"/>
  <c r="F143" i="11" s="1"/>
  <c r="F136" i="11" a="1"/>
  <c r="F136" i="11" s="1"/>
  <c r="F132" i="11" a="1"/>
  <c r="F132" i="11" s="1"/>
  <c r="F140" i="11" a="1"/>
  <c r="F140" i="11" s="1"/>
  <c r="S145" i="11"/>
  <c r="I146" i="11" a="1"/>
  <c r="I146" i="11" s="1"/>
  <c r="L146" i="11" a="1"/>
  <c r="L146" i="11" s="1"/>
  <c r="F146" i="11" a="1"/>
  <c r="F146" i="11" s="1"/>
  <c r="F232" i="11"/>
  <c r="F234" i="11" s="1"/>
  <c r="L232" i="11"/>
  <c r="F145" i="11"/>
  <c r="P145" i="11"/>
  <c r="M211" i="11"/>
  <c r="N209" i="11" s="1"/>
  <c r="I145" i="11"/>
  <c r="R59" i="11" a="1"/>
  <c r="R59" i="11" s="1"/>
  <c r="R56" i="11" a="1"/>
  <c r="R56" i="11" s="1"/>
  <c r="R55" i="11" a="1"/>
  <c r="R55" i="11" s="1"/>
  <c r="R54" i="11" a="1"/>
  <c r="R54" i="11" s="1"/>
  <c r="R53" i="11" a="1"/>
  <c r="R53" i="11" s="1"/>
  <c r="R52" i="11" a="1"/>
  <c r="R52" i="11" s="1"/>
  <c r="R51" i="11" a="1"/>
  <c r="R51" i="11" s="1"/>
  <c r="R49" i="11" a="1"/>
  <c r="R49" i="11" s="1"/>
  <c r="R48" i="11" a="1"/>
  <c r="R48" i="11" s="1"/>
  <c r="R47" i="11" a="1"/>
  <c r="R47" i="11" s="1"/>
  <c r="R46" i="11" a="1"/>
  <c r="R46" i="11" s="1"/>
  <c r="R45" i="11" a="1"/>
  <c r="R45" i="11" s="1"/>
  <c r="N59" i="11" a="1"/>
  <c r="N59" i="11" s="1"/>
  <c r="N56" i="11" a="1"/>
  <c r="N56" i="11" s="1"/>
  <c r="N55" i="11" a="1"/>
  <c r="N55" i="11" s="1"/>
  <c r="N54" i="11" a="1"/>
  <c r="N54" i="11" s="1"/>
  <c r="N53" i="11" a="1"/>
  <c r="N53" i="11" s="1"/>
  <c r="N52" i="11" a="1"/>
  <c r="N52" i="11" s="1"/>
  <c r="N51" i="11" a="1"/>
  <c r="N51" i="11" s="1"/>
  <c r="N49" i="11" a="1"/>
  <c r="N49" i="11" s="1"/>
  <c r="N48" i="11" a="1"/>
  <c r="N48" i="11" s="1"/>
  <c r="N47" i="11" a="1"/>
  <c r="N47" i="11" s="1"/>
  <c r="N46" i="11" a="1"/>
  <c r="N46" i="11" s="1"/>
  <c r="N45" i="11" a="1"/>
  <c r="N45" i="11" s="1"/>
  <c r="C81" i="11"/>
  <c r="C31" i="11"/>
  <c r="C21" i="11"/>
  <c r="C14" i="11"/>
  <c r="N281" i="11" l="1"/>
  <c r="P147" i="11"/>
  <c r="N288" i="11"/>
  <c r="N280" i="11"/>
  <c r="F147" i="11"/>
  <c r="S147" i="11"/>
  <c r="L234" i="11"/>
  <c r="I147" i="11"/>
  <c r="J263" i="11"/>
  <c r="J296" i="11"/>
  <c r="N176" i="11"/>
  <c r="H293" i="11"/>
  <c r="H289" i="11"/>
  <c r="H285" i="11"/>
  <c r="H277" i="11"/>
  <c r="H273" i="11"/>
  <c r="H269" i="11"/>
  <c r="H265" i="11"/>
  <c r="H261" i="11"/>
  <c r="H297" i="11"/>
  <c r="H288" i="11"/>
  <c r="H284" i="11"/>
  <c r="H276" i="11"/>
  <c r="H272" i="11"/>
  <c r="H268" i="11"/>
  <c r="H264" i="11"/>
  <c r="H260" i="11"/>
  <c r="H295" i="11"/>
  <c r="H291" i="11"/>
  <c r="H287" i="11"/>
  <c r="H283" i="11"/>
  <c r="H279" i="11"/>
  <c r="H275" i="11"/>
  <c r="H271" i="11"/>
  <c r="H267" i="11"/>
  <c r="H259" i="11"/>
  <c r="H294" i="11"/>
  <c r="H290" i="11"/>
  <c r="H286" i="11"/>
  <c r="H282" i="11"/>
  <c r="H278" i="11"/>
  <c r="H274" i="11"/>
  <c r="H270" i="11"/>
  <c r="H266" i="11"/>
  <c r="H262" i="11"/>
  <c r="H258" i="11"/>
  <c r="H281" i="11"/>
  <c r="H263" i="11"/>
  <c r="H292" i="11"/>
  <c r="F297" i="11"/>
  <c r="F288" i="11"/>
  <c r="F284" i="11"/>
  <c r="F276" i="11"/>
  <c r="F272" i="11"/>
  <c r="F268" i="11"/>
  <c r="F264" i="11"/>
  <c r="F260" i="11"/>
  <c r="F295" i="11"/>
  <c r="F291" i="11"/>
  <c r="F287" i="11"/>
  <c r="F283" i="11"/>
  <c r="F279" i="11"/>
  <c r="F275" i="11"/>
  <c r="F271" i="11"/>
  <c r="F267" i="11"/>
  <c r="F259" i="11"/>
  <c r="F294" i="11"/>
  <c r="F290" i="11"/>
  <c r="F286" i="11"/>
  <c r="F282" i="11"/>
  <c r="F278" i="11"/>
  <c r="F274" i="11"/>
  <c r="F270" i="11"/>
  <c r="F266" i="11"/>
  <c r="F262" i="11"/>
  <c r="F258" i="11"/>
  <c r="F293" i="11"/>
  <c r="F289" i="11"/>
  <c r="F285" i="11"/>
  <c r="F277" i="11"/>
  <c r="F273" i="11"/>
  <c r="F269" i="11"/>
  <c r="F265" i="11"/>
  <c r="F261" i="11"/>
  <c r="F292" i="11"/>
  <c r="F280" i="11"/>
  <c r="F281" i="11"/>
  <c r="H280" i="11"/>
  <c r="L295" i="11"/>
  <c r="L291" i="11"/>
  <c r="L287" i="11"/>
  <c r="L283" i="11"/>
  <c r="L279" i="11"/>
  <c r="L275" i="11"/>
  <c r="L271" i="11"/>
  <c r="L267" i="11"/>
  <c r="L259" i="11"/>
  <c r="L294" i="11"/>
  <c r="L290" i="11"/>
  <c r="L286" i="11"/>
  <c r="L282" i="11"/>
  <c r="L278" i="11"/>
  <c r="L274" i="11"/>
  <c r="L270" i="11"/>
  <c r="L266" i="11"/>
  <c r="L262" i="11"/>
  <c r="L258" i="11"/>
  <c r="L293" i="11"/>
  <c r="L289" i="11"/>
  <c r="L285" i="11"/>
  <c r="L277" i="11"/>
  <c r="L273" i="11"/>
  <c r="L269" i="11"/>
  <c r="L265" i="11"/>
  <c r="L261" i="11"/>
  <c r="L297" i="11"/>
  <c r="L288" i="11"/>
  <c r="L284" i="11"/>
  <c r="L276" i="11"/>
  <c r="L272" i="11"/>
  <c r="L268" i="11"/>
  <c r="L264" i="11"/>
  <c r="L260" i="11"/>
  <c r="L292" i="11"/>
  <c r="L281" i="11"/>
  <c r="L280" i="11"/>
  <c r="V148" i="11"/>
  <c r="V151" i="11" s="1"/>
  <c r="L263" i="11"/>
  <c r="F263" i="11"/>
  <c r="J294" i="11"/>
  <c r="J290" i="11"/>
  <c r="J286" i="11"/>
  <c r="J282" i="11"/>
  <c r="J278" i="11"/>
  <c r="J274" i="11"/>
  <c r="J270" i="11"/>
  <c r="J266" i="11"/>
  <c r="J262" i="11"/>
  <c r="J258" i="11"/>
  <c r="J293" i="11"/>
  <c r="J289" i="11"/>
  <c r="J285" i="11"/>
  <c r="J277" i="11"/>
  <c r="J273" i="11"/>
  <c r="J269" i="11"/>
  <c r="J265" i="11"/>
  <c r="J261" i="11"/>
  <c r="J297" i="11"/>
  <c r="J288" i="11"/>
  <c r="J284" i="11"/>
  <c r="J276" i="11"/>
  <c r="J272" i="11"/>
  <c r="J268" i="11"/>
  <c r="J264" i="11"/>
  <c r="J260" i="11"/>
  <c r="J295" i="11"/>
  <c r="J291" i="11"/>
  <c r="J287" i="11"/>
  <c r="J283" i="11"/>
  <c r="J279" i="11"/>
  <c r="J275" i="11"/>
  <c r="J271" i="11"/>
  <c r="J267" i="11"/>
  <c r="J259" i="11"/>
  <c r="J292" i="11"/>
  <c r="J281" i="11"/>
  <c r="J280" i="11"/>
  <c r="I232" i="11"/>
  <c r="I234" i="11" s="1"/>
  <c r="C298" i="11"/>
  <c r="D296" i="11" s="1"/>
  <c r="N193" i="11"/>
  <c r="S148" i="11"/>
  <c r="S153" i="11" s="1"/>
  <c r="N194" i="11"/>
  <c r="V235" i="11"/>
  <c r="S235" i="11"/>
  <c r="S242" i="11" s="1"/>
  <c r="P235" i="11"/>
  <c r="P242" i="11" s="1"/>
  <c r="I144" i="11" a="1"/>
  <c r="I144" i="11" s="1"/>
  <c r="I148" i="11" s="1"/>
  <c r="L144" i="11" a="1"/>
  <c r="L144" i="11" s="1"/>
  <c r="G211" i="11"/>
  <c r="L145" i="11"/>
  <c r="F148" i="11"/>
  <c r="F163" i="11" s="1"/>
  <c r="N186" i="11"/>
  <c r="N171" i="11"/>
  <c r="N192" i="11"/>
  <c r="N179" i="11"/>
  <c r="N180" i="11"/>
  <c r="N200" i="11"/>
  <c r="N183" i="11"/>
  <c r="N208" i="11"/>
  <c r="N206" i="11"/>
  <c r="N191" i="11"/>
  <c r="N175" i="11"/>
  <c r="N198" i="11"/>
  <c r="N185" i="11"/>
  <c r="N204" i="11"/>
  <c r="N188" i="11"/>
  <c r="N184" i="11"/>
  <c r="N205" i="11"/>
  <c r="N174" i="11"/>
  <c r="N197" i="11"/>
  <c r="N182" i="11"/>
  <c r="N202" i="11"/>
  <c r="N190" i="11"/>
  <c r="N210" i="11"/>
  <c r="N199" i="11"/>
  <c r="N178" i="11"/>
  <c r="N177" i="11"/>
  <c r="N181" i="11"/>
  <c r="N201" i="11"/>
  <c r="N187" i="11"/>
  <c r="N207" i="11"/>
  <c r="N173" i="11"/>
  <c r="N196" i="11"/>
  <c r="N189" i="11"/>
  <c r="N172" i="11"/>
  <c r="N203" i="11"/>
  <c r="N195" i="11"/>
  <c r="R57" i="11" a="1"/>
  <c r="R57" i="11" s="1"/>
  <c r="I211" i="11"/>
  <c r="J209" i="11" s="1"/>
  <c r="P148" i="11"/>
  <c r="J173" i="11"/>
  <c r="F45" i="11"/>
  <c r="F49" i="11"/>
  <c r="F54" i="11"/>
  <c r="F56" i="11"/>
  <c r="J46" i="11" a="1"/>
  <c r="J46" i="11" s="1"/>
  <c r="J53" i="11" a="1"/>
  <c r="J53" i="11" s="1"/>
  <c r="J59" i="11" a="1"/>
  <c r="J59" i="11" s="1"/>
  <c r="F46" i="11"/>
  <c r="F53" i="11"/>
  <c r="F59" i="11"/>
  <c r="J47" i="11" a="1"/>
  <c r="J47" i="11" s="1"/>
  <c r="J51" i="11" a="1"/>
  <c r="J51" i="11" s="1"/>
  <c r="F47" i="11"/>
  <c r="F51" i="11"/>
  <c r="J48" i="11" a="1"/>
  <c r="J48" i="11" s="1"/>
  <c r="J52" i="11" a="1"/>
  <c r="J52" i="11" s="1"/>
  <c r="J55" i="11" a="1"/>
  <c r="J55" i="11" s="1"/>
  <c r="F48" i="11"/>
  <c r="F52" i="11"/>
  <c r="F55" i="11"/>
  <c r="J45" i="11" a="1"/>
  <c r="J45" i="11" s="1"/>
  <c r="J49" i="11" a="1"/>
  <c r="J49" i="11" s="1"/>
  <c r="J54" i="11" a="1"/>
  <c r="J54" i="11" s="1"/>
  <c r="J56" i="11" a="1"/>
  <c r="J56" i="11" s="1"/>
  <c r="R58" i="11"/>
  <c r="K211" i="11"/>
  <c r="L209" i="11" s="1"/>
  <c r="N50" i="11" a="1"/>
  <c r="N50" i="11" s="1"/>
  <c r="J57" i="11" a="1"/>
  <c r="J57" i="11" s="1"/>
  <c r="N57" i="11" a="1"/>
  <c r="N57" i="11" s="1"/>
  <c r="J58" i="11"/>
  <c r="N58" i="11"/>
  <c r="R50" i="11" a="1"/>
  <c r="R50" i="11" s="1"/>
  <c r="J50" i="11" a="1"/>
  <c r="J50" i="11" s="1"/>
  <c r="F57" i="11"/>
  <c r="F58" i="11"/>
  <c r="F50" i="11"/>
  <c r="C38" i="10"/>
  <c r="C11" i="6"/>
  <c r="C10" i="10"/>
  <c r="C89" i="9"/>
  <c r="C65" i="9"/>
  <c r="E38" i="9"/>
  <c r="E37" i="9"/>
  <c r="E36" i="9"/>
  <c r="C48" i="9"/>
  <c r="C33" i="9"/>
  <c r="C16" i="9"/>
  <c r="C26" i="9"/>
  <c r="C40" i="8"/>
  <c r="H16" i="8"/>
  <c r="J176" i="11" l="1"/>
  <c r="C37" i="9"/>
  <c r="K55" i="9"/>
  <c r="J205" i="11"/>
  <c r="J203" i="11"/>
  <c r="J185" i="11"/>
  <c r="J182" i="11"/>
  <c r="J200" i="11"/>
  <c r="J198" i="11"/>
  <c r="J172" i="11"/>
  <c r="J190" i="11"/>
  <c r="J177" i="11"/>
  <c r="J187" i="11"/>
  <c r="J193" i="11"/>
  <c r="J191" i="11"/>
  <c r="J186" i="11"/>
  <c r="J181" i="11"/>
  <c r="J210" i="11"/>
  <c r="J175" i="11"/>
  <c r="J179" i="11"/>
  <c r="J195" i="11"/>
  <c r="J196" i="11"/>
  <c r="V162" i="11"/>
  <c r="V150" i="11"/>
  <c r="V153" i="11"/>
  <c r="V163" i="11"/>
  <c r="V154" i="11"/>
  <c r="V160" i="11"/>
  <c r="V152" i="11"/>
  <c r="J194" i="11"/>
  <c r="J197" i="11"/>
  <c r="J206" i="11"/>
  <c r="J204" i="11"/>
  <c r="J192" i="11"/>
  <c r="J184" i="11"/>
  <c r="J201" i="11"/>
  <c r="J208" i="11"/>
  <c r="V156" i="11"/>
  <c r="L147" i="11"/>
  <c r="L148" i="11" s="1"/>
  <c r="V161" i="11"/>
  <c r="V155" i="11"/>
  <c r="V158" i="11"/>
  <c r="H180" i="11"/>
  <c r="H209" i="11"/>
  <c r="V157" i="11"/>
  <c r="D295" i="11"/>
  <c r="D291" i="11"/>
  <c r="D287" i="11"/>
  <c r="D283" i="11"/>
  <c r="D279" i="11"/>
  <c r="D275" i="11"/>
  <c r="D271" i="11"/>
  <c r="D267" i="11"/>
  <c r="D259" i="11"/>
  <c r="D294" i="11"/>
  <c r="D290" i="11"/>
  <c r="D286" i="11"/>
  <c r="D282" i="11"/>
  <c r="D278" i="11"/>
  <c r="D274" i="11"/>
  <c r="D270" i="11"/>
  <c r="D266" i="11"/>
  <c r="D262" i="11"/>
  <c r="D258" i="11"/>
  <c r="D293" i="11"/>
  <c r="D289" i="11"/>
  <c r="D285" i="11"/>
  <c r="D277" i="11"/>
  <c r="D273" i="11"/>
  <c r="D269" i="11"/>
  <c r="D265" i="11"/>
  <c r="D261" i="11"/>
  <c r="D297" i="11"/>
  <c r="D288" i="11"/>
  <c r="D284" i="11"/>
  <c r="D276" i="11"/>
  <c r="D272" i="11"/>
  <c r="D268" i="11"/>
  <c r="D264" i="11"/>
  <c r="D260" i="11"/>
  <c r="D281" i="11"/>
  <c r="D263" i="11"/>
  <c r="D280" i="11"/>
  <c r="D292" i="11"/>
  <c r="V165" i="11"/>
  <c r="V164" i="11"/>
  <c r="V159" i="11"/>
  <c r="S155" i="11"/>
  <c r="H174" i="11"/>
  <c r="S160" i="11"/>
  <c r="H201" i="11"/>
  <c r="F235" i="11"/>
  <c r="F252" i="11" s="1"/>
  <c r="V251" i="11"/>
  <c r="V247" i="11"/>
  <c r="V239" i="11"/>
  <c r="V245" i="11"/>
  <c r="V240" i="11"/>
  <c r="V250" i="11"/>
  <c r="V238" i="11"/>
  <c r="V246" i="11"/>
  <c r="V237" i="11"/>
  <c r="V248" i="11"/>
  <c r="V249" i="11"/>
  <c r="V252" i="11"/>
  <c r="V241" i="11"/>
  <c r="V244" i="11"/>
  <c r="V243" i="11"/>
  <c r="S158" i="11"/>
  <c r="S150" i="11"/>
  <c r="H208" i="11"/>
  <c r="S156" i="11"/>
  <c r="V242" i="11"/>
  <c r="H210" i="11"/>
  <c r="H204" i="11"/>
  <c r="P246" i="11"/>
  <c r="P237" i="11"/>
  <c r="P252" i="11"/>
  <c r="P247" i="11"/>
  <c r="P238" i="11"/>
  <c r="P251" i="11"/>
  <c r="P244" i="11"/>
  <c r="P245" i="11"/>
  <c r="P241" i="11"/>
  <c r="P250" i="11"/>
  <c r="P243" i="11"/>
  <c r="P248" i="11"/>
  <c r="P239" i="11"/>
  <c r="P240" i="11"/>
  <c r="S154" i="11"/>
  <c r="S151" i="11"/>
  <c r="S164" i="11"/>
  <c r="S162" i="11"/>
  <c r="S161" i="11"/>
  <c r="S152" i="11"/>
  <c r="S157" i="11"/>
  <c r="S163" i="11"/>
  <c r="S252" i="11"/>
  <c r="P249" i="11"/>
  <c r="S240" i="11"/>
  <c r="S251" i="11"/>
  <c r="S247" i="11"/>
  <c r="S238" i="11"/>
  <c r="S245" i="11"/>
  <c r="S239" i="11"/>
  <c r="S249" i="11"/>
  <c r="S248" i="11"/>
  <c r="S237" i="11"/>
  <c r="S243" i="11"/>
  <c r="S246" i="11"/>
  <c r="S244" i="11"/>
  <c r="S250" i="11"/>
  <c r="S241" i="11"/>
  <c r="S165" i="11"/>
  <c r="S159" i="11"/>
  <c r="I235" i="11"/>
  <c r="I252" i="11" s="1"/>
  <c r="H183" i="11"/>
  <c r="H187" i="11"/>
  <c r="H200" i="11"/>
  <c r="L235" i="11"/>
  <c r="H177" i="11"/>
  <c r="J188" i="11"/>
  <c r="P164" i="11"/>
  <c r="P160" i="11"/>
  <c r="P156" i="11"/>
  <c r="P152" i="11"/>
  <c r="P165" i="11"/>
  <c r="P153" i="11"/>
  <c r="P163" i="11"/>
  <c r="P159" i="11"/>
  <c r="P155" i="11"/>
  <c r="P151" i="11"/>
  <c r="P162" i="11"/>
  <c r="P158" i="11"/>
  <c r="P154" i="11"/>
  <c r="P150" i="11"/>
  <c r="P161" i="11"/>
  <c r="P157" i="11"/>
  <c r="I163" i="11"/>
  <c r="I159" i="11"/>
  <c r="I155" i="11"/>
  <c r="I151" i="11"/>
  <c r="I156" i="11"/>
  <c r="I162" i="11"/>
  <c r="I158" i="11"/>
  <c r="I154" i="11"/>
  <c r="I150" i="11"/>
  <c r="I160" i="11"/>
  <c r="I165" i="11"/>
  <c r="I161" i="11"/>
  <c r="I157" i="11"/>
  <c r="I153" i="11"/>
  <c r="I164" i="11"/>
  <c r="I152" i="11"/>
  <c r="H205" i="11"/>
  <c r="H202" i="11"/>
  <c r="H172" i="11"/>
  <c r="H171" i="11"/>
  <c r="H191" i="11"/>
  <c r="H173" i="11"/>
  <c r="H175" i="11"/>
  <c r="H190" i="11"/>
  <c r="H179" i="11"/>
  <c r="H206" i="11"/>
  <c r="H195" i="11"/>
  <c r="F158" i="11"/>
  <c r="F155" i="11"/>
  <c r="F161" i="11"/>
  <c r="F152" i="11"/>
  <c r="F162" i="11"/>
  <c r="F154" i="11"/>
  <c r="F151" i="11"/>
  <c r="F164" i="11"/>
  <c r="F153" i="11"/>
  <c r="F160" i="11"/>
  <c r="F159" i="11"/>
  <c r="F157" i="11"/>
  <c r="F156" i="11"/>
  <c r="F150" i="11"/>
  <c r="H207" i="11"/>
  <c r="H199" i="11"/>
  <c r="H186" i="11"/>
  <c r="H184" i="11"/>
  <c r="H192" i="11"/>
  <c r="H193" i="11"/>
  <c r="H196" i="11"/>
  <c r="H198" i="11"/>
  <c r="H178" i="11"/>
  <c r="F165" i="11"/>
  <c r="J202" i="11"/>
  <c r="J174" i="11"/>
  <c r="J183" i="11"/>
  <c r="J178" i="11"/>
  <c r="J199" i="11"/>
  <c r="J171" i="11"/>
  <c r="J180" i="11"/>
  <c r="J207" i="11"/>
  <c r="J189" i="11"/>
  <c r="H194" i="11"/>
  <c r="H189" i="11"/>
  <c r="H181" i="11"/>
  <c r="H188" i="11"/>
  <c r="H197" i="11"/>
  <c r="H203" i="11"/>
  <c r="H182" i="11"/>
  <c r="H176" i="11"/>
  <c r="H185" i="11"/>
  <c r="W32" i="10"/>
  <c r="L174" i="11"/>
  <c r="L191" i="11"/>
  <c r="L180" i="11"/>
  <c r="L198" i="11"/>
  <c r="L185" i="11"/>
  <c r="L203" i="11"/>
  <c r="L173" i="11"/>
  <c r="L190" i="11"/>
  <c r="L210" i="11"/>
  <c r="L179" i="11"/>
  <c r="L197" i="11"/>
  <c r="L184" i="11"/>
  <c r="L202" i="11"/>
  <c r="L172" i="11"/>
  <c r="L189" i="11"/>
  <c r="L208" i="11"/>
  <c r="L178" i="11"/>
  <c r="L196" i="11"/>
  <c r="L183" i="11"/>
  <c r="L201" i="11"/>
  <c r="L171" i="11"/>
  <c r="L188" i="11"/>
  <c r="L207" i="11"/>
  <c r="L177" i="11"/>
  <c r="L195" i="11"/>
  <c r="L182" i="11"/>
  <c r="L200" i="11"/>
  <c r="L187" i="11"/>
  <c r="L206" i="11"/>
  <c r="L175" i="11"/>
  <c r="L192" i="11"/>
  <c r="L181" i="11"/>
  <c r="L199" i="11"/>
  <c r="L186" i="11"/>
  <c r="L204" i="11"/>
  <c r="L194" i="11"/>
  <c r="L205" i="11"/>
  <c r="L176" i="11"/>
  <c r="L193" i="11"/>
  <c r="C211" i="11"/>
  <c r="D209" i="11" s="1"/>
  <c r="E211" i="11"/>
  <c r="F209" i="11" s="1"/>
  <c r="I124" i="11"/>
  <c r="J123" i="11" s="1"/>
  <c r="F60" i="11"/>
  <c r="F61" i="11" s="1"/>
  <c r="N60" i="11"/>
  <c r="W27" i="10"/>
  <c r="E124" i="11"/>
  <c r="F123" i="11" s="1"/>
  <c r="Z24" i="10"/>
  <c r="AA24" i="10"/>
  <c r="AC25" i="10"/>
  <c r="W35" i="10"/>
  <c r="Z25" i="10"/>
  <c r="Z27" i="10"/>
  <c r="Z29" i="10"/>
  <c r="Z31" i="10"/>
  <c r="Z33" i="10"/>
  <c r="Z35" i="10"/>
  <c r="AC23" i="10"/>
  <c r="R13" i="10"/>
  <c r="Y23" i="10"/>
  <c r="AC24" i="10"/>
  <c r="AA25" i="10"/>
  <c r="AC26" i="10"/>
  <c r="AA27" i="10"/>
  <c r="AC28" i="10"/>
  <c r="AA29" i="10"/>
  <c r="AC30" i="10"/>
  <c r="AA31" i="10"/>
  <c r="AC32" i="10"/>
  <c r="AA33" i="10"/>
  <c r="AC34" i="10"/>
  <c r="AA35" i="10"/>
  <c r="Z23" i="10"/>
  <c r="Z26" i="10"/>
  <c r="Z28" i="10"/>
  <c r="Z30" i="10"/>
  <c r="Z32" i="10"/>
  <c r="Z34" i="10"/>
  <c r="AA23" i="10"/>
  <c r="AA26" i="10"/>
  <c r="AC27" i="10"/>
  <c r="AA28" i="10"/>
  <c r="AC29" i="10"/>
  <c r="AA30" i="10"/>
  <c r="AC31" i="10"/>
  <c r="AA32" i="10"/>
  <c r="AC33" i="10"/>
  <c r="AA34" i="10"/>
  <c r="AC35" i="10"/>
  <c r="R14" i="10"/>
  <c r="R15" i="10"/>
  <c r="AB33" i="10"/>
  <c r="Y25" i="10"/>
  <c r="AB26" i="10"/>
  <c r="Y29" i="10"/>
  <c r="AB30" i="10"/>
  <c r="Y33" i="10"/>
  <c r="AB34" i="10"/>
  <c r="Y26" i="10"/>
  <c r="AB27" i="10"/>
  <c r="Y30" i="10"/>
  <c r="AB31" i="10"/>
  <c r="Y34" i="10"/>
  <c r="AB35" i="10"/>
  <c r="AB24" i="10"/>
  <c r="Y27" i="10"/>
  <c r="AB28" i="10"/>
  <c r="Y31" i="10"/>
  <c r="AB32" i="10"/>
  <c r="Y35" i="10"/>
  <c r="AB23" i="10"/>
  <c r="X34" i="10"/>
  <c r="Y24" i="10"/>
  <c r="AB25" i="10"/>
  <c r="Y28" i="10"/>
  <c r="AB29" i="10"/>
  <c r="Y32" i="10"/>
  <c r="X25" i="10"/>
  <c r="X27" i="10"/>
  <c r="X29" i="10"/>
  <c r="X31" i="10"/>
  <c r="X33" i="10"/>
  <c r="X35" i="10"/>
  <c r="X23" i="10"/>
  <c r="X24" i="10"/>
  <c r="X26" i="10"/>
  <c r="X28" i="10"/>
  <c r="X30" i="10"/>
  <c r="X32" i="10"/>
  <c r="O16" i="10"/>
  <c r="L16" i="10"/>
  <c r="P16" i="10"/>
  <c r="M16" i="10"/>
  <c r="N16" i="10"/>
  <c r="K16" i="10"/>
  <c r="I83" i="9"/>
  <c r="I109" i="9"/>
  <c r="L109" i="9"/>
  <c r="J109" i="9"/>
  <c r="M109" i="9"/>
  <c r="K109" i="9"/>
  <c r="N109" i="9"/>
  <c r="I82" i="9"/>
  <c r="I84" i="9"/>
  <c r="M82" i="9"/>
  <c r="K83" i="9"/>
  <c r="M84" i="9"/>
  <c r="L81" i="9"/>
  <c r="J82" i="9"/>
  <c r="N82" i="9"/>
  <c r="L83" i="9"/>
  <c r="J84" i="9"/>
  <c r="N84" i="9"/>
  <c r="M81" i="9"/>
  <c r="K82" i="9"/>
  <c r="M83" i="9"/>
  <c r="K84" i="9"/>
  <c r="J81" i="9"/>
  <c r="N81" i="9"/>
  <c r="L82" i="9"/>
  <c r="J83" i="9"/>
  <c r="N83" i="9"/>
  <c r="L84" i="9"/>
  <c r="K81" i="9"/>
  <c r="C38" i="9"/>
  <c r="F44" i="9"/>
  <c r="D44" i="9"/>
  <c r="C44" i="9"/>
  <c r="M51" i="8"/>
  <c r="E44" i="9"/>
  <c r="C36" i="9"/>
  <c r="L55" i="9"/>
  <c r="M55" i="9"/>
  <c r="C51" i="8"/>
  <c r="M32" i="8"/>
  <c r="K37" i="8" s="1"/>
  <c r="N31" i="8"/>
  <c r="N30" i="8"/>
  <c r="N29" i="8"/>
  <c r="P44" i="8"/>
  <c r="M49" i="8" s="1"/>
  <c r="P43" i="8"/>
  <c r="K48" i="8" s="1"/>
  <c r="I44" i="8"/>
  <c r="D49" i="8" s="1"/>
  <c r="P45" i="8"/>
  <c r="J50" i="8" s="1"/>
  <c r="G21" i="8"/>
  <c r="F21" i="8"/>
  <c r="N82" i="6" a="1"/>
  <c r="N82" i="6" s="1"/>
  <c r="N83" i="6" a="1"/>
  <c r="N83" i="6" s="1"/>
  <c r="N79" i="6" a="1"/>
  <c r="N79" i="6" s="1"/>
  <c r="N80" i="6" a="1"/>
  <c r="N80" i="6" s="1"/>
  <c r="N78" i="6" a="1"/>
  <c r="N78" i="6" s="1"/>
  <c r="N77" i="6" a="1"/>
  <c r="N77" i="6" s="1"/>
  <c r="N76" i="6" a="1"/>
  <c r="N76" i="6" s="1"/>
  <c r="N75" i="6" a="1"/>
  <c r="N75" i="6" s="1"/>
  <c r="N74" i="6" a="1"/>
  <c r="N74" i="6" s="1"/>
  <c r="C88" i="6"/>
  <c r="C71" i="6"/>
  <c r="N30" i="6" a="1"/>
  <c r="N30" i="6" s="1"/>
  <c r="N31" i="6" a="1"/>
  <c r="N31" i="6" s="1"/>
  <c r="N27" i="6" a="1"/>
  <c r="N27" i="6" s="1"/>
  <c r="N28" i="6" a="1"/>
  <c r="N28" i="6" s="1"/>
  <c r="N26" i="6" a="1"/>
  <c r="N26" i="6" s="1"/>
  <c r="N24" i="6" a="1"/>
  <c r="N24" i="6" s="1"/>
  <c r="N23" i="6" a="1"/>
  <c r="N23" i="6" s="1"/>
  <c r="C37" i="6"/>
  <c r="I45" i="8" l="1"/>
  <c r="C50" i="8" s="1"/>
  <c r="I43" i="8"/>
  <c r="H48" i="8" s="1"/>
  <c r="G32" i="8"/>
  <c r="C55" i="9"/>
  <c r="G53" i="9" s="1"/>
  <c r="F59" i="10"/>
  <c r="F43" i="10"/>
  <c r="F54" i="10"/>
  <c r="F49" i="10"/>
  <c r="F60" i="10"/>
  <c r="F44" i="10"/>
  <c r="F55" i="10"/>
  <c r="F50" i="10"/>
  <c r="F45" i="10"/>
  <c r="F56" i="10"/>
  <c r="F40" i="10"/>
  <c r="F51" i="10"/>
  <c r="F62" i="10"/>
  <c r="F46" i="10"/>
  <c r="F61" i="10"/>
  <c r="F41" i="10"/>
  <c r="F52" i="10"/>
  <c r="F57" i="10"/>
  <c r="F63" i="10"/>
  <c r="F47" i="10"/>
  <c r="F58" i="10"/>
  <c r="F42" i="10"/>
  <c r="F53" i="10"/>
  <c r="F48" i="10"/>
  <c r="J15" i="10"/>
  <c r="J60" i="11"/>
  <c r="J61" i="11" s="1"/>
  <c r="L156" i="11"/>
  <c r="L158" i="11"/>
  <c r="L155" i="11"/>
  <c r="L151" i="11"/>
  <c r="L165" i="11"/>
  <c r="L162" i="11"/>
  <c r="L157" i="11"/>
  <c r="L154" i="11"/>
  <c r="L150" i="11"/>
  <c r="L152" i="11"/>
  <c r="L164" i="11"/>
  <c r="L160" i="11"/>
  <c r="L163" i="11"/>
  <c r="L159" i="11"/>
  <c r="L161" i="11"/>
  <c r="L153" i="11"/>
  <c r="R60" i="11"/>
  <c r="R61" i="11" s="1"/>
  <c r="C124" i="11"/>
  <c r="D123" i="11" s="1"/>
  <c r="G124" i="11"/>
  <c r="H123" i="11" s="1"/>
  <c r="I249" i="11"/>
  <c r="L250" i="11"/>
  <c r="L237" i="11"/>
  <c r="L238" i="11"/>
  <c r="L245" i="11"/>
  <c r="L242" i="11"/>
  <c r="L243" i="11"/>
  <c r="L246" i="11"/>
  <c r="L251" i="11"/>
  <c r="L239" i="11"/>
  <c r="L247" i="11"/>
  <c r="L241" i="11"/>
  <c r="L244" i="11"/>
  <c r="L240" i="11"/>
  <c r="L248" i="11"/>
  <c r="I250" i="11"/>
  <c r="I243" i="11"/>
  <c r="I246" i="11"/>
  <c r="I245" i="11"/>
  <c r="I247" i="11"/>
  <c r="I241" i="11"/>
  <c r="I244" i="11"/>
  <c r="I242" i="11"/>
  <c r="I239" i="11"/>
  <c r="I240" i="11"/>
  <c r="I248" i="11"/>
  <c r="I237" i="11"/>
  <c r="I238" i="11"/>
  <c r="I251" i="11"/>
  <c r="L252" i="11"/>
  <c r="F237" i="11"/>
  <c r="F250" i="11"/>
  <c r="F239" i="11"/>
  <c r="F246" i="11"/>
  <c r="F249" i="11"/>
  <c r="F245" i="11"/>
  <c r="F248" i="11"/>
  <c r="F247" i="11"/>
  <c r="F242" i="11"/>
  <c r="F243" i="11"/>
  <c r="F244" i="11"/>
  <c r="F241" i="11"/>
  <c r="F240" i="11"/>
  <c r="F251" i="11"/>
  <c r="F238" i="11"/>
  <c r="L249" i="11"/>
  <c r="I35" i="10"/>
  <c r="D171" i="11"/>
  <c r="D192" i="11"/>
  <c r="D179" i="11"/>
  <c r="D177" i="11"/>
  <c r="D199" i="11"/>
  <c r="D185" i="11"/>
  <c r="D204" i="11"/>
  <c r="D191" i="11"/>
  <c r="D178" i="11"/>
  <c r="D175" i="11"/>
  <c r="D198" i="11"/>
  <c r="D183" i="11"/>
  <c r="D203" i="11"/>
  <c r="D190" i="11"/>
  <c r="D210" i="11"/>
  <c r="D174" i="11"/>
  <c r="D197" i="11"/>
  <c r="D182" i="11"/>
  <c r="D202" i="11"/>
  <c r="D188" i="11"/>
  <c r="D208" i="11"/>
  <c r="D173" i="11"/>
  <c r="D196" i="11"/>
  <c r="D189" i="11"/>
  <c r="D181" i="11"/>
  <c r="D201" i="11"/>
  <c r="D187" i="11"/>
  <c r="D207" i="11"/>
  <c r="D172" i="11"/>
  <c r="D195" i="11"/>
  <c r="D184" i="11"/>
  <c r="D180" i="11"/>
  <c r="D200" i="11"/>
  <c r="D186" i="11"/>
  <c r="D206" i="11"/>
  <c r="D194" i="11"/>
  <c r="D176" i="11"/>
  <c r="D205" i="11"/>
  <c r="D193" i="11"/>
  <c r="F179" i="11"/>
  <c r="F206" i="11"/>
  <c r="F198" i="11"/>
  <c r="F187" i="11"/>
  <c r="F171" i="11"/>
  <c r="F202" i="11"/>
  <c r="F181" i="11"/>
  <c r="F197" i="11"/>
  <c r="F180" i="11"/>
  <c r="F172" i="11"/>
  <c r="F185" i="11"/>
  <c r="F199" i="11"/>
  <c r="F183" i="11"/>
  <c r="F184" i="11"/>
  <c r="F178" i="11"/>
  <c r="F196" i="11"/>
  <c r="F188" i="11"/>
  <c r="F177" i="11"/>
  <c r="F189" i="11"/>
  <c r="F203" i="11"/>
  <c r="F191" i="11"/>
  <c r="F192" i="11"/>
  <c r="F182" i="11"/>
  <c r="F200" i="11"/>
  <c r="F195" i="11"/>
  <c r="F208" i="11"/>
  <c r="F201" i="11"/>
  <c r="F207" i="11"/>
  <c r="F186" i="11"/>
  <c r="F204" i="11"/>
  <c r="F174" i="11"/>
  <c r="F175" i="11"/>
  <c r="F173" i="11"/>
  <c r="F190" i="11"/>
  <c r="F210" i="11"/>
  <c r="F205" i="11"/>
  <c r="F194" i="11"/>
  <c r="F176" i="11"/>
  <c r="F193" i="11"/>
  <c r="J115" i="11"/>
  <c r="D95" i="11"/>
  <c r="N61" i="11"/>
  <c r="N78" i="11" s="1"/>
  <c r="J95" i="11"/>
  <c r="J112" i="11"/>
  <c r="J92" i="11"/>
  <c r="J102" i="11"/>
  <c r="J14" i="10"/>
  <c r="J13" i="10"/>
  <c r="F63" i="6"/>
  <c r="F58" i="6"/>
  <c r="F65" i="6"/>
  <c r="F57" i="6"/>
  <c r="F64" i="6"/>
  <c r="F56" i="6"/>
  <c r="F23" i="6" a="1"/>
  <c r="F23" i="6" s="1"/>
  <c r="D55" i="9"/>
  <c r="H57" i="9" s="1"/>
  <c r="G56" i="9"/>
  <c r="F78" i="6" a="1"/>
  <c r="F78" i="6" s="1"/>
  <c r="F74" i="6" a="1"/>
  <c r="F74" i="6" s="1"/>
  <c r="H75" i="6" a="1"/>
  <c r="H75" i="6" s="1"/>
  <c r="F80" i="6" a="1"/>
  <c r="F80" i="6" s="1"/>
  <c r="E55" i="9"/>
  <c r="I59" i="9" s="1"/>
  <c r="G57" i="9"/>
  <c r="G52" i="9"/>
  <c r="J55" i="9"/>
  <c r="H52" i="9"/>
  <c r="J51" i="8"/>
  <c r="L51" i="8"/>
  <c r="N51" i="8"/>
  <c r="H58" i="9"/>
  <c r="K51" i="8"/>
  <c r="O51" i="8"/>
  <c r="F37" i="9"/>
  <c r="P60" i="9"/>
  <c r="P59" i="9"/>
  <c r="P58" i="9"/>
  <c r="P57" i="9"/>
  <c r="P55" i="9"/>
  <c r="P54" i="9"/>
  <c r="P53" i="9"/>
  <c r="P52" i="9"/>
  <c r="P56" i="9"/>
  <c r="P51" i="9"/>
  <c r="O56" i="9"/>
  <c r="O51" i="9"/>
  <c r="F36" i="9"/>
  <c r="O60" i="9"/>
  <c r="O59" i="9"/>
  <c r="O58" i="9"/>
  <c r="O57" i="9"/>
  <c r="O55" i="9"/>
  <c r="O54" i="9"/>
  <c r="O53" i="9"/>
  <c r="O52" i="9"/>
  <c r="Q60" i="9"/>
  <c r="Q59" i="9"/>
  <c r="Q58" i="9"/>
  <c r="Q57" i="9"/>
  <c r="Q55" i="9"/>
  <c r="Q54" i="9"/>
  <c r="Q53" i="9"/>
  <c r="Q52" i="9"/>
  <c r="Q56" i="9"/>
  <c r="Q51" i="9"/>
  <c r="F38" i="9"/>
  <c r="R60" i="9"/>
  <c r="R59" i="9"/>
  <c r="R58" i="9"/>
  <c r="R57" i="9"/>
  <c r="R55" i="9"/>
  <c r="R54" i="9"/>
  <c r="R53" i="9"/>
  <c r="R52" i="9"/>
  <c r="R56" i="9"/>
  <c r="R51" i="9"/>
  <c r="M48" i="8"/>
  <c r="F51" i="8"/>
  <c r="K50" i="8"/>
  <c r="E48" i="8"/>
  <c r="J49" i="8"/>
  <c r="N48" i="8"/>
  <c r="L37" i="8"/>
  <c r="O50" i="8"/>
  <c r="N50" i="8"/>
  <c r="K49" i="8"/>
  <c r="E50" i="8"/>
  <c r="J37" i="8"/>
  <c r="I37" i="8"/>
  <c r="O49" i="8"/>
  <c r="M37" i="8"/>
  <c r="L50" i="8"/>
  <c r="L48" i="8"/>
  <c r="E49" i="8"/>
  <c r="D51" i="8"/>
  <c r="M50" i="8"/>
  <c r="G51" i="8"/>
  <c r="N49" i="8"/>
  <c r="E51" i="8"/>
  <c r="L49" i="8"/>
  <c r="H51" i="8"/>
  <c r="O48" i="8"/>
  <c r="D50" i="8"/>
  <c r="H50" i="8"/>
  <c r="H49" i="8"/>
  <c r="F50" i="8"/>
  <c r="G48" i="8"/>
  <c r="G50" i="8"/>
  <c r="F49" i="8"/>
  <c r="D48" i="8"/>
  <c r="F48" i="8"/>
  <c r="J48" i="8"/>
  <c r="G49" i="8"/>
  <c r="C49" i="8"/>
  <c r="C48" i="8"/>
  <c r="P75" i="6"/>
  <c r="O83" i="6"/>
  <c r="O76" i="6"/>
  <c r="P77" i="6"/>
  <c r="Q78" i="6"/>
  <c r="O80" i="6"/>
  <c r="P81" i="6"/>
  <c r="Q82" i="6"/>
  <c r="O84" i="6"/>
  <c r="P85" i="6"/>
  <c r="Q85" i="6"/>
  <c r="O78" i="6"/>
  <c r="P79" i="6"/>
  <c r="Q80" i="6"/>
  <c r="O82" i="6"/>
  <c r="P83" i="6"/>
  <c r="Q84" i="6"/>
  <c r="P84" i="6"/>
  <c r="F22" i="6" a="1"/>
  <c r="F22" i="6" s="1"/>
  <c r="F25" i="6" a="1"/>
  <c r="F25" i="6" s="1"/>
  <c r="F30" i="6" a="1"/>
  <c r="F30" i="6" s="1"/>
  <c r="F28" i="6" a="1"/>
  <c r="F28" i="6" s="1"/>
  <c r="F27" i="6" a="1"/>
  <c r="F27" i="6" s="1"/>
  <c r="I81" i="6" a="1"/>
  <c r="I81" i="6" s="1"/>
  <c r="G83" i="6" a="1"/>
  <c r="G83" i="6" s="1"/>
  <c r="H84" i="6" a="1"/>
  <c r="H84" i="6" s="1"/>
  <c r="I85" i="6" a="1"/>
  <c r="I85" i="6" s="1"/>
  <c r="Q76" i="6"/>
  <c r="P74" i="6"/>
  <c r="I80" i="6" a="1"/>
  <c r="I80" i="6" s="1"/>
  <c r="I84" i="6" a="1"/>
  <c r="I84" i="6" s="1"/>
  <c r="Q75" i="6"/>
  <c r="O77" i="6"/>
  <c r="P78" i="6"/>
  <c r="Q79" i="6"/>
  <c r="O81" i="6"/>
  <c r="P82" i="6"/>
  <c r="Q83" i="6"/>
  <c r="O85" i="6"/>
  <c r="Q74" i="6"/>
  <c r="N33" i="6" a="1"/>
  <c r="N33" i="6" s="1"/>
  <c r="N32" i="6" a="1"/>
  <c r="N32" i="6" s="1"/>
  <c r="I75" i="6" a="1"/>
  <c r="I75" i="6" s="1"/>
  <c r="H78" i="6" a="1"/>
  <c r="H78" i="6" s="1"/>
  <c r="I79" i="6" a="1"/>
  <c r="I79" i="6" s="1"/>
  <c r="G81" i="6" a="1"/>
  <c r="G81" i="6" s="1"/>
  <c r="I83" i="6" a="1"/>
  <c r="I83" i="6" s="1"/>
  <c r="I74" i="6" a="1"/>
  <c r="I74" i="6" s="1"/>
  <c r="O74" i="6"/>
  <c r="H77" i="6" a="1"/>
  <c r="H77" i="6" s="1"/>
  <c r="I78" i="6" a="1"/>
  <c r="I78" i="6" s="1"/>
  <c r="G80" i="6" a="1"/>
  <c r="G80" i="6" s="1"/>
  <c r="H81" i="6" a="1"/>
  <c r="H81" i="6" s="1"/>
  <c r="I82" i="6" a="1"/>
  <c r="I82" i="6" s="1"/>
  <c r="O75" i="6"/>
  <c r="P76" i="6"/>
  <c r="Q77" i="6"/>
  <c r="O79" i="6"/>
  <c r="P80" i="6"/>
  <c r="Q81" i="6"/>
  <c r="N25" i="6" a="1"/>
  <c r="N25" i="6" s="1"/>
  <c r="N22" i="6" a="1"/>
  <c r="N22" i="6" s="1"/>
  <c r="F24" i="6" a="1"/>
  <c r="F24" i="6" s="1"/>
  <c r="N85" i="6" a="1"/>
  <c r="N85" i="6" s="1"/>
  <c r="F82" i="6" a="1"/>
  <c r="F82" i="6" s="1"/>
  <c r="F75" i="6" a="1"/>
  <c r="F75" i="6" s="1"/>
  <c r="F79" i="6" a="1"/>
  <c r="F79" i="6" s="1"/>
  <c r="F76" i="6" a="1"/>
  <c r="F76" i="6" s="1"/>
  <c r="F83" i="6" a="1"/>
  <c r="F83" i="6" s="1"/>
  <c r="F77" i="6" a="1"/>
  <c r="F77" i="6" s="1"/>
  <c r="F26" i="6" a="1"/>
  <c r="F26" i="6" s="1"/>
  <c r="F31" i="6" a="1"/>
  <c r="F31" i="6" s="1"/>
  <c r="Q22" i="6"/>
  <c r="P22" i="6"/>
  <c r="O22" i="6"/>
  <c r="O23" i="6"/>
  <c r="O24" i="6"/>
  <c r="O27" i="6"/>
  <c r="O29" i="6"/>
  <c r="O31" i="6"/>
  <c r="P23" i="6"/>
  <c r="P24" i="6"/>
  <c r="P25" i="6"/>
  <c r="P26" i="6"/>
  <c r="P27" i="6"/>
  <c r="P28" i="6"/>
  <c r="P29" i="6"/>
  <c r="P30" i="6"/>
  <c r="P31" i="6"/>
  <c r="P32" i="6"/>
  <c r="P33" i="6"/>
  <c r="O25" i="6"/>
  <c r="O28" i="6"/>
  <c r="O30" i="6"/>
  <c r="O33" i="6"/>
  <c r="Q23" i="6"/>
  <c r="Q24" i="6"/>
  <c r="Q25" i="6"/>
  <c r="Q26" i="6"/>
  <c r="Q27" i="6"/>
  <c r="Q28" i="6"/>
  <c r="Q29" i="6"/>
  <c r="Q30" i="6"/>
  <c r="Q31" i="6"/>
  <c r="Q32" i="6"/>
  <c r="Q33" i="6"/>
  <c r="O26" i="6"/>
  <c r="O32" i="6"/>
  <c r="D36" i="9" l="1"/>
  <c r="C41" i="9" s="1"/>
  <c r="G60" i="9"/>
  <c r="G58" i="9"/>
  <c r="I60" i="9"/>
  <c r="G54" i="9"/>
  <c r="G51" i="9"/>
  <c r="G59" i="9"/>
  <c r="G55" i="9"/>
  <c r="I55" i="9"/>
  <c r="I76" i="6" a="1"/>
  <c r="I76" i="6" s="1"/>
  <c r="I77" i="6" a="1"/>
  <c r="I77" i="6" s="1"/>
  <c r="G77" i="6" a="1"/>
  <c r="G77" i="6" s="1"/>
  <c r="F85" i="6" a="1"/>
  <c r="F85" i="6" s="1"/>
  <c r="G78" i="6" a="1"/>
  <c r="G78" i="6" s="1"/>
  <c r="G75" i="6" a="1"/>
  <c r="G75" i="6" s="1"/>
  <c r="H82" i="6" a="1"/>
  <c r="H82" i="6" s="1"/>
  <c r="G79" i="6" a="1"/>
  <c r="G79" i="6" s="1"/>
  <c r="G76" i="6" a="1"/>
  <c r="G76" i="6" s="1"/>
  <c r="G84" i="6" a="1"/>
  <c r="G84" i="6" s="1"/>
  <c r="G85" i="6" a="1"/>
  <c r="G85" i="6" s="1"/>
  <c r="G82" i="6" a="1"/>
  <c r="G82" i="6" s="1"/>
  <c r="G74" i="6" a="1"/>
  <c r="G74" i="6" s="1"/>
  <c r="H60" i="9"/>
  <c r="H83" i="6" a="1"/>
  <c r="H83" i="6" s="1"/>
  <c r="R63" i="11"/>
  <c r="R67" i="11"/>
  <c r="R74" i="11"/>
  <c r="R72" i="11"/>
  <c r="R76" i="11"/>
  <c r="R65" i="11"/>
  <c r="R66" i="11"/>
  <c r="R73" i="11"/>
  <c r="R78" i="11"/>
  <c r="R77" i="11"/>
  <c r="R64" i="11"/>
  <c r="R69" i="11"/>
  <c r="R68" i="11"/>
  <c r="R70" i="11"/>
  <c r="R75" i="11"/>
  <c r="R71" i="11"/>
  <c r="J96" i="11"/>
  <c r="J118" i="11"/>
  <c r="J87" i="11"/>
  <c r="J88" i="11"/>
  <c r="J91" i="11"/>
  <c r="J113" i="11"/>
  <c r="J111" i="11"/>
  <c r="J109" i="11"/>
  <c r="J101" i="11"/>
  <c r="J119" i="11"/>
  <c r="J90" i="11"/>
  <c r="J94" i="11"/>
  <c r="J117" i="11"/>
  <c r="J114" i="11"/>
  <c r="J89" i="11"/>
  <c r="J93" i="11"/>
  <c r="J110" i="11"/>
  <c r="J86" i="11"/>
  <c r="J100" i="11"/>
  <c r="J122" i="11"/>
  <c r="J120" i="11"/>
  <c r="J108" i="11"/>
  <c r="J99" i="11"/>
  <c r="J104" i="11"/>
  <c r="J121" i="11"/>
  <c r="J105" i="11"/>
  <c r="J116" i="11"/>
  <c r="J98" i="11"/>
  <c r="J103" i="11"/>
  <c r="J97" i="11"/>
  <c r="J84" i="11"/>
  <c r="J107" i="11"/>
  <c r="J85" i="11"/>
  <c r="D91" i="11"/>
  <c r="D107" i="11"/>
  <c r="J106" i="11"/>
  <c r="D103" i="11"/>
  <c r="D92" i="11"/>
  <c r="H106" i="11"/>
  <c r="D112" i="11"/>
  <c r="H85" i="6" a="1"/>
  <c r="H85" i="6" s="1"/>
  <c r="H74" i="6" a="1"/>
  <c r="H74" i="6" s="1"/>
  <c r="H76" i="6" a="1"/>
  <c r="H76" i="6" s="1"/>
  <c r="H79" i="6" a="1"/>
  <c r="H79" i="6" s="1"/>
  <c r="H80" i="6" a="1"/>
  <c r="H80" i="6" s="1"/>
  <c r="D105" i="11"/>
  <c r="D90" i="11"/>
  <c r="D87" i="11"/>
  <c r="D98" i="11"/>
  <c r="D94" i="11"/>
  <c r="D120" i="11"/>
  <c r="D104" i="11"/>
  <c r="D85" i="11"/>
  <c r="D121" i="11"/>
  <c r="D106" i="11"/>
  <c r="D114" i="11"/>
  <c r="D110" i="11"/>
  <c r="D111" i="11"/>
  <c r="D97" i="11"/>
  <c r="D89" i="11"/>
  <c r="D93" i="11"/>
  <c r="D108" i="11"/>
  <c r="D115" i="11"/>
  <c r="D102" i="11"/>
  <c r="D96" i="11"/>
  <c r="D116" i="11"/>
  <c r="D88" i="11"/>
  <c r="D117" i="11"/>
  <c r="D99" i="11"/>
  <c r="D118" i="11"/>
  <c r="D84" i="11"/>
  <c r="D113" i="11"/>
  <c r="D101" i="11"/>
  <c r="D109" i="11"/>
  <c r="D122" i="11"/>
  <c r="D100" i="11"/>
  <c r="D86" i="11"/>
  <c r="D119" i="11"/>
  <c r="N69" i="11"/>
  <c r="N77" i="11"/>
  <c r="N68" i="11"/>
  <c r="N76" i="11"/>
  <c r="N71" i="11"/>
  <c r="N70" i="11"/>
  <c r="N65" i="11"/>
  <c r="N73" i="11"/>
  <c r="N64" i="11"/>
  <c r="N72" i="11"/>
  <c r="N63" i="11"/>
  <c r="N67" i="11"/>
  <c r="N66" i="11"/>
  <c r="N74" i="11"/>
  <c r="N75" i="11"/>
  <c r="H51" i="9"/>
  <c r="D37" i="9"/>
  <c r="D42" i="9" s="1"/>
  <c r="F103" i="11"/>
  <c r="F122" i="11"/>
  <c r="F100" i="11"/>
  <c r="F97" i="11"/>
  <c r="F90" i="11"/>
  <c r="F112" i="11"/>
  <c r="F101" i="11"/>
  <c r="F109" i="11"/>
  <c r="F87" i="11"/>
  <c r="F110" i="11"/>
  <c r="F84" i="11"/>
  <c r="F111" i="11"/>
  <c r="F94" i="11"/>
  <c r="F116" i="11"/>
  <c r="F105" i="11"/>
  <c r="F86" i="11"/>
  <c r="F91" i="11"/>
  <c r="F113" i="11"/>
  <c r="F92" i="11"/>
  <c r="F114" i="11"/>
  <c r="F88" i="11"/>
  <c r="F115" i="11"/>
  <c r="F102" i="11"/>
  <c r="F121" i="11"/>
  <c r="F98" i="11"/>
  <c r="F95" i="11"/>
  <c r="F104" i="11"/>
  <c r="F99" i="11"/>
  <c r="F117" i="11"/>
  <c r="F96" i="11"/>
  <c r="F118" i="11"/>
  <c r="F93" i="11"/>
  <c r="F120" i="11"/>
  <c r="F108" i="11"/>
  <c r="F85" i="11"/>
  <c r="F119" i="11"/>
  <c r="F107" i="11"/>
  <c r="F89" i="11"/>
  <c r="F106" i="11"/>
  <c r="H95" i="11"/>
  <c r="H115" i="11"/>
  <c r="H96" i="11"/>
  <c r="H121" i="11"/>
  <c r="H109" i="11"/>
  <c r="H94" i="11"/>
  <c r="H114" i="11"/>
  <c r="H90" i="11"/>
  <c r="H84" i="11"/>
  <c r="H101" i="11"/>
  <c r="H100" i="11"/>
  <c r="H120" i="11"/>
  <c r="H108" i="11"/>
  <c r="H97" i="11"/>
  <c r="H113" i="11"/>
  <c r="H99" i="11"/>
  <c r="H119" i="11"/>
  <c r="H98" i="11"/>
  <c r="H88" i="11"/>
  <c r="H105" i="11"/>
  <c r="H92" i="11"/>
  <c r="H112" i="11"/>
  <c r="H93" i="11"/>
  <c r="H117" i="11"/>
  <c r="H104" i="11"/>
  <c r="H91" i="11"/>
  <c r="H122" i="11"/>
  <c r="H111" i="11"/>
  <c r="H89" i="11"/>
  <c r="H116" i="11"/>
  <c r="H103" i="11"/>
  <c r="H102" i="11"/>
  <c r="H110" i="11"/>
  <c r="H86" i="11"/>
  <c r="H87" i="11"/>
  <c r="H85" i="11"/>
  <c r="H107" i="11"/>
  <c r="H118" i="11"/>
  <c r="F117" i="6"/>
  <c r="H53" i="9"/>
  <c r="H56" i="9"/>
  <c r="H55" i="9"/>
  <c r="H59" i="9"/>
  <c r="H54" i="9"/>
  <c r="D117" i="6"/>
  <c r="D63" i="10"/>
  <c r="D61" i="10"/>
  <c r="D42" i="10"/>
  <c r="D52" i="10"/>
  <c r="D56" i="10"/>
  <c r="D58" i="10"/>
  <c r="D62" i="10"/>
  <c r="D53" i="10"/>
  <c r="D46" i="10"/>
  <c r="D45" i="10"/>
  <c r="D51" i="10"/>
  <c r="D55" i="10"/>
  <c r="D50" i="10"/>
  <c r="I27" i="10"/>
  <c r="D49" i="10"/>
  <c r="D44" i="10"/>
  <c r="D60" i="10"/>
  <c r="D41" i="10"/>
  <c r="D54" i="10"/>
  <c r="D47" i="10"/>
  <c r="D40" i="10"/>
  <c r="D43" i="10"/>
  <c r="D48" i="10"/>
  <c r="I32" i="10"/>
  <c r="D57" i="10"/>
  <c r="D59" i="10"/>
  <c r="I58" i="9"/>
  <c r="D109" i="6"/>
  <c r="D108" i="6"/>
  <c r="F115" i="6"/>
  <c r="D115" i="6"/>
  <c r="F109" i="6"/>
  <c r="D110" i="6"/>
  <c r="F116" i="6"/>
  <c r="F110" i="6"/>
  <c r="D116" i="6"/>
  <c r="F108" i="6"/>
  <c r="I51" i="9"/>
  <c r="F29" i="6" a="1"/>
  <c r="F29" i="6" s="1"/>
  <c r="F47" i="6"/>
  <c r="D38" i="9"/>
  <c r="C43" i="9" s="1"/>
  <c r="I53" i="9"/>
  <c r="D41" i="9"/>
  <c r="I52" i="9"/>
  <c r="I57" i="9"/>
  <c r="I56" i="9"/>
  <c r="I54" i="9"/>
  <c r="J51" i="9"/>
  <c r="J54" i="9"/>
  <c r="J56" i="9"/>
  <c r="J57" i="9"/>
  <c r="J53" i="9"/>
  <c r="J59" i="9"/>
  <c r="J60" i="9"/>
  <c r="J58" i="9"/>
  <c r="J52" i="9"/>
  <c r="F33" i="6" a="1"/>
  <c r="F33" i="6" s="1"/>
  <c r="F41" i="9"/>
  <c r="E41" i="9"/>
  <c r="F43" i="9"/>
  <c r="E43" i="9"/>
  <c r="E42" i="9"/>
  <c r="F42" i="9"/>
  <c r="F44" i="6"/>
  <c r="F59" i="6"/>
  <c r="F40" i="6"/>
  <c r="F52" i="6"/>
  <c r="F61" i="6"/>
  <c r="F42" i="6"/>
  <c r="F41" i="6"/>
  <c r="F62" i="6"/>
  <c r="F60" i="6"/>
  <c r="F66" i="6"/>
  <c r="F48" i="6"/>
  <c r="F39" i="6"/>
  <c r="F54" i="6"/>
  <c r="F53" i="6"/>
  <c r="F51" i="6"/>
  <c r="F50" i="6"/>
  <c r="F49" i="6"/>
  <c r="F55" i="6"/>
  <c r="N29" i="6" a="1"/>
  <c r="N29" i="6" s="1"/>
  <c r="F46" i="6"/>
  <c r="F45" i="6"/>
  <c r="F43" i="6"/>
  <c r="D114" i="6"/>
  <c r="D107" i="6"/>
  <c r="D103" i="6"/>
  <c r="D99" i="6"/>
  <c r="D95" i="6"/>
  <c r="D91" i="6"/>
  <c r="D111" i="6"/>
  <c r="D104" i="6"/>
  <c r="D100" i="6"/>
  <c r="D113" i="6"/>
  <c r="D106" i="6"/>
  <c r="D102" i="6"/>
  <c r="D98" i="6"/>
  <c r="D94" i="6"/>
  <c r="D92" i="6"/>
  <c r="D112" i="6"/>
  <c r="D105" i="6"/>
  <c r="D101" i="6"/>
  <c r="D97" i="6"/>
  <c r="D93" i="6"/>
  <c r="D118" i="6"/>
  <c r="D96" i="6"/>
  <c r="F112" i="6"/>
  <c r="F105" i="6"/>
  <c r="F101" i="6"/>
  <c r="F97" i="6"/>
  <c r="F93" i="6"/>
  <c r="F106" i="6"/>
  <c r="F94" i="6"/>
  <c r="F118" i="6"/>
  <c r="F111" i="6"/>
  <c r="F104" i="6"/>
  <c r="F100" i="6"/>
  <c r="F96" i="6"/>
  <c r="F92" i="6"/>
  <c r="F102" i="6"/>
  <c r="F107" i="6"/>
  <c r="F103" i="6"/>
  <c r="F99" i="6"/>
  <c r="F95" i="6"/>
  <c r="F91" i="6"/>
  <c r="F113" i="6"/>
  <c r="F98" i="6"/>
  <c r="F114" i="6"/>
  <c r="F81" i="6" a="1"/>
  <c r="F81" i="6" s="1"/>
  <c r="N84" i="6" a="1"/>
  <c r="N84" i="6" s="1"/>
  <c r="N81" i="6" a="1"/>
  <c r="N81" i="6" s="1"/>
  <c r="F84" i="6" a="1"/>
  <c r="F84" i="6" s="1"/>
  <c r="C42" i="9" l="1"/>
  <c r="D64" i="6"/>
  <c r="D56" i="6"/>
  <c r="D63" i="6"/>
  <c r="D65" i="6"/>
  <c r="D58" i="6"/>
  <c r="D57" i="6"/>
  <c r="D43" i="9"/>
  <c r="D54" i="6"/>
  <c r="D59" i="6"/>
  <c r="D55" i="6"/>
  <c r="D39" i="6"/>
  <c r="D41" i="6"/>
  <c r="D53" i="6"/>
  <c r="D44" i="6"/>
  <c r="D50" i="6"/>
  <c r="D43" i="6"/>
  <c r="D62" i="6"/>
  <c r="D45" i="6"/>
  <c r="D49" i="6"/>
  <c r="D46" i="6"/>
  <c r="D40" i="6"/>
  <c r="D51" i="6"/>
  <c r="D47" i="6"/>
  <c r="D52" i="6"/>
  <c r="D66" i="6"/>
  <c r="F32" i="6" a="1"/>
  <c r="F32" i="6" s="1"/>
  <c r="J32" i="6" s="1"/>
  <c r="B18" i="21" s="1"/>
  <c r="D42" i="6"/>
  <c r="D60" i="6"/>
  <c r="D61" i="6"/>
  <c r="D48" i="6"/>
  <c r="R25" i="6"/>
  <c r="C11" i="21" s="1"/>
  <c r="R29" i="6"/>
  <c r="C15" i="21" s="1"/>
  <c r="R33" i="6"/>
  <c r="C19" i="21" s="1"/>
  <c r="R22" i="6"/>
  <c r="C8" i="21" s="1"/>
  <c r="R26" i="6"/>
  <c r="C12" i="21" s="1"/>
  <c r="R30" i="6"/>
  <c r="C16" i="21" s="1"/>
  <c r="R24" i="6"/>
  <c r="C10" i="21" s="1"/>
  <c r="R28" i="6"/>
  <c r="C14" i="21" s="1"/>
  <c r="R32" i="6"/>
  <c r="C18" i="21" s="1"/>
  <c r="R23" i="6"/>
  <c r="C9" i="21" s="1"/>
  <c r="R27" i="6"/>
  <c r="C13" i="21" s="1"/>
  <c r="R31" i="6"/>
  <c r="C17" i="21" s="1"/>
  <c r="J81" i="6" a="1"/>
  <c r="J81" i="6" s="1"/>
  <c r="R85" i="6"/>
  <c r="R83" i="6"/>
  <c r="R81" i="6"/>
  <c r="R80" i="6"/>
  <c r="R79" i="6"/>
  <c r="R78" i="6"/>
  <c r="R77" i="6"/>
  <c r="R75" i="6"/>
  <c r="R82" i="6"/>
  <c r="R76" i="6"/>
  <c r="R74" i="6"/>
  <c r="R84" i="6"/>
  <c r="J75" i="6" a="1"/>
  <c r="J75" i="6" s="1"/>
  <c r="J85" i="6" a="1"/>
  <c r="J85" i="6" s="1"/>
  <c r="J79" i="6" a="1"/>
  <c r="J79" i="6" s="1"/>
  <c r="J74" i="6" a="1"/>
  <c r="J74" i="6" s="1"/>
  <c r="J83" i="6" a="1"/>
  <c r="J83" i="6" s="1"/>
  <c r="J78" i="6" a="1"/>
  <c r="J78" i="6" s="1"/>
  <c r="J82" i="6" a="1"/>
  <c r="J82" i="6" s="1"/>
  <c r="J84" i="6" a="1"/>
  <c r="J84" i="6" s="1"/>
  <c r="J76" i="6" a="1"/>
  <c r="J76" i="6" s="1"/>
  <c r="J80" i="6" a="1"/>
  <c r="J80" i="6" s="1"/>
  <c r="J77" i="6" a="1"/>
  <c r="J77" i="6" s="1"/>
  <c r="J28" i="6" l="1"/>
  <c r="B14" i="21" s="1"/>
  <c r="J23" i="6"/>
  <c r="B9" i="21" s="1"/>
  <c r="J27" i="6"/>
  <c r="B13" i="21" s="1"/>
  <c r="J25" i="6"/>
  <c r="B11" i="21" s="1"/>
  <c r="J31" i="6"/>
  <c r="B17" i="21" s="1"/>
  <c r="J26" i="6"/>
  <c r="B12" i="21" s="1"/>
  <c r="J33" i="6"/>
  <c r="B19" i="21" s="1"/>
  <c r="J30" i="6"/>
  <c r="B16" i="21" s="1"/>
  <c r="J24" i="6"/>
  <c r="B10" i="21" s="1"/>
  <c r="J29" i="6"/>
  <c r="B15" i="21" s="1"/>
  <c r="J22" i="6"/>
  <c r="B8" i="21" s="1"/>
  <c r="E8" i="21" l="1"/>
  <c r="E18" i="21"/>
  <c r="E15" i="21"/>
  <c r="E10" i="21"/>
  <c r="E16" i="21"/>
  <c r="E19" i="21"/>
  <c r="E12" i="21"/>
  <c r="E17" i="21"/>
  <c r="E11" i="21"/>
  <c r="E13" i="21"/>
  <c r="E9" i="21"/>
  <c r="E14" i="21"/>
  <c r="H9" i="21" l="1" a="1"/>
  <c r="H9" i="21" s="1"/>
  <c r="I9" i="21" a="1"/>
  <c r="I9" i="21" s="1"/>
  <c r="J9" i="21" a="1"/>
  <c r="J9" i="21" s="1"/>
  <c r="H10" i="21" a="1"/>
  <c r="H10" i="21" s="1"/>
  <c r="I10" i="21" a="1"/>
  <c r="I10" i="21" s="1"/>
  <c r="J10" i="21" a="1"/>
  <c r="J10" i="21" s="1"/>
  <c r="H11" i="21" a="1"/>
  <c r="H11" i="21" s="1"/>
  <c r="I11" i="21" a="1"/>
  <c r="I11" i="21" s="1"/>
  <c r="J11" i="21" a="1"/>
  <c r="J11" i="21" s="1"/>
  <c r="H12" i="21" a="1"/>
  <c r="H12" i="21" s="1"/>
  <c r="I12" i="21" a="1"/>
  <c r="I12" i="21" s="1"/>
  <c r="J12" i="21" a="1"/>
  <c r="J12" i="21" s="1"/>
  <c r="H13" i="21" a="1"/>
  <c r="H13" i="21" s="1"/>
  <c r="I13" i="21" a="1"/>
  <c r="I13" i="21" s="1"/>
  <c r="J13" i="21" a="1"/>
  <c r="J13" i="21" s="1"/>
  <c r="H14" i="21" a="1"/>
  <c r="H14" i="21" s="1"/>
  <c r="I14" i="21" a="1"/>
  <c r="I14" i="21" s="1"/>
  <c r="J14" i="21" a="1"/>
  <c r="J14" i="21" s="1"/>
  <c r="H15" i="21" a="1"/>
  <c r="H15" i="21" s="1"/>
  <c r="I15" i="21" a="1"/>
  <c r="I15" i="21" s="1"/>
  <c r="J15" i="21" a="1"/>
  <c r="J15" i="21" s="1"/>
  <c r="H16" i="21" a="1"/>
  <c r="H16" i="21" s="1"/>
  <c r="I16" i="21" a="1"/>
  <c r="I16" i="21" s="1"/>
  <c r="J16" i="21" a="1"/>
  <c r="J16" i="21" s="1"/>
  <c r="H17" i="21" a="1"/>
  <c r="H17" i="21" s="1"/>
  <c r="I17" i="21" a="1"/>
  <c r="I17" i="21" s="1"/>
  <c r="J17" i="21" a="1"/>
  <c r="J17" i="21" s="1"/>
  <c r="H18" i="21" a="1"/>
  <c r="H18" i="21" s="1"/>
  <c r="I18" i="21" a="1"/>
  <c r="I18" i="21" s="1"/>
  <c r="J18" i="21" a="1"/>
  <c r="J18" i="21" s="1"/>
  <c r="H19" i="21" a="1"/>
  <c r="H19" i="21" s="1"/>
  <c r="I19" i="21" a="1"/>
  <c r="I19" i="21" s="1"/>
  <c r="J19" i="21" a="1"/>
  <c r="J19" i="21" s="1"/>
  <c r="I8" i="21" a="1"/>
  <c r="I8" i="21" s="1"/>
  <c r="J8" i="21" a="1"/>
  <c r="J8" i="21" s="1"/>
  <c r="H8" i="21" a="1"/>
  <c r="H8" i="21" s="1"/>
  <c r="L199" i="27"/>
  <c r="M199" i="27"/>
  <c r="J199" i="27"/>
  <c r="N199" i="27"/>
  <c r="O199" i="27"/>
  <c r="K199" i="27"/>
  <c r="C194" i="27"/>
  <c r="E199" i="27" l="1"/>
  <c r="F199" i="27"/>
  <c r="G199" i="27"/>
  <c r="H199" i="27"/>
  <c r="H175" i="27"/>
  <c r="Y185" i="27"/>
  <c r="AE186" i="27"/>
  <c r="AB185" i="27"/>
  <c r="AB186" i="27"/>
  <c r="AB184" i="27"/>
  <c r="Y184" i="27"/>
  <c r="Y186" i="27"/>
  <c r="AE185" i="27"/>
  <c r="AE184" i="27"/>
  <c r="N132" i="27"/>
  <c r="K175" i="27"/>
  <c r="J175" i="27"/>
  <c r="P146" i="27"/>
  <c r="P147" i="27"/>
  <c r="I175" i="27"/>
  <c r="L175" i="27"/>
  <c r="P148" i="27"/>
  <c r="J159" i="27"/>
  <c r="J164" i="27" s="1" a="1"/>
  <c r="J164" i="27" s="1"/>
  <c r="E3" i="21" s="1"/>
  <c r="P103" i="27"/>
  <c r="P132" i="27"/>
  <c r="O131" i="27"/>
  <c r="T131" i="27"/>
  <c r="V131" i="27"/>
  <c r="S131" i="27"/>
  <c r="R146" i="27"/>
  <c r="V146" i="27"/>
  <c r="Z146" i="27"/>
  <c r="R147" i="27"/>
  <c r="V147" i="27"/>
  <c r="Z147" i="27"/>
  <c r="R148" i="27"/>
  <c r="V148" i="27"/>
  <c r="Z148" i="27"/>
  <c r="M132" i="27"/>
  <c r="Q132" i="27"/>
  <c r="P131" i="27"/>
  <c r="T132" i="27"/>
  <c r="V132" i="27"/>
  <c r="S132" i="27"/>
  <c r="O146" i="27"/>
  <c r="S146" i="27"/>
  <c r="W146" i="27"/>
  <c r="O147" i="27"/>
  <c r="S147" i="27"/>
  <c r="W147" i="27"/>
  <c r="O148" i="27"/>
  <c r="S148" i="27"/>
  <c r="W148" i="27"/>
  <c r="R132" i="27"/>
  <c r="Q131" i="27"/>
  <c r="U131" i="27"/>
  <c r="T146" i="27"/>
  <c r="X146" i="27"/>
  <c r="T147" i="27"/>
  <c r="T148" i="27"/>
  <c r="O132" i="27"/>
  <c r="N131" i="27"/>
  <c r="R131" i="27"/>
  <c r="U132" i="27"/>
  <c r="Q146" i="27"/>
  <c r="U146" i="27"/>
  <c r="Y146" i="27"/>
  <c r="Q147" i="27"/>
  <c r="Y147" i="27"/>
  <c r="Q148" i="27"/>
  <c r="Y148" i="27"/>
  <c r="X147" i="27"/>
  <c r="X148" i="27"/>
  <c r="U147" i="27"/>
  <c r="U148" i="27"/>
  <c r="J102" i="27"/>
  <c r="K118" i="27"/>
  <c r="K101" i="27"/>
  <c r="N102" i="27"/>
  <c r="M101" i="27"/>
  <c r="K102" i="27"/>
  <c r="O102" i="27"/>
  <c r="N101" i="27"/>
  <c r="L102" i="27"/>
  <c r="P102" i="27"/>
  <c r="O101" i="27"/>
  <c r="M102" i="27"/>
  <c r="L101" i="27"/>
  <c r="P101" i="27"/>
  <c r="M118" i="27"/>
  <c r="Q118" i="27"/>
  <c r="N118" i="27"/>
  <c r="R118" i="27"/>
  <c r="O118" i="27"/>
  <c r="L118" i="27"/>
  <c r="P118" i="27"/>
  <c r="C199" i="27" l="1"/>
  <c r="D199" i="27"/>
  <c r="R134" i="27"/>
  <c r="J103" i="27"/>
  <c r="L103" i="27"/>
  <c r="S133" i="27"/>
  <c r="U133" i="27"/>
  <c r="N133" i="27"/>
  <c r="O133" i="27"/>
  <c r="R133" i="27"/>
  <c r="P133" i="27"/>
  <c r="G164" i="27" a="1"/>
  <c r="G164" i="27" s="1"/>
  <c r="B3" i="21" s="1"/>
  <c r="I164" i="27" a="1"/>
  <c r="I164" i="27" s="1"/>
  <c r="D3" i="21" s="1"/>
  <c r="M133" i="27"/>
  <c r="T133" i="27"/>
  <c r="Q133" i="27"/>
  <c r="AF184" i="27"/>
  <c r="M103" i="27"/>
  <c r="V133" i="27"/>
  <c r="AF185" i="27"/>
  <c r="K103" i="27"/>
  <c r="AF186" i="27"/>
  <c r="AE190" i="27" s="1"/>
  <c r="O103" i="27"/>
  <c r="N103" i="27"/>
  <c r="M134" i="27"/>
  <c r="P134" i="27"/>
  <c r="V134" i="27"/>
  <c r="T134" i="27"/>
  <c r="U134" i="27"/>
  <c r="Q134" i="27"/>
  <c r="H164" i="27" a="1"/>
  <c r="H164" i="27" s="1"/>
  <c r="C3" i="21" s="1"/>
  <c r="O134" i="27"/>
  <c r="N134" i="27"/>
  <c r="S134" i="27"/>
  <c r="N104" i="27"/>
  <c r="J104" i="27"/>
  <c r="M104" i="27"/>
  <c r="P104" i="27"/>
  <c r="L104" i="27"/>
  <c r="O104" i="27"/>
  <c r="K104" i="27"/>
  <c r="S190" i="27" l="1"/>
  <c r="Z190" i="27"/>
  <c r="AA190" i="27"/>
  <c r="R190" i="27"/>
  <c r="AB190" i="27"/>
  <c r="U190" i="27"/>
  <c r="T190" i="27"/>
  <c r="X190" i="27"/>
  <c r="W190" i="27"/>
  <c r="AC190" i="27"/>
  <c r="Y190" i="27"/>
  <c r="V190" i="27"/>
  <c r="AF190" i="27"/>
  <c r="AD190" i="27"/>
  <c r="F88" i="27" l="1"/>
  <c r="E88" i="27"/>
  <c r="L55" i="27"/>
  <c r="G40" i="27"/>
  <c r="I45" i="27" s="1"/>
  <c r="K70" i="27"/>
  <c r="I71" i="27"/>
  <c r="K72" i="27"/>
  <c r="G38" i="27"/>
  <c r="I43" i="27" s="1"/>
  <c r="I70" i="27"/>
  <c r="M70" i="27"/>
  <c r="K71" i="27"/>
  <c r="I72" i="27"/>
  <c r="M72" i="27"/>
  <c r="J70" i="27"/>
  <c r="N70" i="27"/>
  <c r="L71" i="27"/>
  <c r="J72" i="27"/>
  <c r="N72" i="27"/>
  <c r="I42" i="27"/>
  <c r="M71" i="27"/>
  <c r="H42" i="27"/>
  <c r="J42" i="27"/>
  <c r="L70" i="27"/>
  <c r="J71" i="27"/>
  <c r="N71" i="27"/>
  <c r="L72" i="27"/>
  <c r="G39" i="27"/>
  <c r="I44" i="27" s="1"/>
  <c r="K56" i="27"/>
  <c r="N55" i="27"/>
  <c r="R55" i="27"/>
  <c r="N56" i="27"/>
  <c r="R56" i="27"/>
  <c r="O54" i="27"/>
  <c r="K55" i="27"/>
  <c r="O55" i="27"/>
  <c r="O56" i="27"/>
  <c r="L54" i="27"/>
  <c r="P54" i="27"/>
  <c r="P55" i="27"/>
  <c r="L56" i="27"/>
  <c r="P56" i="27"/>
  <c r="M54" i="27"/>
  <c r="Q54" i="27"/>
  <c r="M55" i="27"/>
  <c r="Q55" i="27"/>
  <c r="M56" i="27"/>
  <c r="Q56" i="27"/>
  <c r="N54" i="27"/>
  <c r="R54" i="27"/>
  <c r="E28" i="27"/>
  <c r="G43" i="27" l="1"/>
  <c r="H45" i="27"/>
  <c r="J45" i="27"/>
  <c r="H43" i="27"/>
  <c r="J43" i="27"/>
  <c r="G45" i="27"/>
  <c r="H44" i="27"/>
  <c r="J44" i="27"/>
  <c r="G44" i="27"/>
  <c r="F29" i="27"/>
  <c r="E27" i="27"/>
  <c r="F28" i="27"/>
  <c r="E29" i="27"/>
  <c r="F27" i="27"/>
  <c r="K34" i="27" l="1"/>
  <c r="C34" i="27"/>
  <c r="G42" i="27" l="1"/>
  <c r="C179" i="27"/>
  <c r="C166" i="27"/>
  <c r="K153" i="27"/>
  <c r="C153" i="27"/>
  <c r="AA137" i="27"/>
  <c r="C137" i="27"/>
  <c r="W123" i="27"/>
  <c r="C123" i="27"/>
  <c r="S107" i="27"/>
  <c r="C107" i="27"/>
  <c r="Q93" i="27"/>
  <c r="C93" i="27"/>
  <c r="G77" i="27"/>
  <c r="C77" i="27"/>
  <c r="O61" i="27"/>
  <c r="C61" i="27"/>
  <c r="C47" i="27"/>
  <c r="G18" i="27"/>
  <c r="C18" i="27"/>
  <c r="F42" i="27" l="1"/>
  <c r="E42" i="27"/>
  <c r="C104" i="27"/>
  <c r="F157" i="27"/>
  <c r="D42" i="27"/>
  <c r="C42" i="27"/>
  <c r="C38" i="27"/>
  <c r="J161" i="27" a="1"/>
  <c r="J161" i="27" s="1"/>
  <c r="F85" i="27"/>
  <c r="F26" i="27"/>
  <c r="M115" i="27"/>
  <c r="M116" i="27"/>
  <c r="O145" i="27"/>
  <c r="J173" i="27"/>
  <c r="I69" i="27"/>
  <c r="N69" i="27"/>
  <c r="L69" i="27"/>
  <c r="F86" i="27"/>
  <c r="E86" i="27"/>
  <c r="K116" i="27"/>
  <c r="Q116" i="27"/>
  <c r="L116" i="27"/>
  <c r="J69" i="27"/>
  <c r="M69" i="27"/>
  <c r="E26" i="27"/>
  <c r="K69" i="27"/>
  <c r="K115" i="27"/>
  <c r="L115" i="27"/>
  <c r="O115" i="27"/>
  <c r="Q115" i="27"/>
  <c r="E85" i="27"/>
  <c r="J101" i="27"/>
  <c r="O116" i="27"/>
  <c r="K54" i="27"/>
  <c r="R145" i="27"/>
  <c r="W145" i="27"/>
  <c r="Z145" i="27"/>
  <c r="R115" i="27"/>
  <c r="R116" i="27"/>
  <c r="P115" i="27"/>
  <c r="P116" i="27"/>
  <c r="N115" i="27"/>
  <c r="N116" i="27"/>
  <c r="M131" i="27"/>
  <c r="P145" i="27"/>
  <c r="U145" i="27"/>
  <c r="X145" i="27"/>
  <c r="AC132" i="27"/>
  <c r="S145" i="27"/>
  <c r="V145" i="27"/>
  <c r="H173" i="27"/>
  <c r="Q145" i="27"/>
  <c r="T145" i="27"/>
  <c r="Y145" i="27"/>
  <c r="G161" i="27" a="1"/>
  <c r="G161" i="27" s="1"/>
  <c r="H161" i="27" a="1"/>
  <c r="H161" i="27" s="1"/>
  <c r="I161" i="27" a="1"/>
  <c r="I161" i="27" s="1"/>
  <c r="L173" i="27"/>
  <c r="I173" i="27"/>
  <c r="K173" i="27"/>
  <c r="J157" i="27"/>
  <c r="G131" i="27" l="1"/>
  <c r="D72" i="27"/>
  <c r="F118" i="27"/>
  <c r="C88" i="27"/>
  <c r="F71" i="27"/>
  <c r="I133" i="27"/>
  <c r="C86" i="27"/>
  <c r="H132" i="27"/>
  <c r="E148" i="27"/>
  <c r="D70" i="27"/>
  <c r="C39" i="27"/>
  <c r="F44" i="27" s="1"/>
  <c r="E175" i="27"/>
  <c r="C87" i="27"/>
  <c r="K133" i="27"/>
  <c r="F175" i="27"/>
  <c r="F159" i="27"/>
  <c r="D164" i="27" s="1"/>
  <c r="C2" i="21" s="1"/>
  <c r="F148" i="27"/>
  <c r="C148" i="27"/>
  <c r="D148" i="27"/>
  <c r="G118" i="27"/>
  <c r="H118" i="27"/>
  <c r="I118" i="27"/>
  <c r="F133" i="27"/>
  <c r="J133" i="27"/>
  <c r="C133" i="27"/>
  <c r="H131" i="27"/>
  <c r="I131" i="27"/>
  <c r="L132" i="27"/>
  <c r="G104" i="27"/>
  <c r="H104" i="27"/>
  <c r="I104" i="27"/>
  <c r="C71" i="27"/>
  <c r="H71" i="27"/>
  <c r="G70" i="27"/>
  <c r="D175" i="27"/>
  <c r="C175" i="27"/>
  <c r="G175" i="27"/>
  <c r="I148" i="27"/>
  <c r="J148" i="27"/>
  <c r="G148" i="27"/>
  <c r="H148" i="27"/>
  <c r="J118" i="27"/>
  <c r="L133" i="27"/>
  <c r="G133" i="27"/>
  <c r="F132" i="27"/>
  <c r="E131" i="27"/>
  <c r="C132" i="27"/>
  <c r="I132" i="27"/>
  <c r="H72" i="27"/>
  <c r="G71" i="27"/>
  <c r="F72" i="27"/>
  <c r="E71" i="27"/>
  <c r="M186" i="27"/>
  <c r="M148" i="27"/>
  <c r="N148" i="27"/>
  <c r="K148" i="27"/>
  <c r="L148" i="27"/>
  <c r="D88" i="27"/>
  <c r="D132" i="27"/>
  <c r="K131" i="27"/>
  <c r="D133" i="27"/>
  <c r="J131" i="27"/>
  <c r="G132" i="27"/>
  <c r="F131" i="27"/>
  <c r="F104" i="27"/>
  <c r="C101" i="27"/>
  <c r="H70" i="27"/>
  <c r="E72" i="27"/>
  <c r="F70" i="27"/>
  <c r="C72" i="27"/>
  <c r="P186" i="27"/>
  <c r="C40" i="27"/>
  <c r="D45" i="27" s="1"/>
  <c r="C118" i="27"/>
  <c r="D118" i="27"/>
  <c r="E118" i="27"/>
  <c r="E132" i="27"/>
  <c r="D131" i="27"/>
  <c r="K132" i="27"/>
  <c r="H133" i="27"/>
  <c r="L131" i="27"/>
  <c r="E133" i="27"/>
  <c r="J132" i="27"/>
  <c r="D104" i="27"/>
  <c r="E104" i="27"/>
  <c r="E70" i="27"/>
  <c r="D71" i="27"/>
  <c r="C70" i="27"/>
  <c r="G72" i="27"/>
  <c r="J162" i="27" a="1"/>
  <c r="J162" i="27" s="1"/>
  <c r="I162" i="27" a="1"/>
  <c r="I162" i="27" s="1"/>
  <c r="H162" i="27" a="1"/>
  <c r="H162" i="27" s="1"/>
  <c r="G162" i="27" a="1"/>
  <c r="G162" i="27" s="1"/>
  <c r="J55" i="27"/>
  <c r="G56" i="27"/>
  <c r="F45" i="27"/>
  <c r="E45" i="27"/>
  <c r="C43" i="27"/>
  <c r="D43" i="27"/>
  <c r="F43" i="27"/>
  <c r="E43" i="27"/>
  <c r="D56" i="27"/>
  <c r="I55" i="27"/>
  <c r="J54" i="27"/>
  <c r="J56" i="27"/>
  <c r="C55" i="27"/>
  <c r="D54" i="27"/>
  <c r="H56" i="27"/>
  <c r="E56" i="27"/>
  <c r="E55" i="27"/>
  <c r="G54" i="27"/>
  <c r="D55" i="27"/>
  <c r="G55" i="27"/>
  <c r="H54" i="27"/>
  <c r="E54" i="27"/>
  <c r="I56" i="27"/>
  <c r="F55" i="27"/>
  <c r="C56" i="27"/>
  <c r="I54" i="27"/>
  <c r="F54" i="27"/>
  <c r="F56" i="27"/>
  <c r="H55" i="27"/>
  <c r="C28" i="27"/>
  <c r="C27" i="27"/>
  <c r="D26" i="27"/>
  <c r="C29" i="27"/>
  <c r="D27" i="27"/>
  <c r="D28" i="27"/>
  <c r="D29" i="27"/>
  <c r="P184" i="27"/>
  <c r="D86" i="27"/>
  <c r="AE133" i="27"/>
  <c r="J184" i="27"/>
  <c r="Q103" i="27"/>
  <c r="Q101" i="27"/>
  <c r="G173" i="27"/>
  <c r="E116" i="27"/>
  <c r="G116" i="27"/>
  <c r="I102" i="27"/>
  <c r="D69" i="27"/>
  <c r="D161" i="27"/>
  <c r="Q102" i="27"/>
  <c r="I115" i="27"/>
  <c r="N145" i="27"/>
  <c r="L145" i="27"/>
  <c r="C146" i="27"/>
  <c r="H102" i="27"/>
  <c r="F101" i="27"/>
  <c r="J116" i="27"/>
  <c r="AC131" i="27"/>
  <c r="D85" i="27"/>
  <c r="F115" i="27"/>
  <c r="E102" i="27"/>
  <c r="F102" i="27"/>
  <c r="D101" i="27"/>
  <c r="H69" i="27"/>
  <c r="AE132" i="27"/>
  <c r="J146" i="27"/>
  <c r="H146" i="27"/>
  <c r="I145" i="27"/>
  <c r="E146" i="27"/>
  <c r="M146" i="27"/>
  <c r="C131" i="27"/>
  <c r="L146" i="27"/>
  <c r="C85" i="27"/>
  <c r="E69" i="27"/>
  <c r="G145" i="27"/>
  <c r="K146" i="27"/>
  <c r="D102" i="27"/>
  <c r="D116" i="27"/>
  <c r="F69" i="27"/>
  <c r="H145" i="27"/>
  <c r="AC133" i="27"/>
  <c r="F162" i="27"/>
  <c r="F173" i="27"/>
  <c r="C173" i="27"/>
  <c r="C145" i="27"/>
  <c r="K145" i="27"/>
  <c r="G146" i="27"/>
  <c r="E101" i="27"/>
  <c r="E115" i="27"/>
  <c r="F116" i="27"/>
  <c r="C161" i="27"/>
  <c r="G102" i="27"/>
  <c r="G101" i="27"/>
  <c r="G69" i="27"/>
  <c r="H116" i="27"/>
  <c r="C102" i="27"/>
  <c r="D115" i="27"/>
  <c r="H115" i="27"/>
  <c r="M184" i="27"/>
  <c r="H101" i="27"/>
  <c r="F146" i="27"/>
  <c r="J145" i="27"/>
  <c r="G115" i="27"/>
  <c r="D146" i="27"/>
  <c r="AE131" i="27"/>
  <c r="D173" i="27"/>
  <c r="E173" i="27"/>
  <c r="N146" i="27"/>
  <c r="F145" i="27"/>
  <c r="D145" i="27"/>
  <c r="E145" i="27"/>
  <c r="M145" i="27"/>
  <c r="I146" i="27"/>
  <c r="I116" i="27"/>
  <c r="C54" i="27"/>
  <c r="J115" i="27"/>
  <c r="E161" i="27"/>
  <c r="F161" i="27"/>
  <c r="C116" i="27"/>
  <c r="C115" i="27"/>
  <c r="I101" i="27"/>
  <c r="C69" i="27"/>
  <c r="C26" i="27"/>
  <c r="C45" i="27" l="1"/>
  <c r="I134" i="27"/>
  <c r="J186" i="27"/>
  <c r="E134" i="27"/>
  <c r="H134" i="27"/>
  <c r="G134" i="27"/>
  <c r="J134" i="27"/>
  <c r="C164" i="27"/>
  <c r="B2" i="21" s="1"/>
  <c r="F164" i="27"/>
  <c r="E2" i="21" s="1"/>
  <c r="L134" i="27"/>
  <c r="Q186" i="27"/>
  <c r="F134" i="27"/>
  <c r="K134" i="27"/>
  <c r="E164" i="27"/>
  <c r="D2" i="21" s="1"/>
  <c r="D134" i="27"/>
  <c r="C134" i="27"/>
  <c r="D44" i="27"/>
  <c r="E44" i="27"/>
  <c r="C44" i="27"/>
  <c r="C162" i="27"/>
  <c r="D162" i="27"/>
  <c r="AF188" i="27"/>
  <c r="S188" i="27"/>
  <c r="AA188" i="27"/>
  <c r="V188" i="27"/>
  <c r="R188" i="27"/>
  <c r="Z188" i="27"/>
  <c r="T188" i="27"/>
  <c r="AC188" i="27"/>
  <c r="AE188" i="27"/>
  <c r="U188" i="27"/>
  <c r="AB188" i="27"/>
  <c r="Q184" i="27"/>
  <c r="M188" i="27" s="1"/>
  <c r="AD188" i="27"/>
  <c r="X188" i="27"/>
  <c r="W188" i="27"/>
  <c r="Y188" i="27"/>
  <c r="E162" i="27"/>
  <c r="Q190" i="27" l="1"/>
  <c r="P190" i="27"/>
  <c r="M190" i="27"/>
  <c r="F190" i="27"/>
  <c r="J190" i="27"/>
  <c r="H190" i="27"/>
  <c r="D190" i="27"/>
  <c r="L190" i="27"/>
  <c r="C190" i="27"/>
  <c r="G190" i="27"/>
  <c r="I190" i="27"/>
  <c r="K190" i="27"/>
  <c r="E190" i="27"/>
  <c r="O190" i="27"/>
  <c r="N190" i="27"/>
  <c r="Q188" i="27"/>
  <c r="I188" i="27"/>
  <c r="C188" i="27"/>
  <c r="D188" i="27"/>
  <c r="O188" i="27"/>
  <c r="E188" i="27"/>
  <c r="L188" i="27"/>
  <c r="J188" i="27"/>
  <c r="H188" i="27"/>
  <c r="K188" i="27"/>
  <c r="P188" i="27"/>
  <c r="G188" i="27"/>
  <c r="F188" i="27"/>
  <c r="N188" i="27"/>
  <c r="C26" i="12" l="1"/>
  <c r="C128" i="11"/>
  <c r="C41" i="11"/>
  <c r="C20" i="10"/>
  <c r="C97" i="9"/>
  <c r="I106" i="9" l="1"/>
  <c r="L107" i="9"/>
  <c r="N106" i="9"/>
  <c r="K107" i="9"/>
  <c r="L106" i="9"/>
  <c r="I107" i="9"/>
  <c r="M107" i="9"/>
  <c r="J107" i="9"/>
  <c r="N107" i="9"/>
  <c r="K106" i="9"/>
  <c r="P46" i="12"/>
  <c r="K46" i="12"/>
  <c r="L46" i="12"/>
  <c r="O46" i="12"/>
  <c r="O61" i="11"/>
  <c r="T148" i="11"/>
  <c r="H25" i="11" s="1"/>
  <c r="K61" i="11"/>
  <c r="P61" i="11"/>
  <c r="L61" i="11"/>
  <c r="J106" i="9"/>
  <c r="M106" i="9"/>
  <c r="C73" i="9"/>
  <c r="C26" i="8"/>
  <c r="C10" i="8"/>
  <c r="H109" i="9" l="1"/>
  <c r="K57" i="12"/>
  <c r="G13" i="12"/>
  <c r="P53" i="12"/>
  <c r="H14" i="12"/>
  <c r="O48" i="12"/>
  <c r="G14" i="12"/>
  <c r="L50" i="12"/>
  <c r="H13" i="12"/>
  <c r="H12" i="12" s="1"/>
  <c r="H17" i="12" s="1"/>
  <c r="T165" i="11"/>
  <c r="C235" i="11"/>
  <c r="C33" i="11" s="1"/>
  <c r="H235" i="11"/>
  <c r="K235" i="11"/>
  <c r="D235" i="11"/>
  <c r="D33" i="11" s="1"/>
  <c r="G235" i="11"/>
  <c r="D34" i="11" s="1"/>
  <c r="E235" i="11"/>
  <c r="E33" i="11" s="1"/>
  <c r="J235" i="11"/>
  <c r="J26" i="10"/>
  <c r="P25" i="10"/>
  <c r="K23" i="10"/>
  <c r="L70" i="11"/>
  <c r="H16" i="11"/>
  <c r="P75" i="11"/>
  <c r="H17" i="11"/>
  <c r="O64" i="11"/>
  <c r="G17" i="11"/>
  <c r="F72" i="11"/>
  <c r="K65" i="11"/>
  <c r="G16" i="11"/>
  <c r="J72" i="11"/>
  <c r="M27" i="10"/>
  <c r="O23" i="10"/>
  <c r="N24" i="10"/>
  <c r="L27" i="10"/>
  <c r="J30" i="10"/>
  <c r="N32" i="10"/>
  <c r="L35" i="10"/>
  <c r="P30" i="10"/>
  <c r="M25" i="10"/>
  <c r="K28" i="10"/>
  <c r="O30" i="10"/>
  <c r="M33" i="10"/>
  <c r="L23" i="10"/>
  <c r="J25" i="10"/>
  <c r="N27" i="10"/>
  <c r="L30" i="10"/>
  <c r="J33" i="10"/>
  <c r="N35" i="10"/>
  <c r="P33" i="10"/>
  <c r="O25" i="10"/>
  <c r="M28" i="10"/>
  <c r="K31" i="10"/>
  <c r="O33" i="10"/>
  <c r="N23" i="10"/>
  <c r="L25" i="10"/>
  <c r="J28" i="10"/>
  <c r="N30" i="10"/>
  <c r="L33" i="10"/>
  <c r="J24" i="10"/>
  <c r="K26" i="10"/>
  <c r="O28" i="10"/>
  <c r="M31" i="10"/>
  <c r="K34" i="10"/>
  <c r="P26" i="10"/>
  <c r="N25" i="10"/>
  <c r="L28" i="10"/>
  <c r="J31" i="10"/>
  <c r="N33" i="10"/>
  <c r="M23" i="10"/>
  <c r="J23" i="10"/>
  <c r="M26" i="10"/>
  <c r="K29" i="10"/>
  <c r="O31" i="10"/>
  <c r="M34" i="10"/>
  <c r="P24" i="10"/>
  <c r="N28" i="10"/>
  <c r="L31" i="10"/>
  <c r="J34" i="10"/>
  <c r="K24" i="10"/>
  <c r="O26" i="10"/>
  <c r="M29" i="10"/>
  <c r="K32" i="10"/>
  <c r="O34" i="10"/>
  <c r="P31" i="10"/>
  <c r="L26" i="10"/>
  <c r="J29" i="10"/>
  <c r="N31" i="10"/>
  <c r="L34" i="10"/>
  <c r="M24" i="10"/>
  <c r="K27" i="10"/>
  <c r="O29" i="10"/>
  <c r="M32" i="10"/>
  <c r="K35" i="10"/>
  <c r="P29" i="10"/>
  <c r="N26" i="10"/>
  <c r="L29" i="10"/>
  <c r="J32" i="10"/>
  <c r="N34" i="10"/>
  <c r="O24" i="10"/>
  <c r="K30" i="10"/>
  <c r="O32" i="10"/>
  <c r="M35" i="10"/>
  <c r="L24" i="10"/>
  <c r="J27" i="10"/>
  <c r="N29" i="10"/>
  <c r="L32" i="10"/>
  <c r="J35" i="10"/>
  <c r="P28" i="10"/>
  <c r="K25" i="10"/>
  <c r="O27" i="10"/>
  <c r="M30" i="10"/>
  <c r="K33" i="10"/>
  <c r="O35" i="10"/>
  <c r="P34" i="10"/>
  <c r="P23" i="10"/>
  <c r="P32" i="10"/>
  <c r="P27" i="10"/>
  <c r="P35" i="10"/>
  <c r="E16" i="10"/>
  <c r="D109" i="9"/>
  <c r="G16" i="10"/>
  <c r="F16" i="10"/>
  <c r="C16" i="10"/>
  <c r="D16" i="10"/>
  <c r="H16" i="10"/>
  <c r="C109" i="9"/>
  <c r="G109" i="9"/>
  <c r="E109" i="9"/>
  <c r="F109" i="9"/>
  <c r="O66" i="11"/>
  <c r="O67" i="11"/>
  <c r="O73" i="11"/>
  <c r="K56" i="12"/>
  <c r="K58" i="12"/>
  <c r="O78" i="11"/>
  <c r="O75" i="11"/>
  <c r="O74" i="11"/>
  <c r="O65" i="11"/>
  <c r="O69" i="11"/>
  <c r="H107" i="9"/>
  <c r="O71" i="11"/>
  <c r="O70" i="11"/>
  <c r="O77" i="11"/>
  <c r="O63" i="11"/>
  <c r="G148" i="11"/>
  <c r="K74" i="11"/>
  <c r="O76" i="11"/>
  <c r="T160" i="11"/>
  <c r="T150" i="11"/>
  <c r="K76" i="11"/>
  <c r="O72" i="11"/>
  <c r="K73" i="11"/>
  <c r="O68" i="11"/>
  <c r="K48" i="12"/>
  <c r="P52" i="12"/>
  <c r="P58" i="12"/>
  <c r="P59" i="12"/>
  <c r="P55" i="12"/>
  <c r="P62" i="12"/>
  <c r="P50" i="12"/>
  <c r="P63" i="12"/>
  <c r="P60" i="12"/>
  <c r="P54" i="12"/>
  <c r="P51" i="12"/>
  <c r="P48" i="12"/>
  <c r="K50" i="12"/>
  <c r="K51" i="12"/>
  <c r="O61" i="12"/>
  <c r="O56" i="12"/>
  <c r="O53" i="12"/>
  <c r="O62" i="12"/>
  <c r="O59" i="12"/>
  <c r="O54" i="12"/>
  <c r="O51" i="12"/>
  <c r="K53" i="12"/>
  <c r="P49" i="12"/>
  <c r="L59" i="12"/>
  <c r="L56" i="12"/>
  <c r="L51" i="12"/>
  <c r="K63" i="12"/>
  <c r="L62" i="12"/>
  <c r="L57" i="12"/>
  <c r="L54" i="12"/>
  <c r="L49" i="12"/>
  <c r="P61" i="12"/>
  <c r="K49" i="12"/>
  <c r="O60" i="12"/>
  <c r="O57" i="12"/>
  <c r="O52" i="12"/>
  <c r="O49" i="12"/>
  <c r="K59" i="12"/>
  <c r="O63" i="12"/>
  <c r="O58" i="12"/>
  <c r="O55" i="12"/>
  <c r="O50" i="12"/>
  <c r="L48" i="12"/>
  <c r="K61" i="12"/>
  <c r="P57" i="12"/>
  <c r="K60" i="12"/>
  <c r="K52" i="12"/>
  <c r="L63" i="12"/>
  <c r="K62" i="12"/>
  <c r="L60" i="12"/>
  <c r="L55" i="12"/>
  <c r="K54" i="12"/>
  <c r="L52" i="12"/>
  <c r="K55" i="12"/>
  <c r="L61" i="12"/>
  <c r="L58" i="12"/>
  <c r="P56" i="12"/>
  <c r="L53" i="12"/>
  <c r="K71" i="11"/>
  <c r="K63" i="11"/>
  <c r="P65" i="11"/>
  <c r="T158" i="11"/>
  <c r="T162" i="11"/>
  <c r="T159" i="11"/>
  <c r="T155" i="11"/>
  <c r="T164" i="11"/>
  <c r="T161" i="11"/>
  <c r="T153" i="11"/>
  <c r="T163" i="11"/>
  <c r="T156" i="11"/>
  <c r="T151" i="11"/>
  <c r="T157" i="11"/>
  <c r="P63" i="11"/>
  <c r="T154" i="11"/>
  <c r="P66" i="11"/>
  <c r="T152" i="11"/>
  <c r="J148" i="11"/>
  <c r="D25" i="11" s="1"/>
  <c r="N148" i="11"/>
  <c r="H23" i="11" s="1"/>
  <c r="Q148" i="11"/>
  <c r="H24" i="11" s="1"/>
  <c r="D148" i="11"/>
  <c r="C148" i="11"/>
  <c r="C23" i="11" s="1"/>
  <c r="M148" i="11"/>
  <c r="G23" i="11" s="1"/>
  <c r="L76" i="11"/>
  <c r="P78" i="11"/>
  <c r="K78" i="11"/>
  <c r="L67" i="11"/>
  <c r="K75" i="11"/>
  <c r="L64" i="11"/>
  <c r="L73" i="11"/>
  <c r="L77" i="11"/>
  <c r="L78" i="11"/>
  <c r="L65" i="11"/>
  <c r="P76" i="11"/>
  <c r="P72" i="11"/>
  <c r="P68" i="11"/>
  <c r="P64" i="11"/>
  <c r="P74" i="11"/>
  <c r="L71" i="11"/>
  <c r="K66" i="11"/>
  <c r="L63" i="11"/>
  <c r="L68" i="11"/>
  <c r="P71" i="11"/>
  <c r="P69" i="11"/>
  <c r="L74" i="11"/>
  <c r="P77" i="11"/>
  <c r="K69" i="11"/>
  <c r="L69" i="11"/>
  <c r="L66" i="11"/>
  <c r="P70" i="11"/>
  <c r="L75" i="11"/>
  <c r="K70" i="11"/>
  <c r="L72" i="11"/>
  <c r="K67" i="11"/>
  <c r="K68" i="11"/>
  <c r="P67" i="11"/>
  <c r="K72" i="11"/>
  <c r="K64" i="11"/>
  <c r="K77" i="11"/>
  <c r="P73" i="11"/>
  <c r="G61" i="11"/>
  <c r="H61" i="11"/>
  <c r="D61" i="11"/>
  <c r="D16" i="11" s="1"/>
  <c r="C61" i="11"/>
  <c r="C16" i="11" s="1"/>
  <c r="D106" i="9"/>
  <c r="C107" i="9"/>
  <c r="G107" i="9"/>
  <c r="H106" i="9"/>
  <c r="D107" i="9"/>
  <c r="C106" i="9"/>
  <c r="F107" i="9"/>
  <c r="E107" i="9"/>
  <c r="G106" i="9"/>
  <c r="F106" i="9"/>
  <c r="E106" i="9"/>
  <c r="I81" i="9"/>
  <c r="L34" i="8"/>
  <c r="I35" i="8"/>
  <c r="H13" i="8"/>
  <c r="G18" i="8" s="1"/>
  <c r="H14" i="8"/>
  <c r="F19" i="8" s="1"/>
  <c r="C19" i="6"/>
  <c r="E16" i="8" l="1"/>
  <c r="C21" i="8" s="1"/>
  <c r="D37" i="8"/>
  <c r="G37" i="8"/>
  <c r="H31" i="8"/>
  <c r="G36" i="8" s="1"/>
  <c r="E37" i="8"/>
  <c r="C37" i="8"/>
  <c r="F37" i="8"/>
  <c r="G12" i="12"/>
  <c r="G17" i="12" s="1"/>
  <c r="D161" i="11"/>
  <c r="D23" i="11"/>
  <c r="G159" i="11"/>
  <c r="D24" i="11"/>
  <c r="J246" i="11"/>
  <c r="D35" i="11"/>
  <c r="K242" i="11"/>
  <c r="E35" i="11"/>
  <c r="H237" i="11"/>
  <c r="E34" i="11"/>
  <c r="C251" i="11"/>
  <c r="C249" i="11"/>
  <c r="C247" i="11"/>
  <c r="C245" i="11"/>
  <c r="C252" i="11"/>
  <c r="C250" i="11"/>
  <c r="C248" i="11"/>
  <c r="C246" i="11"/>
  <c r="C244" i="11"/>
  <c r="C243" i="11"/>
  <c r="C242" i="11"/>
  <c r="C241" i="11"/>
  <c r="C240" i="11"/>
  <c r="C239" i="11"/>
  <c r="C238" i="11"/>
  <c r="C237" i="11"/>
  <c r="K247" i="11"/>
  <c r="K239" i="11"/>
  <c r="K238" i="11"/>
  <c r="J244" i="11"/>
  <c r="K249" i="11"/>
  <c r="J243" i="11"/>
  <c r="K248" i="11"/>
  <c r="K241" i="11"/>
  <c r="D252" i="11"/>
  <c r="D251" i="11"/>
  <c r="D250" i="11"/>
  <c r="D249" i="11"/>
  <c r="D248" i="11"/>
  <c r="D247" i="11"/>
  <c r="D246" i="11"/>
  <c r="D245" i="11"/>
  <c r="D244" i="11"/>
  <c r="D237" i="11"/>
  <c r="D243" i="11"/>
  <c r="D242" i="11"/>
  <c r="D241" i="11"/>
  <c r="D240" i="11"/>
  <c r="D239" i="11"/>
  <c r="D238" i="11"/>
  <c r="K243" i="11"/>
  <c r="J252" i="11"/>
  <c r="K246" i="11"/>
  <c r="K237" i="11"/>
  <c r="K245" i="11"/>
  <c r="K244" i="11"/>
  <c r="K252" i="11"/>
  <c r="J237" i="11"/>
  <c r="J249" i="11"/>
  <c r="J250" i="11"/>
  <c r="J242" i="11"/>
  <c r="K250" i="11"/>
  <c r="J240" i="11"/>
  <c r="K251" i="11"/>
  <c r="J238" i="11"/>
  <c r="J251" i="11"/>
  <c r="E237" i="11"/>
  <c r="E243" i="11"/>
  <c r="E242" i="11"/>
  <c r="E241" i="11"/>
  <c r="E240" i="11"/>
  <c r="E239" i="11"/>
  <c r="E238" i="11"/>
  <c r="E252" i="11"/>
  <c r="E250" i="11"/>
  <c r="E248" i="11"/>
  <c r="E246" i="11"/>
  <c r="E244" i="11"/>
  <c r="E251" i="11"/>
  <c r="E249" i="11"/>
  <c r="E247" i="11"/>
  <c r="E245" i="11"/>
  <c r="H248" i="11"/>
  <c r="H240" i="11"/>
  <c r="H250" i="11"/>
  <c r="H242" i="11"/>
  <c r="H252" i="11"/>
  <c r="H244" i="11"/>
  <c r="H246" i="11"/>
  <c r="H238" i="11"/>
  <c r="H245" i="11"/>
  <c r="H239" i="11"/>
  <c r="H247" i="11"/>
  <c r="H241" i="11"/>
  <c r="H249" i="11"/>
  <c r="H243" i="11"/>
  <c r="H251" i="11"/>
  <c r="K240" i="11"/>
  <c r="J245" i="11"/>
  <c r="J241" i="11"/>
  <c r="J248" i="11"/>
  <c r="J239" i="11"/>
  <c r="J247" i="11"/>
  <c r="D163" i="11"/>
  <c r="G252" i="11"/>
  <c r="G251" i="11"/>
  <c r="G250" i="11"/>
  <c r="G249" i="11"/>
  <c r="G248" i="11"/>
  <c r="G247" i="11"/>
  <c r="G246" i="11"/>
  <c r="G245" i="11"/>
  <c r="G244" i="11"/>
  <c r="G243" i="11"/>
  <c r="G242" i="11"/>
  <c r="G241" i="11"/>
  <c r="G240" i="11"/>
  <c r="G239" i="11"/>
  <c r="G238" i="11"/>
  <c r="G237" i="11"/>
  <c r="J65" i="11"/>
  <c r="F76" i="11"/>
  <c r="J78" i="11"/>
  <c r="F70" i="11"/>
  <c r="J70" i="11"/>
  <c r="J75" i="11"/>
  <c r="J63" i="11"/>
  <c r="F63" i="11"/>
  <c r="F65" i="11"/>
  <c r="J76" i="11"/>
  <c r="J73" i="11"/>
  <c r="J64" i="11"/>
  <c r="F77" i="11"/>
  <c r="F66" i="11"/>
  <c r="J69" i="11"/>
  <c r="J67" i="11"/>
  <c r="F74" i="11"/>
  <c r="F68" i="11"/>
  <c r="J74" i="11"/>
  <c r="F73" i="11"/>
  <c r="F75" i="11"/>
  <c r="F78" i="11"/>
  <c r="J68" i="11"/>
  <c r="F71" i="11"/>
  <c r="J71" i="11"/>
  <c r="H66" i="11"/>
  <c r="D17" i="11"/>
  <c r="J77" i="11"/>
  <c r="F67" i="11"/>
  <c r="G63" i="11"/>
  <c r="C17" i="11"/>
  <c r="F69" i="11"/>
  <c r="J66" i="11"/>
  <c r="F64" i="11"/>
  <c r="F84" i="9"/>
  <c r="D82" i="9"/>
  <c r="F81" i="9"/>
  <c r="C83" i="9"/>
  <c r="C84" i="9"/>
  <c r="D81" i="9"/>
  <c r="F83" i="9"/>
  <c r="H83" i="9"/>
  <c r="G84" i="9"/>
  <c r="F82" i="9"/>
  <c r="H81" i="9"/>
  <c r="E84" i="9"/>
  <c r="G83" i="9"/>
  <c r="E82" i="9"/>
  <c r="G81" i="9"/>
  <c r="E83" i="9"/>
  <c r="C82" i="9"/>
  <c r="E81" i="9"/>
  <c r="D83" i="9"/>
  <c r="H84" i="9"/>
  <c r="D84" i="9"/>
  <c r="G82" i="9"/>
  <c r="H82" i="9"/>
  <c r="G161" i="11"/>
  <c r="G155" i="11"/>
  <c r="G162" i="11"/>
  <c r="G160" i="11"/>
  <c r="G150" i="11"/>
  <c r="G151" i="11"/>
  <c r="G158" i="11"/>
  <c r="G163" i="11"/>
  <c r="G157" i="11"/>
  <c r="K35" i="8"/>
  <c r="I34" i="8"/>
  <c r="G165" i="11"/>
  <c r="G154" i="11"/>
  <c r="G153" i="11"/>
  <c r="G164" i="11"/>
  <c r="G156" i="11"/>
  <c r="G152" i="11"/>
  <c r="M35" i="8"/>
  <c r="M34" i="8"/>
  <c r="D162" i="11"/>
  <c r="D152" i="11"/>
  <c r="D165" i="11"/>
  <c r="C150" i="11"/>
  <c r="C156" i="11"/>
  <c r="C151" i="11"/>
  <c r="C159" i="11"/>
  <c r="C157" i="11"/>
  <c r="C161" i="11"/>
  <c r="J161" i="11"/>
  <c r="J154" i="11"/>
  <c r="J156" i="11"/>
  <c r="J158" i="11"/>
  <c r="J163" i="11"/>
  <c r="J155" i="11"/>
  <c r="J152" i="11"/>
  <c r="J162" i="11"/>
  <c r="J153" i="11"/>
  <c r="J151" i="11"/>
  <c r="J150" i="11"/>
  <c r="J159" i="11"/>
  <c r="J164" i="11"/>
  <c r="J165" i="11"/>
  <c r="J160" i="11"/>
  <c r="J157" i="11"/>
  <c r="D164" i="11"/>
  <c r="C155" i="11"/>
  <c r="D159" i="11"/>
  <c r="M157" i="11"/>
  <c r="M155" i="11"/>
  <c r="M150" i="11"/>
  <c r="M156" i="11"/>
  <c r="M153" i="11"/>
  <c r="M152" i="11"/>
  <c r="M158" i="11"/>
  <c r="M160" i="11"/>
  <c r="M165" i="11"/>
  <c r="M164" i="11"/>
  <c r="M163" i="11"/>
  <c r="M154" i="11"/>
  <c r="M151" i="11"/>
  <c r="M159" i="11"/>
  <c r="M162" i="11"/>
  <c r="M161" i="11"/>
  <c r="C163" i="11"/>
  <c r="C153" i="11"/>
  <c r="C160" i="11"/>
  <c r="D155" i="11"/>
  <c r="D157" i="11"/>
  <c r="D160" i="11"/>
  <c r="N165" i="11"/>
  <c r="N160" i="11"/>
  <c r="N153" i="11"/>
  <c r="N162" i="11"/>
  <c r="N157" i="11"/>
  <c r="N159" i="11"/>
  <c r="N164" i="11"/>
  <c r="N163" i="11"/>
  <c r="N152" i="11"/>
  <c r="N154" i="11"/>
  <c r="N156" i="11"/>
  <c r="N155" i="11"/>
  <c r="N151" i="11"/>
  <c r="N158" i="11"/>
  <c r="N161" i="11"/>
  <c r="N150" i="11"/>
  <c r="C152" i="11"/>
  <c r="C154" i="11"/>
  <c r="C162" i="11"/>
  <c r="D153" i="11"/>
  <c r="C165" i="11"/>
  <c r="Q162" i="11"/>
  <c r="Q158" i="11"/>
  <c r="Q160" i="11"/>
  <c r="Q156" i="11"/>
  <c r="Q154" i="11"/>
  <c r="Q152" i="11"/>
  <c r="Q161" i="11"/>
  <c r="Q165" i="11"/>
  <c r="Q151" i="11"/>
  <c r="Q163" i="11"/>
  <c r="Q150" i="11"/>
  <c r="Q153" i="11"/>
  <c r="Q155" i="11"/>
  <c r="Q164" i="11"/>
  <c r="Q159" i="11"/>
  <c r="Q157" i="11"/>
  <c r="D151" i="11"/>
  <c r="D158" i="11"/>
  <c r="C164" i="11"/>
  <c r="C158" i="11"/>
  <c r="D154" i="11"/>
  <c r="D156" i="11"/>
  <c r="D150" i="11"/>
  <c r="D66" i="11"/>
  <c r="C78" i="11"/>
  <c r="C64" i="11"/>
  <c r="H64" i="11"/>
  <c r="H76" i="11"/>
  <c r="C65" i="11"/>
  <c r="G74" i="11"/>
  <c r="H73" i="11"/>
  <c r="G72" i="11"/>
  <c r="C75" i="11"/>
  <c r="C69" i="11"/>
  <c r="C71" i="11"/>
  <c r="C76" i="11"/>
  <c r="G73" i="11"/>
  <c r="C74" i="11"/>
  <c r="G67" i="11"/>
  <c r="G71" i="11"/>
  <c r="G77" i="11"/>
  <c r="G68" i="11"/>
  <c r="G75" i="11"/>
  <c r="D63" i="11"/>
  <c r="D69" i="11"/>
  <c r="D76" i="11"/>
  <c r="H69" i="11"/>
  <c r="H72" i="11"/>
  <c r="G69" i="11"/>
  <c r="D67" i="11"/>
  <c r="D64" i="11"/>
  <c r="C63" i="11"/>
  <c r="D68" i="11"/>
  <c r="C66" i="11"/>
  <c r="H74" i="11"/>
  <c r="G64" i="11"/>
  <c r="D73" i="11"/>
  <c r="D77" i="11"/>
  <c r="D78" i="11"/>
  <c r="H70" i="11"/>
  <c r="H63" i="11"/>
  <c r="C70" i="11"/>
  <c r="G66" i="11"/>
  <c r="G65" i="11"/>
  <c r="H68" i="11"/>
  <c r="G78" i="11"/>
  <c r="C67" i="11"/>
  <c r="C73" i="11"/>
  <c r="D71" i="11"/>
  <c r="G70" i="11"/>
  <c r="D72" i="11"/>
  <c r="D65" i="11"/>
  <c r="C68" i="11"/>
  <c r="C72" i="11"/>
  <c r="H78" i="11"/>
  <c r="D74" i="11"/>
  <c r="D70" i="11"/>
  <c r="H71" i="11"/>
  <c r="H65" i="11"/>
  <c r="C77" i="11"/>
  <c r="H77" i="11"/>
  <c r="H75" i="11"/>
  <c r="D75" i="11"/>
  <c r="G76" i="11"/>
  <c r="H67" i="11"/>
  <c r="C81" i="9"/>
  <c r="H30" i="8"/>
  <c r="K34" i="8"/>
  <c r="J35" i="8"/>
  <c r="J34" i="8"/>
  <c r="L35" i="8"/>
  <c r="H29" i="8"/>
  <c r="E13" i="8"/>
  <c r="C18" i="8" s="1"/>
  <c r="E14" i="8"/>
  <c r="D19" i="8" s="1"/>
  <c r="G19" i="8"/>
  <c r="F18" i="8"/>
  <c r="D21" i="8" l="1"/>
  <c r="C36" i="8"/>
  <c r="F36" i="8"/>
  <c r="E36" i="8"/>
  <c r="D36" i="8"/>
  <c r="E34" i="8"/>
  <c r="D34" i="8"/>
  <c r="F34" i="8"/>
  <c r="G34" i="8"/>
  <c r="G35" i="8"/>
  <c r="D35" i="8"/>
  <c r="C35" i="8"/>
  <c r="F35" i="8"/>
  <c r="E35" i="8"/>
  <c r="D18" i="8"/>
  <c r="C34" i="8"/>
  <c r="C19" i="8"/>
  <c r="G29" i="6"/>
  <c r="G32" i="6"/>
  <c r="G27" i="6"/>
  <c r="G33" i="6"/>
  <c r="H22" i="6"/>
  <c r="H24" i="6"/>
  <c r="H25" i="6"/>
  <c r="H27" i="6"/>
  <c r="G22" i="6"/>
  <c r="H28" i="6"/>
  <c r="H23" i="6"/>
  <c r="H26" i="6"/>
  <c r="H29" i="6"/>
  <c r="G24" i="6"/>
  <c r="H31" i="6"/>
  <c r="G26" i="6"/>
  <c r="H32" i="6"/>
  <c r="G23" i="6"/>
  <c r="H30" i="6"/>
  <c r="G25" i="6"/>
  <c r="G31" i="6"/>
  <c r="H33" i="6"/>
  <c r="G28" i="6"/>
  <c r="G30" i="6"/>
  <c r="D46" i="12" l="1"/>
  <c r="D13" i="12" s="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H46" i="12"/>
  <c r="D14" i="12" s="1"/>
  <c r="D12" i="12" s="1"/>
  <c r="D17" i="12" s="1"/>
  <c r="G46" i="12"/>
  <c r="C14" i="12" s="1"/>
  <c r="C12" i="12" s="1"/>
  <c r="C17" i="12" s="1"/>
  <c r="H63" i="12" l="1"/>
  <c r="H59" i="12"/>
  <c r="H55" i="12"/>
  <c r="H51" i="12"/>
  <c r="H60" i="12"/>
  <c r="H52" i="12"/>
  <c r="H62" i="12"/>
  <c r="H49" i="12"/>
  <c r="H61" i="12"/>
  <c r="H50" i="12"/>
  <c r="H53" i="12"/>
  <c r="H58" i="12"/>
  <c r="H57" i="12"/>
  <c r="H56" i="12"/>
  <c r="H54" i="12"/>
  <c r="H48" i="12"/>
  <c r="J46" i="12"/>
  <c r="J48" i="12" s="1"/>
  <c r="G58" i="12"/>
  <c r="G54" i="12"/>
  <c r="G50" i="12"/>
  <c r="G48" i="12"/>
  <c r="G62" i="12"/>
  <c r="G51" i="12"/>
  <c r="G49" i="12"/>
  <c r="G61" i="12"/>
  <c r="G55" i="12"/>
  <c r="G59" i="12"/>
  <c r="G63" i="12"/>
  <c r="G57" i="12"/>
  <c r="G56" i="12"/>
  <c r="G60" i="12"/>
  <c r="G53" i="12"/>
  <c r="G52" i="12"/>
  <c r="J62" i="12" l="1"/>
  <c r="J50" i="12"/>
  <c r="J54" i="12"/>
  <c r="J58" i="12"/>
  <c r="J53" i="12"/>
  <c r="J51" i="12"/>
  <c r="J49" i="12"/>
  <c r="J57" i="12"/>
  <c r="J61" i="12"/>
  <c r="J55" i="12"/>
  <c r="J56" i="12"/>
  <c r="J52" i="12"/>
  <c r="J59" i="12"/>
  <c r="J60" i="12"/>
  <c r="J63" i="12"/>
  <c r="E148" i="11" l="1"/>
  <c r="E23" i="11" s="1"/>
  <c r="D108" i="9"/>
  <c r="H108" i="9"/>
  <c r="I23" i="6"/>
  <c r="P185" i="27"/>
  <c r="I30" i="6"/>
  <c r="M185" i="27"/>
  <c r="I28" i="6"/>
  <c r="E61" i="11"/>
  <c r="E65" i="11" s="1"/>
  <c r="K148" i="11"/>
  <c r="E25" i="11" s="1"/>
  <c r="I61" i="11"/>
  <c r="H148" i="11"/>
  <c r="E24" i="11" s="1"/>
  <c r="D87" i="27"/>
  <c r="F158" i="27"/>
  <c r="I24" i="6"/>
  <c r="I27" i="6"/>
  <c r="I32" i="6"/>
  <c r="E108" i="9"/>
  <c r="E46" i="12"/>
  <c r="I46" i="12"/>
  <c r="I25" i="6"/>
  <c r="I31" i="6"/>
  <c r="I33" i="6"/>
  <c r="E15" i="8"/>
  <c r="C20" i="8" s="1"/>
  <c r="F108" i="9"/>
  <c r="I22" i="6"/>
  <c r="I26" i="6"/>
  <c r="I29" i="6"/>
  <c r="C108" i="9"/>
  <c r="G108" i="9"/>
  <c r="I61" i="12" l="1"/>
  <c r="E14" i="12"/>
  <c r="E60" i="12"/>
  <c r="E13" i="12"/>
  <c r="E12" i="12" s="1"/>
  <c r="E17" i="12" s="1"/>
  <c r="E160" i="11"/>
  <c r="K157" i="11"/>
  <c r="E150" i="11"/>
  <c r="E161" i="11"/>
  <c r="E152" i="11"/>
  <c r="K150" i="11"/>
  <c r="E66" i="11"/>
  <c r="E77" i="11"/>
  <c r="H153" i="11"/>
  <c r="E155" i="11"/>
  <c r="E71" i="11"/>
  <c r="E153" i="11"/>
  <c r="E159" i="11"/>
  <c r="E78" i="11"/>
  <c r="I59" i="12"/>
  <c r="H163" i="11"/>
  <c r="E151" i="11"/>
  <c r="E55" i="12"/>
  <c r="H160" i="11"/>
  <c r="K164" i="11"/>
  <c r="I71" i="11"/>
  <c r="E17" i="11"/>
  <c r="E63" i="11"/>
  <c r="E16" i="11"/>
  <c r="E157" i="11"/>
  <c r="E164" i="11"/>
  <c r="E165" i="11"/>
  <c r="E156" i="11"/>
  <c r="E162" i="11"/>
  <c r="E69" i="11"/>
  <c r="E74" i="11"/>
  <c r="E70" i="11"/>
  <c r="E73" i="11"/>
  <c r="E163" i="11"/>
  <c r="E154" i="11"/>
  <c r="E158" i="11"/>
  <c r="E68" i="11"/>
  <c r="K108" i="9"/>
  <c r="F87" i="27"/>
  <c r="I50" i="12"/>
  <c r="K159" i="11"/>
  <c r="E64" i="11"/>
  <c r="E76" i="11"/>
  <c r="I70" i="11"/>
  <c r="E72" i="11"/>
  <c r="E63" i="12"/>
  <c r="I69" i="11"/>
  <c r="I68" i="11"/>
  <c r="I66" i="11"/>
  <c r="I65" i="11"/>
  <c r="I64" i="11"/>
  <c r="I78" i="11"/>
  <c r="I77" i="11"/>
  <c r="I67" i="11"/>
  <c r="I76" i="11"/>
  <c r="I74" i="11"/>
  <c r="I73" i="11"/>
  <c r="I72" i="11"/>
  <c r="E67" i="11"/>
  <c r="H165" i="11"/>
  <c r="H156" i="11"/>
  <c r="E58" i="12"/>
  <c r="E50" i="12"/>
  <c r="H158" i="11"/>
  <c r="H159" i="11"/>
  <c r="H161" i="11"/>
  <c r="E59" i="12"/>
  <c r="E51" i="12"/>
  <c r="H152" i="11"/>
  <c r="H155" i="11"/>
  <c r="N108" i="9"/>
  <c r="H157" i="11"/>
  <c r="H164" i="11"/>
  <c r="E62" i="12"/>
  <c r="E54" i="12"/>
  <c r="H151" i="11"/>
  <c r="K158" i="11"/>
  <c r="D20" i="8"/>
  <c r="E75" i="11"/>
  <c r="E48" i="12"/>
  <c r="I63" i="11"/>
  <c r="I75" i="11"/>
  <c r="I103" i="27"/>
  <c r="G147" i="27"/>
  <c r="I117" i="27"/>
  <c r="I147" i="27"/>
  <c r="D117" i="27"/>
  <c r="J108" i="9"/>
  <c r="I57" i="12"/>
  <c r="F163" i="27"/>
  <c r="F174" i="27"/>
  <c r="G174" i="27"/>
  <c r="L147" i="27"/>
  <c r="G117" i="27"/>
  <c r="I108" i="9"/>
  <c r="M108" i="9"/>
  <c r="I55" i="12"/>
  <c r="K153" i="11"/>
  <c r="D174" i="27"/>
  <c r="E103" i="27"/>
  <c r="I62" i="12"/>
  <c r="K160" i="11"/>
  <c r="I53" i="12"/>
  <c r="K155" i="11"/>
  <c r="E57" i="12"/>
  <c r="E49" i="12"/>
  <c r="M147" i="27"/>
  <c r="H117" i="27"/>
  <c r="J185" i="27"/>
  <c r="H162" i="11"/>
  <c r="E56" i="12"/>
  <c r="H154" i="11"/>
  <c r="E52" i="12"/>
  <c r="M61" i="11"/>
  <c r="E87" i="27"/>
  <c r="L108" i="9"/>
  <c r="I51" i="12"/>
  <c r="K165" i="11"/>
  <c r="K147" i="27"/>
  <c r="D147" i="27"/>
  <c r="F117" i="27"/>
  <c r="I58" i="12"/>
  <c r="K156" i="11"/>
  <c r="C147" i="27"/>
  <c r="E117" i="27"/>
  <c r="I60" i="12"/>
  <c r="K154" i="11"/>
  <c r="I49" i="12"/>
  <c r="K151" i="11"/>
  <c r="J147" i="27"/>
  <c r="G103" i="27"/>
  <c r="I52" i="12"/>
  <c r="H150" i="11"/>
  <c r="I56" i="12"/>
  <c r="K162" i="11"/>
  <c r="E174" i="27"/>
  <c r="E147" i="27"/>
  <c r="M46" i="12"/>
  <c r="U148" i="11"/>
  <c r="I25" i="11" s="1"/>
  <c r="Q46" i="12"/>
  <c r="Q61" i="11"/>
  <c r="J158" i="27"/>
  <c r="O148" i="11"/>
  <c r="I23" i="11" s="1"/>
  <c r="R148" i="11"/>
  <c r="I24" i="11" s="1"/>
  <c r="I63" i="12"/>
  <c r="K161" i="11"/>
  <c r="N147" i="27"/>
  <c r="H147" i="27"/>
  <c r="J117" i="27"/>
  <c r="C117" i="27"/>
  <c r="I54" i="12"/>
  <c r="K152" i="11"/>
  <c r="C174" i="27"/>
  <c r="H103" i="27"/>
  <c r="I48" i="12"/>
  <c r="K163" i="11"/>
  <c r="E61" i="12"/>
  <c r="E53" i="12"/>
  <c r="F147" i="27"/>
  <c r="D103" i="27"/>
  <c r="C103" i="27"/>
  <c r="Q185" i="27"/>
  <c r="F103" i="27"/>
  <c r="Q54" i="12" l="1"/>
  <c r="I14" i="12"/>
  <c r="M63" i="12"/>
  <c r="I13" i="12"/>
  <c r="I12" i="12" s="1"/>
  <c r="I17" i="12" s="1"/>
  <c r="R154" i="11"/>
  <c r="O161" i="11"/>
  <c r="U156" i="11"/>
  <c r="Q70" i="11"/>
  <c r="I17" i="11"/>
  <c r="M63" i="11"/>
  <c r="I16" i="11"/>
  <c r="R165" i="11"/>
  <c r="J163" i="27" a="1"/>
  <c r="J163" i="27" s="1"/>
  <c r="I163" i="27" a="1"/>
  <c r="I163" i="27" s="1"/>
  <c r="H163" i="27" a="1"/>
  <c r="H163" i="27" s="1"/>
  <c r="G163" i="27" a="1"/>
  <c r="G163" i="27" s="1"/>
  <c r="U154" i="11"/>
  <c r="Q189" i="27"/>
  <c r="Q77" i="11"/>
  <c r="R164" i="11"/>
  <c r="M62" i="12"/>
  <c r="M65" i="11"/>
  <c r="M53" i="12"/>
  <c r="M71" i="11"/>
  <c r="L117" i="27"/>
  <c r="O151" i="11"/>
  <c r="O153" i="11"/>
  <c r="O164" i="11"/>
  <c r="O158" i="11"/>
  <c r="O154" i="11"/>
  <c r="M48" i="12"/>
  <c r="N117" i="27"/>
  <c r="K117" i="27"/>
  <c r="M61" i="12"/>
  <c r="O152" i="11"/>
  <c r="O160" i="11"/>
  <c r="M56" i="12"/>
  <c r="O159" i="11"/>
  <c r="M66" i="11"/>
  <c r="M60" i="12"/>
  <c r="K174" i="27"/>
  <c r="Q49" i="12"/>
  <c r="U153" i="11"/>
  <c r="Q75" i="11"/>
  <c r="Q64" i="11"/>
  <c r="J189" i="27"/>
  <c r="N189" i="27"/>
  <c r="H189" i="27"/>
  <c r="L189" i="27"/>
  <c r="O189" i="27"/>
  <c r="K189" i="27"/>
  <c r="D189" i="27"/>
  <c r="E189" i="27"/>
  <c r="H174" i="27"/>
  <c r="M74" i="11"/>
  <c r="U165" i="11"/>
  <c r="U161" i="11"/>
  <c r="P189" i="27"/>
  <c r="M73" i="11"/>
  <c r="U159" i="11"/>
  <c r="R155" i="11"/>
  <c r="U164" i="11"/>
  <c r="Q62" i="12"/>
  <c r="R161" i="11"/>
  <c r="R159" i="11"/>
  <c r="G189" i="27"/>
  <c r="Q65" i="11"/>
  <c r="R152" i="11"/>
  <c r="M51" i="12"/>
  <c r="U157" i="11"/>
  <c r="O162" i="11"/>
  <c r="M49" i="12"/>
  <c r="O155" i="11"/>
  <c r="Q61" i="12"/>
  <c r="P117" i="27"/>
  <c r="R151" i="11"/>
  <c r="M69" i="11"/>
  <c r="O156" i="11"/>
  <c r="M59" i="12"/>
  <c r="R117" i="27"/>
  <c r="C189" i="27"/>
  <c r="C163" i="27"/>
  <c r="Q73" i="11"/>
  <c r="R160" i="11"/>
  <c r="Q66" i="11"/>
  <c r="O117" i="27"/>
  <c r="Q72" i="11"/>
  <c r="E163" i="27"/>
  <c r="L174" i="27"/>
  <c r="Q71" i="11"/>
  <c r="Q52" i="12"/>
  <c r="U163" i="11"/>
  <c r="M64" i="11"/>
  <c r="M67" i="11"/>
  <c r="M72" i="11"/>
  <c r="D163" i="27"/>
  <c r="M50" i="12"/>
  <c r="U152" i="11"/>
  <c r="Q50" i="12"/>
  <c r="Q51" i="12"/>
  <c r="M70" i="11"/>
  <c r="U158" i="11"/>
  <c r="M68" i="11"/>
  <c r="Q67" i="11"/>
  <c r="Q68" i="11"/>
  <c r="Q69" i="11"/>
  <c r="R156" i="11"/>
  <c r="Q63" i="12"/>
  <c r="M78" i="11"/>
  <c r="Q59" i="12"/>
  <c r="M58" i="12"/>
  <c r="U160" i="11"/>
  <c r="Q58" i="12"/>
  <c r="J174" i="27"/>
  <c r="R162" i="11"/>
  <c r="M57" i="12"/>
  <c r="O163" i="11"/>
  <c r="Q53" i="12"/>
  <c r="M189" i="27"/>
  <c r="I189" i="27"/>
  <c r="M77" i="11"/>
  <c r="I174" i="27"/>
  <c r="Q74" i="11"/>
  <c r="Q78" i="11"/>
  <c r="Q76" i="11"/>
  <c r="R150" i="11"/>
  <c r="O150" i="11"/>
  <c r="Q63" i="11"/>
  <c r="Q48" i="12"/>
  <c r="Q57" i="12"/>
  <c r="U162" i="11"/>
  <c r="R158" i="11"/>
  <c r="U150" i="11"/>
  <c r="O157" i="11"/>
  <c r="M55" i="12"/>
  <c r="Q55" i="12"/>
  <c r="Q60" i="12"/>
  <c r="U151" i="11"/>
  <c r="R163" i="11"/>
  <c r="Q56" i="12"/>
  <c r="M52" i="12"/>
  <c r="U155" i="11"/>
  <c r="F189" i="27"/>
  <c r="M117" i="27"/>
  <c r="M54" i="12"/>
  <c r="O165" i="11"/>
  <c r="Q117" i="27"/>
  <c r="R157" i="11"/>
  <c r="R153" i="11"/>
  <c r="M75" i="11"/>
  <c r="M76" i="11"/>
  <c r="AE189" i="27" l="1"/>
  <c r="R189" i="27"/>
  <c r="AB189" i="27"/>
  <c r="AF189" i="27"/>
  <c r="U189" i="27"/>
  <c r="Y189" i="27"/>
  <c r="W189" i="27"/>
  <c r="S189" i="27"/>
  <c r="Z189" i="27"/>
  <c r="AC189" i="27"/>
  <c r="AD189" i="27"/>
  <c r="T189" i="27"/>
  <c r="AA189" i="27"/>
  <c r="X189" i="27"/>
  <c r="V189" i="27"/>
  <c r="H15" i="8" l="1"/>
  <c r="F20" i="8" s="1"/>
  <c r="M36" i="8"/>
  <c r="G20" i="8" l="1"/>
  <c r="L36" i="8"/>
  <c r="J36" i="8"/>
  <c r="I36" i="8"/>
  <c r="K36" i="8"/>
  <c r="C109" i="12" l="1"/>
  <c r="E109" i="12" l="1"/>
  <c r="F106" i="12" s="1"/>
  <c r="D99" i="12"/>
  <c r="D95" i="12"/>
  <c r="D107" i="12"/>
  <c r="D75" i="12"/>
  <c r="D83" i="12"/>
  <c r="D79" i="12"/>
  <c r="D87" i="12"/>
  <c r="D93" i="12"/>
  <c r="D73" i="12"/>
  <c r="D80" i="12"/>
  <c r="D98" i="12"/>
  <c r="D82" i="12"/>
  <c r="D70" i="12"/>
  <c r="D85" i="12"/>
  <c r="D108" i="12"/>
  <c r="D76" i="12"/>
  <c r="D71" i="12"/>
  <c r="D97" i="12"/>
  <c r="D86" i="12"/>
  <c r="D84" i="12"/>
  <c r="D102" i="12"/>
  <c r="D90" i="12"/>
  <c r="D72" i="12"/>
  <c r="D89" i="12"/>
  <c r="D106" i="12"/>
  <c r="D94" i="12"/>
  <c r="D78" i="12"/>
  <c r="D105" i="12"/>
  <c r="D81" i="12"/>
  <c r="D74" i="12"/>
  <c r="D101" i="12"/>
  <c r="D100" i="12"/>
  <c r="D88" i="12"/>
  <c r="D69" i="12"/>
  <c r="D96" i="12"/>
  <c r="D77" i="12"/>
  <c r="D104" i="12"/>
  <c r="D92" i="12"/>
  <c r="D103" i="12"/>
  <c r="D91" i="12"/>
  <c r="F101" i="12" l="1"/>
  <c r="F78" i="12"/>
  <c r="F75" i="12"/>
  <c r="F90" i="12"/>
  <c r="F100" i="12"/>
  <c r="F88" i="12"/>
  <c r="F97" i="12"/>
  <c r="F76" i="12"/>
  <c r="F93" i="12"/>
  <c r="F98" i="12"/>
  <c r="F70" i="12"/>
  <c r="F81" i="12"/>
  <c r="F83" i="12"/>
  <c r="F85" i="12"/>
  <c r="F102" i="12"/>
  <c r="F86" i="12"/>
  <c r="I109" i="12"/>
  <c r="J107" i="12" s="1"/>
  <c r="F108" i="12"/>
  <c r="F79" i="12"/>
  <c r="F73" i="12"/>
  <c r="F99" i="12"/>
  <c r="F94" i="12"/>
  <c r="F82" i="12"/>
  <c r="F91" i="12"/>
  <c r="F104" i="12"/>
  <c r="F89" i="12"/>
  <c r="F69" i="12"/>
  <c r="F95" i="12"/>
  <c r="F74" i="12"/>
  <c r="F77" i="12"/>
  <c r="F96" i="12"/>
  <c r="F92" i="12"/>
  <c r="F103" i="12"/>
  <c r="F87" i="12"/>
  <c r="F71" i="12"/>
  <c r="F80" i="12"/>
  <c r="F72" i="12"/>
  <c r="F84" i="12"/>
  <c r="F105" i="12"/>
  <c r="F107" i="12"/>
  <c r="J101" i="12" l="1"/>
  <c r="J72" i="12"/>
  <c r="J73" i="12"/>
  <c r="J70" i="12"/>
  <c r="J77" i="12"/>
  <c r="J94" i="12"/>
  <c r="J75" i="12"/>
  <c r="J88" i="12"/>
  <c r="J84" i="12"/>
  <c r="J99" i="12"/>
  <c r="J78" i="12"/>
  <c r="J98" i="12"/>
  <c r="J95" i="12"/>
  <c r="J71" i="12"/>
  <c r="J100" i="12"/>
  <c r="J80" i="12"/>
  <c r="J108" i="12"/>
  <c r="J102" i="12"/>
  <c r="J105" i="12"/>
  <c r="J96" i="12"/>
  <c r="J87" i="12"/>
  <c r="J79" i="12"/>
  <c r="J92" i="12"/>
  <c r="J90" i="12"/>
  <c r="J69" i="12"/>
  <c r="J103" i="12"/>
  <c r="J104" i="12"/>
  <c r="J86" i="12"/>
  <c r="J106" i="12"/>
  <c r="J74" i="12"/>
  <c r="J93" i="12"/>
  <c r="J89" i="12"/>
  <c r="J85" i="12"/>
  <c r="J91" i="12"/>
  <c r="J97" i="12"/>
  <c r="J81" i="12"/>
  <c r="J82" i="12"/>
  <c r="J76" i="12"/>
  <c r="J83" i="12"/>
</calcChain>
</file>

<file path=xl/sharedStrings.xml><?xml version="1.0" encoding="utf-8"?>
<sst xmlns="http://schemas.openxmlformats.org/spreadsheetml/2006/main" count="2058" uniqueCount="503">
  <si>
    <t>Common Advice Performance Management Reporting Framework Summary 2020/21</t>
  </si>
  <si>
    <t>East Renfrewshire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</si>
  <si>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2020/21 for the CAPMRF for East Renfrewshire Council.</t>
    </r>
  </si>
  <si>
    <t>Contents</t>
  </si>
  <si>
    <t>Notes &amp; Caveats</t>
  </si>
  <si>
    <t>Key Points</t>
  </si>
  <si>
    <t>Tables</t>
  </si>
  <si>
    <t>Services</t>
  </si>
  <si>
    <t>Demographics</t>
  </si>
  <si>
    <t>Debt</t>
  </si>
  <si>
    <t>Funding</t>
  </si>
  <si>
    <t>Volume</t>
  </si>
  <si>
    <t>Debt Strategies</t>
  </si>
  <si>
    <t>Welfare Rights Activity</t>
  </si>
  <si>
    <t>Financial Gain</t>
  </si>
  <si>
    <t>Charts</t>
  </si>
  <si>
    <t>Housing Status Chart</t>
  </si>
  <si>
    <t>Debt Chart</t>
  </si>
  <si>
    <t>Clients Chart</t>
  </si>
  <si>
    <t>Return to Contents</t>
  </si>
  <si>
    <t>The information presented in this spreadsheet relates to data from money and welfare rights advice services funded by East Renfrewshire council, covering the period 1st April 2020 - 31st March 2021.</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</si>
  <si>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</si>
  <si>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</si>
  <si>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</si>
  <si>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</si>
  <si>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</si>
  <si>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Data in this spreadsheet relates to activity covering the period 1st April 2020 - 31st March 2021. Money and Welfare Rights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</si>
  <si>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East Renfrewshire CAB, the local authority funding is used specifically to fund a money adviser post and figures represent the work carried out by this post. Welfare rights advice is funded by multiple sources, however there was not a reliable way of estimating the activity funded solely by the local authority, therefore data may include activity not funded by the local authority.</t>
  </si>
  <si>
    <t>Figures for 2017/18 should be treated with caution as a number of measures include incomplete data and may have been under reported due to the way in which cases were recorded.</t>
  </si>
  <si>
    <t>Figures for Scotland are included in this spreadsheet to illustrate how activity in East Renfrewshire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</si>
  <si>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</si>
  <si>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East Renfrewshire, comparisons have been made using data from the 2019 Scottish Household Survey (SHS). This helps demonstrate which demographic groups are overrepresented or underrepresented within advice services. </t>
  </si>
  <si>
    <t xml:space="preserve">Figures for the Money Advice and Right Team include new clients only. </t>
  </si>
  <si>
    <t>Table C2.5</t>
  </si>
  <si>
    <t>Table C2.5 - 2020/21 figures do not include East Renfrewshire CAB</t>
  </si>
  <si>
    <t>Table I2.1</t>
  </si>
  <si>
    <t>Table I2.1 - 2019/20 Internal funding included staffing costs only, not total expenditure.</t>
  </si>
  <si>
    <t>Table I2.2</t>
  </si>
  <si>
    <t xml:space="preserve">Table I2.2 - 2020/21 figures for Scottish Government funding relate to Money Advice and Rights Team only. </t>
  </si>
  <si>
    <t>Table A1.2</t>
  </si>
  <si>
    <t>Table A1.2 - 2017/18 and 2018/19 figures do not include East Renfrewshire CAB.</t>
  </si>
  <si>
    <t>Table A1.3, A1.4 and A1.8</t>
  </si>
  <si>
    <t>Table A1.3, Table A1.4, and Table A1.8 - 2017/18, 2018/19 and 2020/21 figures do not include East Renfrewshire CAB</t>
  </si>
  <si>
    <t>Table A1.5</t>
  </si>
  <si>
    <t>Table A1.5 - 2020/21 figures for average number of contacts per client do not include Money Advice and Rights Team.</t>
  </si>
  <si>
    <t>Table A1.6</t>
  </si>
  <si>
    <t>Table A1.6 - 2020/21 figures do not include East Renfrewshire CAB, figures provided in previous years may include multiple contacts from the same individual. 2017/18 figures do not include Money Advice and Rights Team.</t>
  </si>
  <si>
    <t>Table A1.7</t>
  </si>
  <si>
    <t>Table A1.7 - 2020/21 figures do not include East Renfrewshire CAB</t>
  </si>
  <si>
    <t>Figures from East Renfrewshire CAB were not included prior to 2020/21 as East Renfrewshire Council did not fund welfare rights advice.</t>
  </si>
  <si>
    <t>Table OP3.1</t>
  </si>
  <si>
    <t>Table OP3.1 - 2020/21 figures for Mandatory Reconsiderations lost, awaiting outcome and withdrawn do not include East Renfrewshire CAB.</t>
  </si>
  <si>
    <t>Table OP3.2</t>
  </si>
  <si>
    <t>Table OP3.2 - 2020/21 figures for Appeals lost, awaiting outcome and withdrawn do not include East Renfrewshire CAB.</t>
  </si>
  <si>
    <t>Table OP3.3</t>
  </si>
  <si>
    <t>Table OP3.3 - 2020/21 figures do not include Money Advice &amp; Rights Team</t>
  </si>
  <si>
    <t>Table OP3.4</t>
  </si>
  <si>
    <t>Table OP3.4 - 2020/21 figures for Appeals lost do not include East Renfrewshire CAB.</t>
  </si>
  <si>
    <t>Table OC1.1</t>
  </si>
  <si>
    <t>Table OC1.1 - 2020/21 figures for financial gain from Mandatory Reconsiderations/Appeals do not include Money Advice &amp; Rights Team.</t>
  </si>
  <si>
    <t>Table OC1.2</t>
  </si>
  <si>
    <t>Table OC1.2 - 2020/21 figures for financial gain from Mandatory Reconsiderations/Appeals do not include Money Advice &amp; Rights Team.</t>
  </si>
  <si>
    <t>In 2020/21 East Renfrewshire Council funded 2 services to deliver Money and Welfare Rights Advice.</t>
  </si>
  <si>
    <t>One of these services is delivered internally within the council whilst the other is externally commissioned to deliver advice.</t>
  </si>
  <si>
    <t xml:space="preserve">These services are listed below. </t>
  </si>
  <si>
    <t>Internal Service</t>
  </si>
  <si>
    <t>Service Name</t>
  </si>
  <si>
    <t>Advice Provided</t>
  </si>
  <si>
    <t>Money Advice and Rights Team</t>
  </si>
  <si>
    <t>Money &amp; Welfare Rights Advice</t>
  </si>
  <si>
    <t>External Services</t>
  </si>
  <si>
    <t>East Renfrewshire CAB</t>
  </si>
  <si>
    <t>Clients by Demographics</t>
  </si>
  <si>
    <t>Gender</t>
  </si>
  <si>
    <t>Table C2.1</t>
  </si>
  <si>
    <t>Age</t>
  </si>
  <si>
    <t>Table C2.2</t>
  </si>
  <si>
    <t>Ethnicity</t>
  </si>
  <si>
    <t>Table C2.3</t>
  </si>
  <si>
    <t>Disability</t>
  </si>
  <si>
    <t>Table C2.4</t>
  </si>
  <si>
    <t>Household Income</t>
  </si>
  <si>
    <t>Economic Status</t>
  </si>
  <si>
    <t>Table C2.6</t>
  </si>
  <si>
    <t>Housing Tenure</t>
  </si>
  <si>
    <t>Table C2.7</t>
  </si>
  <si>
    <t>Household Composition</t>
  </si>
  <si>
    <t>Table C2.8</t>
  </si>
  <si>
    <t>Child Poverty Priority Groups</t>
  </si>
  <si>
    <t>Table C2.9</t>
  </si>
  <si>
    <t>Table C2.1 Money and Welfare Rights Advice Clients by Gender in 2017/18 to 2020/21</t>
  </si>
  <si>
    <t>Clients</t>
  </si>
  <si>
    <t>Population (SHS)</t>
  </si>
  <si>
    <t>Scotland</t>
  </si>
  <si>
    <t>Male</t>
  </si>
  <si>
    <t>Female</t>
  </si>
  <si>
    <t>Number</t>
  </si>
  <si>
    <t>2017/18</t>
  </si>
  <si>
    <t>-</t>
  </si>
  <si>
    <t>2018/19</t>
  </si>
  <si>
    <t>2019/20</t>
  </si>
  <si>
    <t>2020/21</t>
  </si>
  <si>
    <t>Proportion</t>
  </si>
  <si>
    <r>
      <t>Table C2.2 Money and Welfare Rights Advice Clients by Age Bracket in 2017/18 to 2020/21</t>
    </r>
    <r>
      <rPr>
        <b/>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</si>
  <si>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</si>
  <si>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</si>
  <si>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</si>
  <si>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</si>
  <si>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</si>
  <si>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</si>
  <si>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</si>
  <si>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</si>
  <si>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</si>
  <si>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</si>
  <si>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</si>
  <si>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</si>
  <si>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</si>
  <si>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</si>
  <si>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2020/21</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</si>
  <si>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</si>
  <si>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</si>
  <si>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</si>
  <si>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</si>
  <si>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</si>
  <si>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</si>
  <si>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to 2020/21</t>
  </si>
  <si>
    <t>Disability or Long-Term Condition</t>
  </si>
  <si>
    <t>No Disability</t>
  </si>
  <si>
    <r>
      <t>Table C2.5 Money and Welfare Rights Advice Clients by Household Income in 2017/18 to 2020/21</t>
    </r>
    <r>
      <rPr>
        <u/>
        <vertAlign val="superscript"/>
        <sz val="11"/>
        <color theme="10"/>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</si>
  <si>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</si>
  <si>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</si>
  <si>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</si>
  <si>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</si>
  <si>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</si>
  <si>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</si>
  <si>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</si>
  <si>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</si>
  <si>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</si>
  <si>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</si>
  <si>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2020/21</t>
    </r>
    <r>
      <rPr>
        <b/>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</si>
  <si>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</si>
  <si>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</si>
  <si>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</si>
  <si>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</si>
  <si>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</si>
  <si>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</si>
  <si>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</si>
  <si>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</si>
  <si>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</si>
  <si>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</si>
  <si>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</si>
  <si>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</si>
  <si>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</si>
  <si>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</si>
  <si>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to 2020/21</t>
    </r>
    <r>
      <rPr>
        <b/>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</si>
  <si>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</si>
  <si>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</si>
  <si>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</si>
  <si>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</si>
  <si>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2020/21</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</si>
  <si>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</si>
  <si>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</si>
  <si>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</si>
  <si>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</si>
  <si>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</si>
  <si>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</si>
  <si>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</si>
  <si>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</si>
  <si>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</si>
  <si>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</si>
  <si>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</si>
  <si>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</si>
  <si>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</si>
  <si>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</si>
  <si>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</si>
  <si>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</si>
  <si>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</si>
  <si>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</si>
  <si>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</si>
  <si>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</si>
  <si>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</si>
  <si>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2020/21</t>
    </r>
    <r>
      <rPr>
        <b/>
        <vertAlign val="superscript"/>
        <sz val="11"/>
        <color theme="1"/>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</si>
  <si>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</si>
  <si>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</si>
  <si>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</si>
  <si>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</si>
  <si>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</si>
  <si>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</si>
  <si>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</si>
  <si>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</si>
  <si>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</si>
  <si>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</si>
  <si>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</si>
  <si>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</si>
  <si>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</si>
  <si>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</si>
  <si>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</si>
  <si>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Chart C2.1 Proportion of 2020/21 money and welfare rights advice clients by housing status in East Renfrewshire and Scotland</t>
  </si>
  <si>
    <t>Debt Clients and Amount Owed</t>
  </si>
  <si>
    <t>Total Clients &amp; Amount Owed</t>
  </si>
  <si>
    <t>Table C3.1</t>
  </si>
  <si>
    <t>Breakdown of Debt Clients</t>
  </si>
  <si>
    <t>Table C3.2</t>
  </si>
  <si>
    <t>Breakdown of Amount Owed</t>
  </si>
  <si>
    <t>Table C3.3</t>
  </si>
  <si>
    <r>
      <t>Table C3.1 Total number of debt clients and amount owed in 2017/18 to 2020/21</t>
    </r>
    <r>
      <rPr>
        <b/>
        <vertAlign val="superscript"/>
        <sz val="11"/>
        <color theme="1"/>
        <rFont val="Calibri"/>
        <family val="2"/>
        <scheme val="minor"/>
      </rPr>
      <t>1</t>
    </r>
  </si>
  <si>
    <t>Total number of debt clients</t>
  </si>
  <si>
    <t>Total amount owed</t>
  </si>
  <si>
    <t>Table C3.2 Number of Debt Clients for Each Debt Type in 2017/18 to 2020/21</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</si>
  <si>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</si>
  <si>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</si>
  <si>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</si>
  <si>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</si>
  <si>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</si>
  <si>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</si>
  <si>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</si>
  <si>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</si>
  <si>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</si>
  <si>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</si>
  <si>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</si>
  <si>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</si>
  <si>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</si>
  <si>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</si>
  <si>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</si>
  <si>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</si>
  <si>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</si>
  <si>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</si>
  <si>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</si>
  <si>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</si>
  <si>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</si>
  <si>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</si>
  <si>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</si>
  <si>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</si>
  <si>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</si>
  <si>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</si>
  <si>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</si>
  <si>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</si>
  <si>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</si>
  <si>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</si>
  <si>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2020/21</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</si>
  <si>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</si>
  <si>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</si>
  <si>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</si>
  <si>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Chart C3.1 Proportion of 2020/21 debt clients in East Renfrewshire and Scotland by debt type</t>
  </si>
  <si>
    <t>Local Authority Funding</t>
  </si>
  <si>
    <t>Funding from Other Sources</t>
  </si>
  <si>
    <t>Table I2.1 Local Authority Funding for Each Type of Provision in 2017/18 to 2020/21</t>
  </si>
  <si>
    <t>Internal</t>
  </si>
  <si>
    <t>External</t>
  </si>
  <si>
    <t>Total LA Funding</t>
  </si>
  <si>
    <t>Table I2.2 Funding Received from Other Sources in 2017/18 to 2020/21</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</si>
  <si>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</si>
  <si>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</si>
  <si>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</si>
  <si>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</si>
  <si>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</si>
  <si>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</si>
  <si>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</si>
  <si>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</si>
  <si>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Contacts, Clients &amp; New Clients</t>
  </si>
  <si>
    <t>Table A1.1</t>
  </si>
  <si>
    <t>Benefit Entitlement Checks</t>
  </si>
  <si>
    <t>Total Referrals</t>
  </si>
  <si>
    <t>Table A1.3</t>
  </si>
  <si>
    <t>Breakdown of Referrals</t>
  </si>
  <si>
    <t>Table A1.4</t>
  </si>
  <si>
    <t>Contact Information</t>
  </si>
  <si>
    <t>Contact Channel</t>
  </si>
  <si>
    <t>Online Support</t>
  </si>
  <si>
    <t>SNSIAP Activity</t>
  </si>
  <si>
    <t>Table A1.8</t>
  </si>
  <si>
    <t>Table A1.1 Total Number of Clients and New Clients in 2017/18 to 2020/21</t>
  </si>
  <si>
    <t>Activity</t>
  </si>
  <si>
    <t>Total Clients</t>
  </si>
  <si>
    <t>New Clients</t>
  </si>
  <si>
    <t>Table A1.2 Total Number of Benefit Entitlement Checks Carried Out in 2018/19 to 2020/21</t>
  </si>
  <si>
    <r>
      <t>Total Carried Out</t>
    </r>
    <r>
      <rPr>
        <b/>
        <vertAlign val="superscript"/>
        <sz val="11"/>
        <color theme="1"/>
        <rFont val="Calibri"/>
        <family val="2"/>
        <scheme val="minor"/>
      </rPr>
      <t>1</t>
    </r>
  </si>
  <si>
    <t>Table A1.3 Total Number of Referrals in 2017/18 to 2020/21</t>
  </si>
  <si>
    <t>Referrals</t>
  </si>
  <si>
    <t>Total self-referrals</t>
  </si>
  <si>
    <t>Total referrals from other organisations/services</t>
  </si>
  <si>
    <t>Table A1.4 Referrals by Category in 2017/18 to 2020/21</t>
  </si>
  <si>
    <t>Referral Type</t>
  </si>
  <si>
    <t>Self-referral</t>
  </si>
  <si>
    <t>Primary Health Care</t>
  </si>
  <si>
    <t>Third Sector</t>
  </si>
  <si>
    <t>LA Referrals</t>
  </si>
  <si>
    <t>Employability</t>
  </si>
  <si>
    <t>Housing</t>
  </si>
  <si>
    <t>Revenues</t>
  </si>
  <si>
    <t>Social Services</t>
  </si>
  <si>
    <t>LA Other</t>
  </si>
  <si>
    <t>Table A1.5 Contact Information in 2020/21</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</si>
  <si>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</si>
  <si>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</si>
  <si>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</si>
  <si>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</si>
  <si>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2020/21</t>
  </si>
  <si>
    <t>Initial Contacts by Channel</t>
  </si>
  <si>
    <t>Email</t>
  </si>
  <si>
    <t>Face-to-face</t>
  </si>
  <si>
    <t>Telephone</t>
  </si>
  <si>
    <t>Web</t>
  </si>
  <si>
    <t>Webchat</t>
  </si>
  <si>
    <t>Table A1.7 Online Support in 2020/21</t>
  </si>
  <si>
    <t>Number of services with an online benefit calculator</t>
  </si>
  <si>
    <t>Number of services with an online budget calculator</t>
  </si>
  <si>
    <t>Number of individuals to have used the online benefit calculator</t>
  </si>
  <si>
    <t>Number of individuals to have used the online budgeting calculator</t>
  </si>
  <si>
    <t>Table A1.8 Breakdown of SNSIAP Type I, II and III Activity in 2017/18 to 2020/21</t>
  </si>
  <si>
    <t>Open Cases</t>
  </si>
  <si>
    <t>Closed Cases</t>
  </si>
  <si>
    <t>SNSIAP Cases</t>
  </si>
  <si>
    <t>Type I</t>
  </si>
  <si>
    <t>Type II</t>
  </si>
  <si>
    <t>Type III</t>
  </si>
  <si>
    <t>1. Recording of benefit entitlement checks were introduced in 2018/19 and were underreported in this year</t>
  </si>
  <si>
    <t>Chart A1.1 Total number of East Renfrewshire money and welfare rights advice clients, 2017/18 to 2020/21</t>
  </si>
  <si>
    <t>Debt Strategy</t>
  </si>
  <si>
    <t>Debt Advice Outputs</t>
  </si>
  <si>
    <t>Table OP1.1</t>
  </si>
  <si>
    <t>Debt Strategy Breakdown</t>
  </si>
  <si>
    <t>Table OP1.2</t>
  </si>
  <si>
    <t>Table OP1.1 Debt Advice Outputs 2014/15 to 2020/21</t>
  </si>
  <si>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</si>
  <si>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</si>
  <si>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</si>
  <si>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</si>
  <si>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</si>
  <si>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</si>
  <si>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</si>
  <si>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</si>
  <si>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</si>
  <si>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</si>
  <si>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2019/20</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</si>
  <si>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</si>
  <si>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</si>
  <si>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</si>
  <si>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</si>
  <si>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</si>
  <si>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</si>
  <si>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</si>
  <si>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</si>
  <si>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</si>
  <si>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</si>
  <si>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</si>
  <si>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</si>
  <si>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</si>
  <si>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1</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</si>
  <si>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</si>
  <si>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</si>
  <si>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</si>
  <si>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</si>
  <si>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</si>
  <si>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</si>
  <si>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</si>
  <si>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</si>
  <si>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</si>
  <si>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</si>
  <si>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</si>
  <si>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Benefit Claims, Mandatory Reconsiderations and Appeals</t>
  </si>
  <si>
    <t>Total Claims &amp; Awards</t>
  </si>
  <si>
    <t>Table OP2.1</t>
  </si>
  <si>
    <t>Total Mandatory Reconsiderations &amp; Outcomes</t>
  </si>
  <si>
    <t>Total Appeals &amp; Outcomes</t>
  </si>
  <si>
    <t>Breakdown of Claims &amp; Awards</t>
  </si>
  <si>
    <t>Table OP2.2</t>
  </si>
  <si>
    <t>Breakdown of Mandatory Reconsiderations &amp; Outcomes</t>
  </si>
  <si>
    <t>Breakdown of Appeals &amp; Outcomes</t>
  </si>
  <si>
    <r>
      <t>Table OP2.1 Total number of claims submitted and awards made/maintained for welfare/social security benefits 2017/18 to 2020/21</t>
    </r>
    <r>
      <rPr>
        <b/>
        <vertAlign val="superscript"/>
        <sz val="11"/>
        <color theme="1"/>
        <rFont val="Calibri"/>
        <family val="2"/>
        <scheme val="minor"/>
      </rPr>
      <t>1</t>
    </r>
  </si>
  <si>
    <t>Claims</t>
  </si>
  <si>
    <t>Total number of claims</t>
  </si>
  <si>
    <t>Total number of awards</t>
  </si>
  <si>
    <r>
      <t>Table OP3.1 Total number of mandatory reconsiderations supported and their outcomes 2017/18 to 2020/21</t>
    </r>
    <r>
      <rPr>
        <u/>
        <vertAlign val="superscript"/>
        <sz val="11"/>
        <color theme="10"/>
        <rFont val="Calibri"/>
        <family val="2"/>
        <scheme val="minor"/>
      </rPr>
      <t>1</t>
    </r>
  </si>
  <si>
    <t>Mandatory Reconsiderations</t>
  </si>
  <si>
    <t>Total number of mandatory reconsiderations</t>
  </si>
  <si>
    <t>Total mandatory reconsiderations won</t>
  </si>
  <si>
    <t>Total mandatory reconsiderations lost</t>
  </si>
  <si>
    <t>Total mandatory reconsiderations awaiting outcome</t>
  </si>
  <si>
    <t>Total mandatory reconsiderations withdrawn</t>
  </si>
  <si>
    <r>
      <t>Table OP3.2 Total number of appeals supported and their outcomes 2017/18 to 2020/21</t>
    </r>
    <r>
      <rPr>
        <u/>
        <vertAlign val="superscript"/>
        <sz val="11"/>
        <color theme="10"/>
        <rFont val="Calibri"/>
        <family val="2"/>
        <scheme val="minor"/>
      </rPr>
      <t>1</t>
    </r>
  </si>
  <si>
    <t>Appeals</t>
  </si>
  <si>
    <t>Total number of appeals</t>
  </si>
  <si>
    <t>Total number of appeals won</t>
  </si>
  <si>
    <t>Total number of appeals lost</t>
  </si>
  <si>
    <t>Total number of appeals awaiting outcome</t>
  </si>
  <si>
    <t>Total number of appeals withdrawn</t>
  </si>
  <si>
    <r>
      <t>Table OP2.2 Breakdown of claims submitted and awards made/maintained for each type of welfare/social security benefit in 2017/18 to 2020/21</t>
    </r>
    <r>
      <rPr>
        <b/>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</si>
  <si>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</si>
  <si>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</si>
  <si>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</si>
  <si>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</si>
  <si>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</si>
  <si>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</si>
  <si>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</si>
  <si>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</si>
  <si>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</si>
  <si>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</si>
  <si>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</si>
  <si>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</si>
  <si>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</si>
  <si>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</si>
  <si>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</si>
  <si>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</si>
  <si>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</si>
  <si>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</si>
  <si>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</si>
  <si>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</si>
  <si>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</si>
  <si>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</si>
  <si>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</si>
  <si>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</si>
  <si>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</si>
  <si>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</si>
  <si>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</si>
  <si>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</si>
  <si>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</si>
  <si>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</si>
  <si>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</si>
  <si>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</si>
  <si>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</si>
  <si>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</si>
  <si>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</si>
  <si>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</si>
  <si>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</si>
  <si>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</si>
  <si>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</si>
  <si>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</si>
  <si>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</si>
  <si>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</si>
  <si>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</si>
  <si>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</si>
  <si>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2020/21</t>
    </r>
    <r>
      <rPr>
        <u/>
        <vertAlign val="superscript"/>
        <sz val="11"/>
        <color theme="10"/>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</si>
  <si>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</si>
  <si>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</si>
  <si>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</si>
  <si>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t>Mandatory Reconsiderations Won</t>
  </si>
  <si>
    <t>Mandatory Reconsiderations Lost</t>
  </si>
  <si>
    <r>
      <t>Table OP3.4 Breakdown of Appeals and outcomes for each type of welfare/social security benefit, 2017/18 to 2020/21</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</si>
  <si>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</si>
  <si>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</si>
  <si>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</si>
  <si>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Appeals Won</t>
  </si>
  <si>
    <t>Appeals Lost</t>
  </si>
  <si>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</si>
  <si>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</si>
  <si>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</si>
  <si>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</si>
  <si>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</si>
  <si>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Breakdown of Welfare Benefits Financial Gain</t>
  </si>
  <si>
    <r>
      <t>Table OC1.1 Total verified and unverified financial gain, 2017/18 to 2020/21</t>
    </r>
    <r>
      <rPr>
        <u/>
        <vertAlign val="superscript"/>
        <sz val="11"/>
        <color theme="10"/>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</si>
  <si>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</si>
  <si>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</si>
  <si>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</si>
  <si>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</si>
  <si>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</si>
  <si>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</si>
  <si>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</si>
  <si>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</si>
  <si>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</si>
  <si>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</si>
  <si>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</si>
  <si>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</si>
  <si>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2020/21</t>
  </si>
  <si>
    <t>Financial Gain from Claims Awarded</t>
  </si>
  <si>
    <t>Financial Gain From Successful MRs &amp; Appeals</t>
  </si>
  <si>
    <t>Financial Gain From Claims Awarded</t>
  </si>
  <si>
    <t xml:space="preserve">Scottish Welfare Fund </t>
  </si>
  <si>
    <t>Financial Gain from Successful MRs &amp; Appeals</t>
  </si>
  <si>
    <r>
      <t>Benefit Type</t>
    </r>
    <r>
      <rPr>
        <b/>
        <vertAlign val="superscript"/>
        <sz val="11"/>
        <color theme="1"/>
        <rFont val="Calibri"/>
        <family val="2"/>
        <scheme val="minor"/>
      </rPr>
      <t>2</t>
    </r>
  </si>
  <si>
    <t>Pregnancy and Baby Payment</t>
  </si>
  <si>
    <t>1. Not all services are able to provide a breakdown by benefit type, therefore the sum of the breakdown figures may not match the totals</t>
  </si>
  <si>
    <t>Aberdeen City</t>
  </si>
  <si>
    <t>Aberdeenshire</t>
  </si>
  <si>
    <t>Angus</t>
  </si>
  <si>
    <t>Argyll &amp; Bute</t>
  </si>
  <si>
    <t>Clackmannanshire</t>
  </si>
  <si>
    <t>Dumfries &amp; Galloway</t>
  </si>
  <si>
    <t>Dundee City</t>
  </si>
  <si>
    <t>East Ayrshire</t>
  </si>
  <si>
    <t>East Dunbartonshire</t>
  </si>
  <si>
    <t>East Lothian</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</si>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</sst>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 #,##0_-;\-* #,##0_-;_-* &quot;-&quot;??_-;_-@_-"/>
    <numFmt numFmtId="166" formatCode="0.0%"/>
    <numFmt numFmtId="167" formatCode="&quot;£&quot;#,##0"/>
    <numFmt numFmtId="168" formatCode="_-* #,##0.0_-;\-* #,##0.0_-;_-* &quot;-&quot;??_-;_-@_-"/>
  </numFmts>
  <fonts count="2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u/>
      <vertAlign val="superscript"/>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s>
  <borders count="143">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auto="1"/>
      </left>
      <right style="thin">
        <color auto="1"/>
      </right>
      <top/>
      <bottom style="hair">
        <color auto="1"/>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bottom style="hair">
        <color auto="1"/>
      </bottom>
      <diagonal/>
    </border>
    <border>
      <left/>
      <right style="hair">
        <color indexed="64"/>
      </right>
      <top style="hair">
        <color indexed="64"/>
      </top>
      <bottom/>
      <diagonal/>
    </border>
    <border>
      <left/>
      <right/>
      <top style="thin">
        <color theme="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dashDotDot">
        <color indexed="64"/>
      </top>
      <bottom style="medium">
        <color indexed="64"/>
      </bottom>
      <diagonal/>
    </border>
    <border>
      <left style="thin">
        <color indexed="64"/>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style="hair">
        <color indexed="64"/>
      </left>
      <right style="dashDotDot">
        <color indexed="64"/>
      </right>
      <top/>
      <bottom/>
      <diagonal/>
    </border>
    <border>
      <left style="hair">
        <color indexed="64"/>
      </left>
      <right style="dashDotDot">
        <color indexed="64"/>
      </right>
      <top style="hair">
        <color indexed="64"/>
      </top>
      <bottom/>
      <diagonal/>
    </border>
    <border>
      <left style="hair">
        <color indexed="64"/>
      </left>
      <right style="dashDotDot">
        <color indexed="64"/>
      </right>
      <top/>
      <bottom style="hair">
        <color auto="1"/>
      </bottom>
      <diagonal/>
    </border>
    <border>
      <left style="hair">
        <color indexed="64"/>
      </left>
      <right style="dashDotDot">
        <color indexed="64"/>
      </right>
      <top style="dashDotDot">
        <color indexed="64"/>
      </top>
      <bottom style="medium">
        <color indexed="64"/>
      </bottom>
      <diagonal/>
    </border>
    <border>
      <left style="dashDotDot">
        <color indexed="64"/>
      </left>
      <right style="hair">
        <color indexed="64"/>
      </right>
      <top style="hair">
        <color indexed="64"/>
      </top>
      <bottom style="medium">
        <color indexed="64"/>
      </bottom>
      <diagonal/>
    </border>
    <border>
      <left style="dashDotDot">
        <color indexed="64"/>
      </left>
      <right style="hair">
        <color indexed="64"/>
      </right>
      <top/>
      <bottom/>
      <diagonal/>
    </border>
    <border>
      <left style="dashDotDot">
        <color indexed="64"/>
      </left>
      <right style="hair">
        <color indexed="64"/>
      </right>
      <top style="hair">
        <color indexed="64"/>
      </top>
      <bottom/>
      <diagonal/>
    </border>
    <border>
      <left style="dashDotDot">
        <color indexed="64"/>
      </left>
      <right style="hair">
        <color indexed="64"/>
      </right>
      <top/>
      <bottom style="hair">
        <color indexed="64"/>
      </bottom>
      <diagonal/>
    </border>
    <border>
      <left style="dashDotDot">
        <color indexed="64"/>
      </left>
      <right style="hair">
        <color indexed="64"/>
      </right>
      <top style="dashDotDot">
        <color indexed="64"/>
      </top>
      <bottom style="medium">
        <color indexed="64"/>
      </bottom>
      <diagonal/>
    </border>
    <border>
      <left/>
      <right style="dashDotDot">
        <color indexed="64"/>
      </right>
      <top style="hair">
        <color indexed="64"/>
      </top>
      <bottom style="hair">
        <color indexed="64"/>
      </bottom>
      <diagonal/>
    </border>
    <border>
      <left/>
      <right style="dashDotDot">
        <color indexed="64"/>
      </right>
      <top style="hair">
        <color indexed="64"/>
      </top>
      <bottom style="medium">
        <color indexed="64"/>
      </bottom>
      <diagonal/>
    </border>
    <border>
      <left/>
      <right style="dashDotDot">
        <color indexed="64"/>
      </right>
      <top/>
      <bottom/>
      <diagonal/>
    </border>
    <border>
      <left/>
      <right style="dashDotDot">
        <color indexed="64"/>
      </right>
      <top style="hair">
        <color indexed="64"/>
      </top>
      <bottom/>
      <diagonal/>
    </border>
    <border>
      <left/>
      <right style="dashDotDot">
        <color indexed="64"/>
      </right>
      <top/>
      <bottom style="hair">
        <color indexed="64"/>
      </bottom>
      <diagonal/>
    </border>
    <border>
      <left style="dashDot">
        <color indexed="64"/>
      </left>
      <right style="hair">
        <color indexed="64"/>
      </right>
      <top style="hair">
        <color indexed="64"/>
      </top>
      <bottom style="medium">
        <color indexed="64"/>
      </bottom>
      <diagonal/>
    </border>
    <border>
      <left style="dashDot">
        <color indexed="64"/>
      </left>
      <right style="hair">
        <color indexed="64"/>
      </right>
      <top/>
      <bottom/>
      <diagonal/>
    </border>
    <border>
      <left style="dashDot">
        <color indexed="64"/>
      </left>
      <right style="hair">
        <color indexed="64"/>
      </right>
      <top style="hair">
        <color indexed="64"/>
      </top>
      <bottom/>
      <diagonal/>
    </border>
    <border>
      <left style="dashDot">
        <color indexed="64"/>
      </left>
      <right style="hair">
        <color indexed="64"/>
      </right>
      <top/>
      <bottom style="hair">
        <color indexed="64"/>
      </bottom>
      <diagonal/>
    </border>
    <border>
      <left style="dashDot">
        <color indexed="64"/>
      </left>
      <right style="hair">
        <color indexed="64"/>
      </right>
      <top style="dashDotDot">
        <color indexed="64"/>
      </top>
      <bottom style="medium">
        <color indexed="64"/>
      </bottom>
      <diagonal/>
    </border>
    <border>
      <left/>
      <right style="dashDotDot">
        <color indexed="64"/>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style="hair">
        <color indexed="64"/>
      </right>
      <top style="hair">
        <color indexed="64"/>
      </top>
      <bottom style="hair">
        <color indexed="64"/>
      </bottom>
      <diagonal/>
    </border>
    <border>
      <left style="dashDot">
        <color indexed="64"/>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dashed">
        <color indexed="64"/>
      </top>
      <bottom/>
      <diagonal/>
    </border>
  </borders>
  <cellStyleXfs count="20">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6"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976">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2" xfId="0" applyFont="1" applyFill="1" applyBorder="1" applyAlignment="1">
      <alignment horizontal="center"/>
    </xf>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6"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5" fontId="1" fillId="2" borderId="4" xfId="1" applyNumberFormat="1" applyFont="1" applyFill="1" applyBorder="1" applyAlignment="1">
      <alignment horizontal="right"/>
    </xf>
    <xf numFmtId="165" fontId="1" fillId="2" borderId="2" xfId="1" applyNumberFormat="1" applyFont="1" applyFill="1" applyBorder="1" applyAlignment="1">
      <alignment horizontal="right"/>
    </xf>
    <xf numFmtId="165" fontId="1" fillId="2" borderId="0" xfId="1" applyNumberFormat="1" applyFont="1" applyFill="1" applyBorder="1" applyAlignment="1">
      <alignment horizontal="right"/>
    </xf>
    <xf numFmtId="0" fontId="0" fillId="2" borderId="4" xfId="0" applyFill="1" applyBorder="1" applyAlignment="1">
      <alignment horizontal="right"/>
    </xf>
    <xf numFmtId="0" fontId="0" fillId="2" borderId="2"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5" fontId="0" fillId="2" borderId="4" xfId="1" applyNumberFormat="1" applyFont="1" applyFill="1" applyBorder="1" applyAlignment="1">
      <alignment horizontal="center"/>
    </xf>
    <xf numFmtId="165" fontId="0" fillId="2" borderId="0" xfId="1" applyNumberFormat="1" applyFont="1" applyFill="1" applyBorder="1" applyAlignment="1">
      <alignment horizontal="center"/>
    </xf>
    <xf numFmtId="165" fontId="0" fillId="2" borderId="2" xfId="1" applyNumberFormat="1" applyFont="1" applyFill="1" applyBorder="1" applyAlignment="1">
      <alignment horizontal="center"/>
    </xf>
    <xf numFmtId="165" fontId="0" fillId="3" borderId="4" xfId="1" applyNumberFormat="1" applyFont="1" applyFill="1" applyBorder="1" applyAlignment="1">
      <alignment horizontal="center"/>
    </xf>
    <xf numFmtId="165" fontId="0" fillId="3" borderId="0" xfId="1" applyNumberFormat="1" applyFont="1" applyFill="1" applyBorder="1" applyAlignment="1">
      <alignment horizontal="center"/>
    </xf>
    <xf numFmtId="165" fontId="0" fillId="3" borderId="2" xfId="1" applyNumberFormat="1" applyFont="1" applyFill="1" applyBorder="1" applyAlignment="1">
      <alignment horizontal="center"/>
    </xf>
    <xf numFmtId="165" fontId="1" fillId="3" borderId="4" xfId="1" applyNumberFormat="1" applyFont="1" applyFill="1" applyBorder="1" applyAlignment="1">
      <alignment horizontal="right"/>
    </xf>
    <xf numFmtId="165" fontId="1" fillId="3" borderId="2" xfId="1" applyNumberFormat="1" applyFont="1" applyFill="1" applyBorder="1" applyAlignment="1">
      <alignment horizontal="right"/>
    </xf>
    <xf numFmtId="165"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3" borderId="2" xfId="0" applyNumberFormat="1" applyFill="1" applyBorder="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2" xfId="0" applyNumberForma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5" fontId="1" fillId="3" borderId="25" xfId="1" applyNumberFormat="1" applyFont="1" applyFill="1" applyBorder="1" applyAlignment="1">
      <alignment horizontal="right"/>
    </xf>
    <xf numFmtId="165" fontId="1" fillId="2" borderId="25" xfId="1" applyNumberFormat="1" applyFont="1" applyFill="1" applyBorder="1" applyAlignment="1">
      <alignment horizontal="right"/>
    </xf>
    <xf numFmtId="0" fontId="0" fillId="2" borderId="25" xfId="0"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165" fontId="0" fillId="3" borderId="25" xfId="1" applyNumberFormat="1" applyFont="1" applyFill="1" applyBorder="1" applyAlignment="1">
      <alignment horizontal="center"/>
    </xf>
    <xf numFmtId="165" fontId="0" fillId="2" borderId="25" xfId="1" applyNumberFormat="1"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0" fontId="2" fillId="2" borderId="30" xfId="0" applyFont="1" applyFill="1" applyBorder="1" applyAlignment="1">
      <alignment horizontal="center" wrapText="1"/>
    </xf>
    <xf numFmtId="165" fontId="0" fillId="3" borderId="31" xfId="1" applyNumberFormat="1" applyFont="1" applyFill="1" applyBorder="1" applyAlignment="1">
      <alignment horizontal="center"/>
    </xf>
    <xf numFmtId="165"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166" fontId="0" fillId="3" borderId="0" xfId="2" applyNumberFormat="1" applyFont="1" applyFill="1" applyBorder="1" applyAlignment="1">
      <alignment wrapText="1"/>
    </xf>
    <xf numFmtId="166" fontId="0" fillId="2" borderId="0" xfId="2" applyNumberFormat="1" applyFont="1" applyFill="1" applyBorder="1" applyAlignment="1">
      <alignment wrapText="1"/>
    </xf>
    <xf numFmtId="166" fontId="0" fillId="3" borderId="2" xfId="2" applyNumberFormat="1" applyFont="1" applyFill="1" applyBorder="1" applyAlignment="1">
      <alignment wrapText="1"/>
    </xf>
    <xf numFmtId="166" fontId="0" fillId="2" borderId="2"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6"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5" fontId="0" fillId="3" borderId="4" xfId="1" applyNumberFormat="1" applyFont="1" applyFill="1" applyBorder="1" applyAlignment="1">
      <alignment horizontal="right"/>
    </xf>
    <xf numFmtId="165" fontId="0" fillId="3" borderId="0" xfId="1" applyNumberFormat="1" applyFont="1" applyFill="1" applyBorder="1" applyAlignment="1">
      <alignment horizontal="right"/>
    </xf>
    <xf numFmtId="165" fontId="0" fillId="3" borderId="0" xfId="1" applyNumberFormat="1" applyFont="1" applyFill="1" applyBorder="1" applyAlignment="1"/>
    <xf numFmtId="165" fontId="0" fillId="3" borderId="2" xfId="1" applyNumberFormat="1" applyFont="1" applyFill="1" applyBorder="1" applyAlignment="1"/>
    <xf numFmtId="165" fontId="0" fillId="2" borderId="4" xfId="1" applyNumberFormat="1" applyFont="1" applyFill="1" applyBorder="1" applyAlignment="1">
      <alignment horizontal="right"/>
    </xf>
    <xf numFmtId="165" fontId="0" fillId="2" borderId="0" xfId="1" applyNumberFormat="1" applyFont="1" applyFill="1" applyBorder="1" applyAlignment="1">
      <alignment horizontal="right"/>
    </xf>
    <xf numFmtId="165" fontId="0" fillId="2" borderId="0" xfId="1" applyNumberFormat="1" applyFont="1" applyFill="1" applyBorder="1" applyAlignment="1"/>
    <xf numFmtId="165" fontId="0" fillId="2" borderId="2" xfId="1" applyNumberFormat="1" applyFont="1" applyFill="1" applyBorder="1" applyAlignment="1"/>
    <xf numFmtId="0" fontId="2" fillId="2" borderId="18" xfId="0" applyFont="1" applyFill="1" applyBorder="1"/>
    <xf numFmtId="165" fontId="0" fillId="3" borderId="9" xfId="1" applyNumberFormat="1" applyFont="1" applyFill="1" applyBorder="1" applyAlignment="1">
      <alignment horizontal="right"/>
    </xf>
    <xf numFmtId="165" fontId="0" fillId="3" borderId="7" xfId="1" applyNumberFormat="1" applyFont="1" applyFill="1" applyBorder="1" applyAlignment="1">
      <alignment horizontal="right"/>
    </xf>
    <xf numFmtId="165" fontId="0" fillId="2" borderId="4" xfId="1" applyNumberFormat="1" applyFont="1" applyFill="1" applyBorder="1" applyAlignment="1"/>
    <xf numFmtId="165" fontId="0" fillId="2" borderId="0" xfId="0" applyNumberFormat="1" applyFill="1"/>
    <xf numFmtId="0" fontId="0" fillId="2" borderId="40" xfId="0" applyFill="1" applyBorder="1"/>
    <xf numFmtId="0" fontId="0" fillId="2" borderId="18" xfId="0" applyFill="1" applyBorder="1"/>
    <xf numFmtId="165" fontId="0" fillId="3" borderId="0" xfId="0" applyNumberFormat="1" applyFill="1"/>
    <xf numFmtId="0" fontId="0" fillId="3" borderId="0" xfId="0" applyFill="1"/>
    <xf numFmtId="0" fontId="0" fillId="2" borderId="42" xfId="0" applyFill="1" applyBorder="1"/>
    <xf numFmtId="165" fontId="0" fillId="3" borderId="40" xfId="1" applyNumberFormat="1" applyFont="1" applyFill="1" applyBorder="1" applyAlignment="1">
      <alignment horizontal="right"/>
    </xf>
    <xf numFmtId="165" fontId="0" fillId="2" borderId="40" xfId="1" applyNumberFormat="1" applyFont="1" applyFill="1" applyBorder="1" applyAlignment="1">
      <alignment horizontal="right"/>
    </xf>
    <xf numFmtId="9" fontId="0" fillId="2" borderId="40" xfId="2" applyFont="1" applyFill="1" applyBorder="1" applyAlignment="1">
      <alignment horizontal="right" wrapText="1"/>
    </xf>
    <xf numFmtId="0" fontId="0" fillId="2" borderId="4" xfId="0" applyFill="1" applyBorder="1"/>
    <xf numFmtId="0" fontId="2" fillId="2" borderId="17" xfId="0" applyFont="1" applyFill="1" applyBorder="1"/>
    <xf numFmtId="9" fontId="0" fillId="3" borderId="40" xfId="2" applyFont="1" applyFill="1" applyBorder="1" applyAlignment="1">
      <alignment horizontal="right" wrapText="1"/>
    </xf>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5" fontId="0" fillId="2" borderId="7" xfId="1" applyNumberFormat="1" applyFont="1" applyFill="1" applyBorder="1" applyAlignment="1">
      <alignment horizontal="right"/>
    </xf>
    <xf numFmtId="0" fontId="0" fillId="2" borderId="17" xfId="0" applyFill="1" applyBorder="1"/>
    <xf numFmtId="165" fontId="0" fillId="3" borderId="2" xfId="1" applyNumberFormat="1" applyFont="1" applyFill="1" applyBorder="1" applyAlignment="1">
      <alignment horizontal="right"/>
    </xf>
    <xf numFmtId="165" fontId="0" fillId="2" borderId="9"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5" fontId="2" fillId="3" borderId="0" xfId="0" applyNumberFormat="1" applyFont="1" applyFill="1" applyAlignment="1">
      <alignment horizontal="center" wrapText="1"/>
    </xf>
    <xf numFmtId="165" fontId="2" fillId="3" borderId="2"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ill="1" applyBorder="1" applyAlignment="1">
      <alignment horizontal="center" wrapText="1"/>
    </xf>
    <xf numFmtId="0" fontId="2" fillId="2" borderId="40" xfId="0" applyFont="1" applyFill="1" applyBorder="1" applyAlignment="1">
      <alignment horizontal="center" wrapText="1"/>
    </xf>
    <xf numFmtId="165" fontId="0" fillId="3" borderId="50" xfId="1" applyNumberFormat="1" applyFont="1" applyFill="1" applyBorder="1" applyAlignment="1">
      <alignment horizontal="right"/>
    </xf>
    <xf numFmtId="9" fontId="0" fillId="3" borderId="50" xfId="2" applyFont="1" applyFill="1" applyBorder="1" applyAlignment="1">
      <alignment horizontal="right" wrapText="1"/>
    </xf>
    <xf numFmtId="9" fontId="0" fillId="2" borderId="41" xfId="2" applyFont="1" applyFill="1" applyBorder="1" applyAlignment="1">
      <alignment horizontal="right" wrapText="1"/>
    </xf>
    <xf numFmtId="165" fontId="2" fillId="3" borderId="45" xfId="1" applyNumberFormat="1" applyFont="1" applyFill="1" applyBorder="1" applyAlignment="1">
      <alignment horizontal="right"/>
    </xf>
    <xf numFmtId="9" fontId="2" fillId="3" borderId="45" xfId="2" applyFont="1" applyFill="1" applyBorder="1" applyAlignment="1">
      <alignment horizontal="right" wrapText="1"/>
    </xf>
    <xf numFmtId="165" fontId="2" fillId="3" borderId="40" xfId="1" applyNumberFormat="1" applyFont="1" applyFill="1" applyBorder="1" applyAlignment="1">
      <alignment horizontal="right"/>
    </xf>
    <xf numFmtId="9" fontId="2" fillId="3" borderId="40" xfId="2" applyFont="1" applyFill="1" applyBorder="1" applyAlignment="1">
      <alignment horizontal="right" wrapText="1"/>
    </xf>
    <xf numFmtId="165" fontId="2" fillId="3" borderId="40" xfId="0" applyNumberFormat="1" applyFont="1" applyFill="1" applyBorder="1" applyAlignment="1">
      <alignment horizontal="center" wrapText="1"/>
    </xf>
    <xf numFmtId="165" fontId="2" fillId="3" borderId="45"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5" fontId="2" fillId="3" borderId="55" xfId="0" applyNumberFormat="1" applyFont="1" applyFill="1" applyBorder="1" applyAlignment="1">
      <alignment horizontal="center" wrapText="1"/>
    </xf>
    <xf numFmtId="0" fontId="0" fillId="2" borderId="16" xfId="0" applyFill="1" applyBorder="1" applyAlignment="1">
      <alignment horizontal="center" wrapText="1"/>
    </xf>
    <xf numFmtId="165" fontId="0" fillId="3" borderId="16" xfId="1" applyNumberFormat="1" applyFont="1" applyFill="1" applyBorder="1" applyAlignment="1">
      <alignment horizontal="right"/>
    </xf>
    <xf numFmtId="9" fontId="0" fillId="3" borderId="16"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7" xfId="0" applyFont="1" applyFill="1" applyBorder="1" applyAlignment="1">
      <alignment horizontal="right"/>
    </xf>
    <xf numFmtId="9" fontId="0" fillId="3" borderId="4" xfId="2" applyFont="1" applyFill="1" applyBorder="1"/>
    <xf numFmtId="0" fontId="2" fillId="2" borderId="68"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5" fontId="0" fillId="3" borderId="4" xfId="5" applyNumberFormat="1" applyFont="1" applyFill="1" applyBorder="1" applyAlignment="1">
      <alignment horizontal="right"/>
    </xf>
    <xf numFmtId="165" fontId="0" fillId="3" borderId="0" xfId="5" applyNumberFormat="1" applyFont="1" applyFill="1" applyBorder="1" applyAlignment="1">
      <alignment horizontal="right"/>
    </xf>
    <xf numFmtId="165"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5" fontId="0" fillId="2" borderId="4" xfId="5" applyNumberFormat="1" applyFont="1" applyFill="1" applyBorder="1" applyAlignment="1">
      <alignment horizontal="right"/>
    </xf>
    <xf numFmtId="165" fontId="0" fillId="2" borderId="0" xfId="5" applyNumberFormat="1" applyFont="1" applyFill="1" applyBorder="1" applyAlignment="1">
      <alignment horizontal="right"/>
    </xf>
    <xf numFmtId="165"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7" fontId="0" fillId="3" borderId="4" xfId="5" applyNumberFormat="1" applyFont="1" applyFill="1" applyBorder="1" applyAlignment="1">
      <alignment horizontal="right"/>
    </xf>
    <xf numFmtId="167" fontId="0" fillId="3" borderId="0" xfId="5" applyNumberFormat="1" applyFont="1" applyFill="1" applyBorder="1" applyAlignment="1">
      <alignment horizontal="right"/>
    </xf>
    <xf numFmtId="167" fontId="0" fillId="3" borderId="45" xfId="5" applyNumberFormat="1" applyFont="1" applyFill="1" applyBorder="1" applyAlignment="1">
      <alignment horizontal="right"/>
    </xf>
    <xf numFmtId="167" fontId="0" fillId="2" borderId="4" xfId="5" applyNumberFormat="1" applyFont="1" applyFill="1" applyBorder="1" applyAlignment="1">
      <alignment horizontal="right"/>
    </xf>
    <xf numFmtId="167" fontId="0" fillId="2" borderId="0" xfId="5" applyNumberFormat="1" applyFont="1" applyFill="1" applyBorder="1" applyAlignment="1">
      <alignment horizontal="right"/>
    </xf>
    <xf numFmtId="167" fontId="0" fillId="2" borderId="45"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9" fontId="2" fillId="3" borderId="2" xfId="2" applyFont="1" applyFill="1" applyBorder="1" applyAlignment="1">
      <alignment horizontal="center"/>
    </xf>
    <xf numFmtId="9" fontId="2" fillId="2" borderId="2" xfId="2" applyFont="1" applyFill="1" applyBorder="1" applyAlignment="1">
      <alignment horizontal="center"/>
    </xf>
    <xf numFmtId="167" fontId="0" fillId="3" borderId="4" xfId="0" applyNumberFormat="1" applyFill="1" applyBorder="1" applyAlignment="1">
      <alignment horizontal="center"/>
    </xf>
    <xf numFmtId="167" fontId="0" fillId="3" borderId="0" xfId="0" applyNumberFormat="1" applyFill="1" applyAlignment="1">
      <alignment horizontal="center"/>
    </xf>
    <xf numFmtId="167" fontId="0" fillId="2" borderId="4" xfId="0" applyNumberFormat="1" applyFill="1" applyBorder="1" applyAlignment="1">
      <alignment horizontal="center"/>
    </xf>
    <xf numFmtId="167" fontId="0" fillId="2" borderId="0" xfId="0" applyNumberFormat="1" applyFill="1" applyAlignment="1">
      <alignment horizontal="center"/>
    </xf>
    <xf numFmtId="167" fontId="2" fillId="3" borderId="2" xfId="0" applyNumberFormat="1" applyFont="1" applyFill="1" applyBorder="1" applyAlignment="1">
      <alignment horizontal="center"/>
    </xf>
    <xf numFmtId="167" fontId="2" fillId="2" borderId="2" xfId="0" applyNumberFormat="1" applyFont="1" applyFill="1" applyBorder="1" applyAlignment="1">
      <alignment horizontal="center"/>
    </xf>
    <xf numFmtId="0" fontId="0" fillId="3" borderId="0" xfId="0" applyFill="1" applyAlignment="1">
      <alignment horizontal="center"/>
    </xf>
    <xf numFmtId="0" fontId="0" fillId="2" borderId="0" xfId="0" applyFill="1" applyAlignment="1">
      <alignment horizontal="center"/>
    </xf>
    <xf numFmtId="167" fontId="2" fillId="3" borderId="0" xfId="0" applyNumberFormat="1" applyFont="1" applyFill="1" applyAlignment="1">
      <alignment horizontal="center"/>
    </xf>
    <xf numFmtId="167"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7" fontId="2" fillId="3" borderId="0" xfId="0" applyNumberFormat="1" applyFont="1" applyFill="1"/>
    <xf numFmtId="167" fontId="2" fillId="2" borderId="0" xfId="0" applyNumberFormat="1" applyFont="1" applyFill="1"/>
    <xf numFmtId="9"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167" fontId="2" fillId="3" borderId="2" xfId="0" applyNumberFormat="1" applyFont="1" applyFill="1" applyBorder="1"/>
    <xf numFmtId="167"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xf numFmtId="165" fontId="0" fillId="2" borderId="0" xfId="1" applyNumberFormat="1" applyFont="1" applyFill="1" applyBorder="1"/>
    <xf numFmtId="165" fontId="0" fillId="2" borderId="4" xfId="1" applyNumberFormat="1" applyFont="1" applyFill="1" applyBorder="1"/>
    <xf numFmtId="165" fontId="0" fillId="2" borderId="2" xfId="1" applyNumberFormat="1" applyFont="1" applyFill="1" applyBorder="1"/>
    <xf numFmtId="0" fontId="0" fillId="3" borderId="18" xfId="0" applyFill="1" applyBorder="1"/>
    <xf numFmtId="0" fontId="0" fillId="2" borderId="11" xfId="0" applyFill="1" applyBorder="1"/>
    <xf numFmtId="165"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0" fillId="2" borderId="18" xfId="0" applyFill="1" applyBorder="1" applyAlignment="1">
      <alignment horizontal="center"/>
    </xf>
    <xf numFmtId="165" fontId="0" fillId="2" borderId="70" xfId="1" applyNumberFormat="1" applyFont="1" applyFill="1" applyBorder="1" applyAlignment="1">
      <alignment horizontal="center"/>
    </xf>
    <xf numFmtId="165" fontId="0" fillId="2" borderId="18" xfId="1" applyNumberFormat="1" applyFont="1" applyFill="1" applyBorder="1" applyAlignment="1">
      <alignment horizontal="center"/>
    </xf>
    <xf numFmtId="165" fontId="0" fillId="3" borderId="1" xfId="1" applyNumberFormat="1" applyFont="1" applyFill="1" applyBorder="1" applyAlignment="1">
      <alignment horizontal="center"/>
    </xf>
    <xf numFmtId="0" fontId="2" fillId="2" borderId="0" xfId="0" applyFont="1" applyFill="1" applyAlignment="1">
      <alignment horizontal="right"/>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5" fontId="0" fillId="3" borderId="0" xfId="1" applyNumberFormat="1" applyFont="1" applyFill="1" applyBorder="1" applyAlignment="1">
      <alignment horizontal="right" vertical="center"/>
    </xf>
    <xf numFmtId="165" fontId="0" fillId="2" borderId="0" xfId="1" applyNumberFormat="1" applyFont="1" applyFill="1"/>
    <xf numFmtId="165"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2" xfId="0" applyFont="1" applyFill="1" applyBorder="1" applyAlignment="1">
      <alignment horizontal="right"/>
    </xf>
    <xf numFmtId="165" fontId="0" fillId="2" borderId="4" xfId="1" applyNumberFormat="1" applyFont="1" applyFill="1" applyBorder="1" applyAlignment="1">
      <alignment horizontal="right" vertical="center"/>
    </xf>
    <xf numFmtId="165"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5" fontId="0" fillId="2" borderId="45" xfId="1" applyNumberFormat="1" applyFont="1" applyFill="1" applyBorder="1"/>
    <xf numFmtId="165" fontId="0" fillId="3" borderId="45" xfId="1" applyNumberFormat="1" applyFont="1" applyFill="1" applyBorder="1"/>
    <xf numFmtId="165" fontId="0" fillId="3" borderId="45" xfId="1" applyNumberFormat="1" applyFont="1" applyFill="1" applyBorder="1" applyAlignment="1">
      <alignment horizontal="right" vertical="center"/>
    </xf>
    <xf numFmtId="165" fontId="0" fillId="2" borderId="45" xfId="1" applyNumberFormat="1" applyFont="1" applyFill="1" applyBorder="1" applyAlignment="1">
      <alignment horizontal="right" vertical="center"/>
    </xf>
    <xf numFmtId="165" fontId="0" fillId="2" borderId="45" xfId="1" applyNumberFormat="1" applyFont="1" applyFill="1" applyBorder="1" applyAlignment="1"/>
    <xf numFmtId="0" fontId="0" fillId="2" borderId="74" xfId="0" applyFill="1" applyBorder="1" applyAlignment="1">
      <alignment horizontal="left" wrapText="1" indent="2"/>
    </xf>
    <xf numFmtId="165" fontId="0" fillId="2" borderId="76" xfId="1" applyNumberFormat="1" applyFont="1" applyFill="1" applyBorder="1" applyAlignment="1"/>
    <xf numFmtId="9" fontId="0" fillId="2" borderId="74" xfId="2" applyFont="1" applyFill="1" applyBorder="1" applyAlignment="1"/>
    <xf numFmtId="165" fontId="0" fillId="3" borderId="19" xfId="1" applyNumberFormat="1" applyFont="1" applyFill="1" applyBorder="1" applyAlignment="1"/>
    <xf numFmtId="165" fontId="0" fillId="3" borderId="18" xfId="1" applyNumberFormat="1" applyFont="1" applyFill="1" applyBorder="1" applyAlignment="1"/>
    <xf numFmtId="165" fontId="0" fillId="3" borderId="17" xfId="1" applyNumberFormat="1" applyFont="1" applyFill="1" applyBorder="1" applyAlignment="1"/>
    <xf numFmtId="0" fontId="2" fillId="2" borderId="4" xfId="0" applyFont="1" applyFill="1" applyBorder="1" applyAlignment="1">
      <alignment horizontal="right"/>
    </xf>
    <xf numFmtId="165" fontId="0" fillId="3" borderId="4" xfId="1" applyNumberFormat="1" applyFont="1" applyFill="1" applyBorder="1" applyAlignment="1"/>
    <xf numFmtId="165"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0" fontId="0" fillId="2" borderId="13" xfId="0" applyFill="1" applyBorder="1" applyAlignment="1">
      <alignment horizontal="right"/>
    </xf>
    <xf numFmtId="165" fontId="0" fillId="3" borderId="72" xfId="1" applyNumberFormat="1" applyFont="1" applyFill="1" applyBorder="1" applyAlignment="1"/>
    <xf numFmtId="9" fontId="0" fillId="3" borderId="18" xfId="2" applyFont="1" applyFill="1" applyBorder="1" applyAlignment="1"/>
    <xf numFmtId="165" fontId="0" fillId="3" borderId="45" xfId="1" applyNumberFormat="1" applyFont="1" applyFill="1" applyBorder="1" applyAlignment="1"/>
    <xf numFmtId="9" fontId="0" fillId="3" borderId="2" xfId="2" applyFont="1" applyFill="1" applyBorder="1" applyAlignment="1"/>
    <xf numFmtId="165" fontId="0" fillId="2" borderId="75" xfId="1" applyNumberFormat="1" applyFont="1" applyFill="1" applyBorder="1" applyAlignment="1"/>
    <xf numFmtId="165" fontId="0" fillId="2" borderId="74" xfId="1" applyNumberFormat="1" applyFont="1" applyFill="1" applyBorder="1" applyAlignment="1"/>
    <xf numFmtId="165" fontId="0" fillId="2" borderId="47" xfId="1" applyNumberFormat="1" applyFont="1" applyFill="1" applyBorder="1" applyAlignment="1"/>
    <xf numFmtId="9" fontId="0" fillId="2" borderId="3" xfId="2" applyFont="1" applyFill="1" applyBorder="1" applyAlignment="1"/>
    <xf numFmtId="165" fontId="0" fillId="2" borderId="5" xfId="1" applyNumberFormat="1" applyFont="1" applyFill="1" applyBorder="1" applyAlignment="1"/>
    <xf numFmtId="165" fontId="0" fillId="2" borderId="1" xfId="1" applyNumberFormat="1" applyFont="1" applyFill="1" applyBorder="1" applyAlignment="1"/>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0" fontId="7" fillId="2" borderId="69" xfId="0" applyFont="1" applyFill="1" applyBorder="1" applyAlignment="1">
      <alignment horizontal="right" wrapText="1"/>
    </xf>
    <xf numFmtId="0" fontId="2" fillId="2" borderId="0" xfId="2" applyNumberFormat="1" applyFont="1" applyFill="1" applyBorder="1" applyAlignment="1">
      <alignment horizontal="right" vertical="center"/>
    </xf>
    <xf numFmtId="0" fontId="7" fillId="2" borderId="0" xfId="0" applyFont="1" applyFill="1" applyAlignment="1">
      <alignment horizontal="right"/>
    </xf>
    <xf numFmtId="165" fontId="0" fillId="2" borderId="2" xfId="1" applyNumberFormat="1" applyFont="1" applyFill="1" applyBorder="1" applyAlignment="1">
      <alignment horizontal="right" vertical="center"/>
    </xf>
    <xf numFmtId="165" fontId="0" fillId="2" borderId="19" xfId="1" applyNumberFormat="1" applyFont="1" applyFill="1" applyBorder="1" applyAlignment="1">
      <alignment horizontal="right" vertical="center"/>
    </xf>
    <xf numFmtId="165" fontId="0" fillId="2" borderId="18" xfId="1" applyNumberFormat="1" applyFont="1" applyFill="1" applyBorder="1" applyAlignment="1">
      <alignment horizontal="right" vertical="center"/>
    </xf>
    <xf numFmtId="165" fontId="0" fillId="2" borderId="72"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5" fontId="0" fillId="3" borderId="2" xfId="1" applyNumberFormat="1" applyFont="1" applyFill="1" applyBorder="1" applyAlignment="1">
      <alignment horizontal="right" vertical="center"/>
    </xf>
    <xf numFmtId="0" fontId="2" fillId="2" borderId="0" xfId="0" applyFont="1" applyFill="1" applyAlignment="1">
      <alignment horizontal="left"/>
    </xf>
    <xf numFmtId="165" fontId="0" fillId="3" borderId="2" xfId="1" applyNumberFormat="1" applyFont="1" applyFill="1" applyBorder="1"/>
    <xf numFmtId="9" fontId="0" fillId="3" borderId="45" xfId="2" applyFont="1" applyFill="1" applyBorder="1"/>
    <xf numFmtId="9" fontId="0" fillId="2" borderId="45" xfId="2" applyFont="1" applyFill="1" applyBorder="1"/>
    <xf numFmtId="165" fontId="0" fillId="3" borderId="4" xfId="1" applyNumberFormat="1" applyFont="1" applyFill="1" applyBorder="1"/>
    <xf numFmtId="165" fontId="1" fillId="2" borderId="4" xfId="1" applyNumberFormat="1" applyFont="1" applyFill="1" applyBorder="1" applyAlignment="1">
      <alignment horizontal="right" vertical="center"/>
    </xf>
    <xf numFmtId="165" fontId="1" fillId="2" borderId="0" xfId="1" applyNumberFormat="1" applyFont="1" applyFill="1" applyBorder="1" applyAlignment="1">
      <alignment horizontal="right" vertical="center"/>
    </xf>
    <xf numFmtId="165" fontId="1" fillId="3" borderId="4" xfId="1" applyNumberFormat="1" applyFont="1" applyFill="1" applyBorder="1" applyAlignment="1">
      <alignment horizontal="right" vertical="center"/>
    </xf>
    <xf numFmtId="165"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0" fontId="0" fillId="2" borderId="45" xfId="0" applyFill="1" applyBorder="1" applyAlignment="1">
      <alignment horizontal="right" vertical="center"/>
    </xf>
    <xf numFmtId="165" fontId="0" fillId="2" borderId="0" xfId="1" applyNumberFormat="1" applyFont="1" applyFill="1" applyAlignment="1">
      <alignment horizontal="right" vertical="center"/>
    </xf>
    <xf numFmtId="0" fontId="0" fillId="3" borderId="45" xfId="0" applyFill="1" applyBorder="1" applyAlignment="1">
      <alignment horizontal="right" vertical="center"/>
    </xf>
    <xf numFmtId="165" fontId="0" fillId="3" borderId="0" xfId="1" applyNumberFormat="1" applyFont="1" applyFill="1" applyAlignment="1">
      <alignment horizontal="right" vertical="center"/>
    </xf>
    <xf numFmtId="0" fontId="0" fillId="2" borderId="77" xfId="0" applyFill="1" applyBorder="1" applyAlignment="1">
      <alignment horizontal="right" vertical="center"/>
    </xf>
    <xf numFmtId="0" fontId="0" fillId="2" borderId="11"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52" xfId="0" applyFont="1" applyFill="1" applyBorder="1"/>
    <xf numFmtId="165" fontId="0" fillId="3" borderId="0" xfId="7" applyNumberFormat="1" applyFont="1" applyFill="1" applyBorder="1"/>
    <xf numFmtId="165" fontId="0" fillId="2" borderId="0" xfId="7" applyNumberFormat="1" applyFont="1" applyFill="1" applyBorder="1"/>
    <xf numFmtId="9" fontId="0" fillId="3" borderId="50" xfId="2" applyFont="1" applyFill="1" applyBorder="1"/>
    <xf numFmtId="9" fontId="0" fillId="2" borderId="50" xfId="2" applyFont="1" applyFill="1" applyBorder="1"/>
    <xf numFmtId="165" fontId="1" fillId="3" borderId="0" xfId="7" applyNumberFormat="1" applyFont="1" applyFill="1" applyBorder="1" applyAlignment="1"/>
    <xf numFmtId="9" fontId="1" fillId="3" borderId="50" xfId="2" applyFont="1" applyFill="1" applyBorder="1" applyAlignment="1"/>
    <xf numFmtId="165" fontId="1" fillId="2" borderId="0" xfId="1" applyNumberFormat="1" applyFont="1" applyFill="1" applyBorder="1" applyAlignment="1"/>
    <xf numFmtId="165" fontId="1" fillId="2" borderId="0" xfId="1" applyNumberFormat="1" applyFont="1" applyFill="1" applyBorder="1"/>
    <xf numFmtId="165" fontId="1" fillId="3" borderId="0" xfId="1" applyNumberFormat="1" applyFont="1" applyFill="1" applyBorder="1" applyAlignment="1"/>
    <xf numFmtId="165"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5" fontId="0" fillId="3" borderId="4" xfId="7" applyNumberFormat="1" applyFont="1" applyFill="1" applyBorder="1"/>
    <xf numFmtId="165" fontId="0" fillId="2" borderId="4" xfId="7" applyNumberFormat="1" applyFont="1" applyFill="1" applyBorder="1"/>
    <xf numFmtId="165" fontId="1" fillId="3" borderId="4" xfId="7" applyNumberFormat="1" applyFont="1" applyFill="1" applyBorder="1" applyAlignment="1"/>
    <xf numFmtId="9" fontId="1" fillId="3" borderId="2" xfId="2" applyFont="1" applyFill="1" applyBorder="1" applyAlignment="1"/>
    <xf numFmtId="165" fontId="1" fillId="2" borderId="4" xfId="1" applyNumberFormat="1" applyFont="1" applyFill="1" applyBorder="1" applyAlignment="1"/>
    <xf numFmtId="9" fontId="1" fillId="2" borderId="2" xfId="2" applyFont="1" applyFill="1" applyBorder="1"/>
    <xf numFmtId="165" fontId="1" fillId="3" borderId="4" xfId="1" applyNumberFormat="1" applyFont="1" applyFill="1" applyBorder="1" applyAlignment="1"/>
    <xf numFmtId="9" fontId="1" fillId="3" borderId="2" xfId="2" applyFont="1" applyFill="1" applyBorder="1"/>
    <xf numFmtId="0" fontId="11" fillId="2" borderId="0" xfId="4" quotePrefix="1" applyFont="1" applyFill="1"/>
    <xf numFmtId="9" fontId="0" fillId="2" borderId="0" xfId="2" applyFont="1" applyFill="1"/>
    <xf numFmtId="0" fontId="2" fillId="0" borderId="0" xfId="0" applyFont="1"/>
    <xf numFmtId="165" fontId="0" fillId="3" borderId="50" xfId="1" applyNumberFormat="1" applyFont="1" applyFill="1" applyBorder="1"/>
    <xf numFmtId="165" fontId="1" fillId="2" borderId="81" xfId="1" applyNumberFormat="1" applyFont="1" applyFill="1" applyBorder="1"/>
    <xf numFmtId="165" fontId="1" fillId="2" borderId="80" xfId="1" applyNumberFormat="1" applyFont="1" applyFill="1" applyBorder="1"/>
    <xf numFmtId="165" fontId="1" fillId="2" borderId="82" xfId="1" applyNumberFormat="1" applyFont="1" applyFill="1" applyBorder="1"/>
    <xf numFmtId="165" fontId="1" fillId="2" borderId="83" xfId="1" applyNumberFormat="1" applyFont="1" applyFill="1" applyBorder="1"/>
    <xf numFmtId="165" fontId="1" fillId="2" borderId="84" xfId="1" applyNumberFormat="1" applyFont="1" applyFill="1" applyBorder="1"/>
    <xf numFmtId="165" fontId="0" fillId="2" borderId="12" xfId="1" applyNumberFormat="1" applyFont="1" applyFill="1" applyBorder="1"/>
    <xf numFmtId="165" fontId="0" fillId="2" borderId="13" xfId="1" applyNumberFormat="1" applyFont="1" applyFill="1" applyBorder="1"/>
    <xf numFmtId="165" fontId="0" fillId="2" borderId="77" xfId="1" applyNumberFormat="1" applyFont="1" applyFill="1" applyBorder="1"/>
    <xf numFmtId="165" fontId="0" fillId="2" borderId="11"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80"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5" fontId="0" fillId="2" borderId="50" xfId="1" applyNumberFormat="1" applyFont="1" applyFill="1" applyBorder="1"/>
    <xf numFmtId="165" fontId="0" fillId="2" borderId="85" xfId="1" applyNumberFormat="1" applyFont="1" applyFill="1" applyBorder="1"/>
    <xf numFmtId="9" fontId="0" fillId="2" borderId="52" xfId="2" applyFont="1" applyFill="1" applyBorder="1"/>
    <xf numFmtId="0" fontId="2" fillId="2" borderId="67" xfId="0" applyFont="1" applyFill="1" applyBorder="1" applyAlignment="1">
      <alignment horizontal="center"/>
    </xf>
    <xf numFmtId="0" fontId="2" fillId="2" borderId="63" xfId="0" applyFont="1" applyFill="1" applyBorder="1" applyAlignment="1">
      <alignment horizontal="center"/>
    </xf>
    <xf numFmtId="0" fontId="2" fillId="2" borderId="79" xfId="0" applyFont="1" applyFill="1" applyBorder="1" applyAlignment="1">
      <alignment horizontal="center"/>
    </xf>
    <xf numFmtId="0" fontId="2" fillId="2" borderId="68"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167" fontId="0" fillId="3" borderId="4" xfId="1" applyNumberFormat="1" applyFont="1" applyFill="1" applyBorder="1"/>
    <xf numFmtId="167" fontId="0" fillId="3" borderId="0" xfId="1" applyNumberFormat="1" applyFont="1" applyFill="1" applyBorder="1"/>
    <xf numFmtId="167" fontId="0" fillId="2" borderId="4" xfId="1" applyNumberFormat="1" applyFont="1" applyFill="1" applyBorder="1"/>
    <xf numFmtId="167" fontId="0" fillId="2" borderId="0" xfId="1" applyNumberFormat="1" applyFont="1" applyFill="1" applyBorder="1"/>
    <xf numFmtId="167" fontId="0" fillId="2" borderId="45" xfId="1" applyNumberFormat="1" applyFont="1" applyFill="1" applyBorder="1"/>
    <xf numFmtId="167" fontId="0" fillId="3" borderId="45" xfId="1" applyNumberFormat="1" applyFont="1" applyFill="1" applyBorder="1"/>
    <xf numFmtId="167" fontId="1" fillId="2" borderId="81" xfId="1" applyNumberFormat="1" applyFont="1" applyFill="1" applyBorder="1"/>
    <xf numFmtId="167" fontId="1" fillId="2" borderId="80" xfId="1" applyNumberFormat="1" applyFont="1" applyFill="1" applyBorder="1"/>
    <xf numFmtId="167" fontId="1" fillId="2" borderId="82" xfId="1" applyNumberFormat="1" applyFont="1" applyFill="1" applyBorder="1"/>
    <xf numFmtId="167" fontId="0" fillId="3" borderId="50" xfId="1" applyNumberFormat="1" applyFont="1" applyFill="1" applyBorder="1"/>
    <xf numFmtId="167" fontId="0" fillId="2" borderId="50" xfId="1" applyNumberFormat="1" applyFont="1" applyFill="1" applyBorder="1"/>
    <xf numFmtId="167" fontId="1" fillId="2" borderId="84"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7" fontId="0" fillId="2" borderId="0" xfId="0" applyNumberFormat="1" applyFill="1"/>
    <xf numFmtId="165" fontId="1" fillId="2" borderId="80" xfId="1" applyNumberFormat="1" applyFont="1" applyFill="1" applyBorder="1" applyAlignment="1">
      <alignment horizontal="center"/>
    </xf>
    <xf numFmtId="165" fontId="0" fillId="2" borderId="13" xfId="1" applyNumberFormat="1" applyFont="1" applyFill="1" applyBorder="1" applyAlignment="1">
      <alignment horizontal="center"/>
    </xf>
    <xf numFmtId="165"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5" fontId="0" fillId="3" borderId="45" xfId="1" applyNumberFormat="1" applyFont="1" applyFill="1" applyBorder="1" applyAlignment="1">
      <alignment horizontal="center"/>
    </xf>
    <xf numFmtId="165" fontId="0" fillId="3" borderId="0" xfId="1" applyNumberFormat="1" applyFont="1" applyFill="1" applyAlignment="1">
      <alignment horizontal="center"/>
    </xf>
    <xf numFmtId="165" fontId="0" fillId="2" borderId="45" xfId="1" applyNumberFormat="1" applyFont="1" applyFill="1" applyBorder="1" applyAlignment="1">
      <alignment horizontal="center"/>
    </xf>
    <xf numFmtId="165" fontId="0" fillId="2" borderId="0" xfId="1" applyNumberFormat="1" applyFont="1" applyFill="1" applyAlignment="1">
      <alignment horizontal="center"/>
    </xf>
    <xf numFmtId="165" fontId="1" fillId="2" borderId="81" xfId="1" applyNumberFormat="1" applyFont="1" applyFill="1" applyBorder="1" applyAlignment="1">
      <alignment horizontal="center"/>
    </xf>
    <xf numFmtId="165" fontId="1" fillId="2" borderId="82" xfId="1" applyNumberFormat="1" applyFont="1" applyFill="1" applyBorder="1" applyAlignment="1">
      <alignment horizontal="center"/>
    </xf>
    <xf numFmtId="165" fontId="1" fillId="2" borderId="84" xfId="1" applyNumberFormat="1" applyFont="1" applyFill="1" applyBorder="1" applyAlignment="1">
      <alignment horizontal="center"/>
    </xf>
    <xf numFmtId="165" fontId="0" fillId="2" borderId="12" xfId="1" applyNumberFormat="1" applyFont="1" applyFill="1" applyBorder="1" applyAlignment="1">
      <alignment horizontal="center"/>
    </xf>
    <xf numFmtId="165" fontId="0" fillId="2" borderId="77"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1" xfId="1" applyNumberFormat="1" applyFont="1" applyFill="1" applyBorder="1" applyAlignment="1">
      <alignment horizontal="center"/>
    </xf>
    <xf numFmtId="0" fontId="1" fillId="2" borderId="80" xfId="1" applyNumberFormat="1" applyFont="1" applyFill="1" applyBorder="1" applyAlignment="1">
      <alignment horizontal="center"/>
    </xf>
    <xf numFmtId="0" fontId="1" fillId="2" borderId="82" xfId="1" applyNumberFormat="1" applyFont="1" applyFill="1" applyBorder="1" applyAlignment="1">
      <alignment horizontal="center"/>
    </xf>
    <xf numFmtId="0" fontId="1" fillId="2" borderId="83" xfId="1" applyNumberFormat="1" applyFont="1" applyFill="1" applyBorder="1" applyAlignment="1">
      <alignment horizontal="center"/>
    </xf>
    <xf numFmtId="0" fontId="0" fillId="2" borderId="0" xfId="0" applyFill="1" applyAlignment="1">
      <alignment horizontal="left" indent="2"/>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87" xfId="0" applyFont="1" applyFill="1" applyBorder="1" applyAlignment="1">
      <alignment horizontal="left"/>
    </xf>
    <xf numFmtId="0" fontId="2" fillId="2" borderId="88" xfId="0" applyFont="1" applyFill="1" applyBorder="1" applyAlignment="1">
      <alignment horizontal="left"/>
    </xf>
    <xf numFmtId="0" fontId="0" fillId="3" borderId="4" xfId="0" applyFill="1" applyBorder="1" applyAlignment="1">
      <alignment horizontal="left" indent="2"/>
    </xf>
    <xf numFmtId="0" fontId="0" fillId="2" borderId="0" xfId="0" applyFill="1" applyAlignment="1">
      <alignment wrapText="1"/>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4" borderId="69" xfId="0" applyFont="1" applyFill="1" applyBorder="1" applyAlignment="1">
      <alignment wrapText="1"/>
    </xf>
    <xf numFmtId="0" fontId="14" fillId="4" borderId="89" xfId="0" applyFont="1" applyFill="1" applyBorder="1"/>
    <xf numFmtId="0" fontId="16" fillId="0" borderId="0" xfId="11"/>
    <xf numFmtId="0" fontId="12" fillId="0" borderId="0" xfId="0" applyFont="1" applyAlignment="1">
      <alignment horizontal="left" vertical="center"/>
    </xf>
    <xf numFmtId="0" fontId="0" fillId="3" borderId="0" xfId="0" applyFill="1" applyAlignment="1">
      <alignment horizontal="left" wrapText="1" indent="2"/>
    </xf>
    <xf numFmtId="9" fontId="0" fillId="0" borderId="0" xfId="0" applyNumberFormat="1"/>
    <xf numFmtId="0" fontId="0" fillId="0" borderId="0" xfId="0" applyAlignment="1">
      <alignment horizontal="left"/>
    </xf>
    <xf numFmtId="0" fontId="12" fillId="0" borderId="0" xfId="0" applyFont="1" applyAlignment="1">
      <alignment vertical="center"/>
    </xf>
    <xf numFmtId="0" fontId="12" fillId="0" borderId="0" xfId="0" applyFont="1" applyAlignment="1">
      <alignment horizontal="left"/>
    </xf>
    <xf numFmtId="0" fontId="0" fillId="3" borderId="11" xfId="0" applyFill="1" applyBorder="1" applyAlignment="1">
      <alignment horizontal="left" wrapText="1" indent="2"/>
    </xf>
    <xf numFmtId="0" fontId="0" fillId="2" borderId="2" xfId="0" applyFill="1" applyBorder="1" applyAlignment="1">
      <alignment horizontal="left" wrapText="1" indent="2"/>
    </xf>
    <xf numFmtId="9" fontId="0" fillId="0" borderId="0" xfId="2" applyFont="1" applyFill="1" applyBorder="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7" fontId="0" fillId="2" borderId="0" xfId="2" applyNumberFormat="1" applyFont="1" applyFill="1"/>
    <xf numFmtId="0" fontId="6" fillId="2" borderId="94" xfId="4" applyFill="1" applyBorder="1"/>
    <xf numFmtId="0" fontId="0" fillId="2" borderId="10" xfId="0" applyFill="1" applyBorder="1" applyAlignment="1">
      <alignment horizontal="center"/>
    </xf>
    <xf numFmtId="165" fontId="1" fillId="2" borderId="9" xfId="1" applyNumberFormat="1" applyFont="1" applyFill="1" applyBorder="1" applyAlignment="1">
      <alignment horizontal="right"/>
    </xf>
    <xf numFmtId="165" fontId="1" fillId="2" borderId="10" xfId="1" applyNumberFormat="1" applyFont="1" applyFill="1" applyBorder="1" applyAlignment="1">
      <alignment horizontal="right"/>
    </xf>
    <xf numFmtId="165" fontId="1" fillId="2" borderId="7" xfId="1" applyNumberFormat="1" applyFont="1" applyFill="1" applyBorder="1" applyAlignment="1">
      <alignment horizontal="right"/>
    </xf>
    <xf numFmtId="165" fontId="1" fillId="2" borderId="26" xfId="1" applyNumberFormat="1" applyFont="1" applyFill="1" applyBorder="1" applyAlignment="1">
      <alignment horizontal="right"/>
    </xf>
    <xf numFmtId="0" fontId="0" fillId="2" borderId="3" xfId="0" applyFill="1" applyBorder="1" applyAlignment="1">
      <alignment horizontal="center"/>
    </xf>
    <xf numFmtId="9" fontId="1" fillId="2" borderId="23" xfId="2" applyFont="1" applyFill="1" applyBorder="1" applyAlignment="1">
      <alignment horizontal="right"/>
    </xf>
    <xf numFmtId="165" fontId="0" fillId="2" borderId="9" xfId="1" applyNumberFormat="1" applyFont="1" applyFill="1" applyBorder="1" applyAlignment="1">
      <alignment horizontal="center"/>
    </xf>
    <xf numFmtId="165" fontId="0" fillId="2" borderId="7" xfId="1" applyNumberFormat="1" applyFont="1" applyFill="1" applyBorder="1" applyAlignment="1">
      <alignment horizontal="center"/>
    </xf>
    <xf numFmtId="165" fontId="0" fillId="2" borderId="10" xfId="1" applyNumberFormat="1" applyFont="1" applyFill="1" applyBorder="1" applyAlignment="1">
      <alignment horizontal="center"/>
    </xf>
    <xf numFmtId="165" fontId="0" fillId="2" borderId="26" xfId="1" applyNumberFormat="1" applyFont="1" applyFill="1" applyBorder="1" applyAlignment="1">
      <alignment horizontal="center"/>
    </xf>
    <xf numFmtId="9" fontId="0" fillId="2" borderId="5" xfId="0" applyNumberFormat="1" applyFill="1" applyBorder="1" applyAlignment="1">
      <alignment horizontal="right"/>
    </xf>
    <xf numFmtId="9" fontId="0" fillId="2" borderId="1" xfId="0" applyNumberFormat="1" applyFill="1" applyBorder="1" applyAlignment="1">
      <alignment horizontal="right"/>
    </xf>
    <xf numFmtId="9" fontId="0" fillId="2" borderId="3" xfId="0" applyNumberFormat="1" applyFill="1" applyBorder="1" applyAlignment="1">
      <alignment horizontal="right"/>
    </xf>
    <xf numFmtId="9" fontId="0" fillId="2" borderId="23" xfId="0" applyNumberFormat="1" applyFill="1" applyBorder="1" applyAlignment="1">
      <alignment horizontal="right"/>
    </xf>
    <xf numFmtId="9" fontId="0" fillId="2" borderId="5" xfId="2" applyFont="1" applyFill="1" applyBorder="1" applyAlignment="1">
      <alignment wrapText="1"/>
    </xf>
    <xf numFmtId="166" fontId="0" fillId="2" borderId="1" xfId="2" applyNumberFormat="1" applyFont="1" applyFill="1" applyBorder="1" applyAlignment="1">
      <alignment wrapText="1"/>
    </xf>
    <xf numFmtId="166" fontId="0" fillId="2" borderId="3" xfId="2" applyNumberFormat="1" applyFont="1" applyFill="1" applyBorder="1" applyAlignment="1">
      <alignment wrapText="1"/>
    </xf>
    <xf numFmtId="9" fontId="0" fillId="2" borderId="1" xfId="2" applyFont="1" applyFill="1" applyBorder="1" applyAlignment="1">
      <alignment wrapText="1"/>
    </xf>
    <xf numFmtId="9" fontId="0" fillId="2" borderId="28" xfId="2" applyFont="1" applyFill="1" applyBorder="1" applyAlignment="1">
      <alignment wrapText="1"/>
    </xf>
    <xf numFmtId="9" fontId="0" fillId="2" borderId="23" xfId="2" applyFont="1" applyFill="1" applyBorder="1" applyAlignment="1">
      <alignment horizontal="right" wrapText="1"/>
    </xf>
    <xf numFmtId="165" fontId="0" fillId="2" borderId="7" xfId="1" applyNumberFormat="1" applyFont="1" applyFill="1" applyBorder="1" applyAlignment="1"/>
    <xf numFmtId="165" fontId="0" fillId="2" borderId="10" xfId="1" applyNumberFormat="1" applyFont="1" applyFill="1" applyBorder="1" applyAlignment="1"/>
    <xf numFmtId="165" fontId="0" fillId="2" borderId="9" xfId="1" applyNumberFormat="1" applyFont="1" applyFill="1" applyBorder="1" applyAlignment="1"/>
    <xf numFmtId="165" fontId="0" fillId="2" borderId="43" xfId="1" applyNumberFormat="1" applyFont="1" applyFill="1" applyBorder="1" applyAlignment="1">
      <alignment horizontal="right"/>
    </xf>
    <xf numFmtId="165" fontId="0" fillId="2" borderId="7" xfId="0" applyNumberFormat="1" applyFill="1" applyBorder="1"/>
    <xf numFmtId="0" fontId="0" fillId="2" borderId="7" xfId="0" applyFill="1" applyBorder="1"/>
    <xf numFmtId="165" fontId="0" fillId="3" borderId="10" xfId="1" applyNumberFormat="1" applyFont="1" applyFill="1" applyBorder="1" applyAlignment="1">
      <alignment horizontal="right"/>
    </xf>
    <xf numFmtId="165" fontId="2" fillId="2" borderId="45" xfId="1" applyNumberFormat="1" applyFont="1" applyFill="1" applyBorder="1" applyAlignment="1">
      <alignment horizontal="right"/>
    </xf>
    <xf numFmtId="165" fontId="0" fillId="2" borderId="50" xfId="1" applyNumberFormat="1" applyFont="1" applyFill="1" applyBorder="1" applyAlignment="1">
      <alignment horizontal="right"/>
    </xf>
    <xf numFmtId="165" fontId="2" fillId="2" borderId="40" xfId="1" applyNumberFormat="1" applyFont="1" applyFill="1" applyBorder="1" applyAlignment="1">
      <alignment horizontal="right"/>
    </xf>
    <xf numFmtId="165" fontId="2" fillId="2" borderId="2" xfId="0" applyNumberFormat="1" applyFont="1" applyFill="1" applyBorder="1" applyAlignment="1">
      <alignment horizontal="center" wrapText="1"/>
    </xf>
    <xf numFmtId="165" fontId="2" fillId="2" borderId="45" xfId="0" applyNumberFormat="1" applyFont="1" applyFill="1" applyBorder="1" applyAlignment="1">
      <alignment horizontal="center" wrapText="1"/>
    </xf>
    <xf numFmtId="165" fontId="2" fillId="2" borderId="40" xfId="0" applyNumberFormat="1" applyFont="1" applyFill="1" applyBorder="1" applyAlignment="1">
      <alignment horizontal="center" wrapText="1"/>
    </xf>
    <xf numFmtId="165" fontId="2" fillId="2" borderId="55" xfId="0" applyNumberFormat="1" applyFont="1" applyFill="1" applyBorder="1" applyAlignment="1">
      <alignment horizontal="center" wrapText="1"/>
    </xf>
    <xf numFmtId="165" fontId="0" fillId="2" borderId="16" xfId="1" applyNumberFormat="1" applyFont="1" applyFill="1" applyBorder="1" applyAlignment="1">
      <alignment horizontal="right"/>
    </xf>
    <xf numFmtId="165" fontId="2" fillId="2" borderId="0" xfId="0" applyNumberFormat="1" applyFont="1" applyFill="1" applyAlignment="1">
      <alignment horizontal="center" wrapText="1"/>
    </xf>
    <xf numFmtId="9" fontId="2" fillId="2" borderId="0" xfId="2" applyFont="1" applyFill="1" applyBorder="1" applyAlignment="1">
      <alignment horizontal="right" wrapText="1"/>
    </xf>
    <xf numFmtId="165" fontId="2" fillId="3" borderId="46" xfId="1" applyNumberFormat="1" applyFont="1" applyFill="1" applyBorder="1" applyAlignment="1">
      <alignment horizontal="right"/>
    </xf>
    <xf numFmtId="165" fontId="0" fillId="3" borderId="51" xfId="1" applyNumberFormat="1" applyFont="1" applyFill="1" applyBorder="1" applyAlignment="1">
      <alignment horizontal="right"/>
    </xf>
    <xf numFmtId="165" fontId="2" fillId="3" borderId="43" xfId="1" applyNumberFormat="1" applyFont="1" applyFill="1" applyBorder="1" applyAlignment="1">
      <alignment horizontal="right"/>
    </xf>
    <xf numFmtId="165" fontId="2" fillId="3" borderId="10" xfId="0" applyNumberFormat="1" applyFont="1" applyFill="1" applyBorder="1" applyAlignment="1">
      <alignment horizontal="center" wrapText="1"/>
    </xf>
    <xf numFmtId="165" fontId="2" fillId="3" borderId="46" xfId="0" applyNumberFormat="1" applyFont="1" applyFill="1" applyBorder="1" applyAlignment="1">
      <alignment horizontal="center" wrapText="1"/>
    </xf>
    <xf numFmtId="165" fontId="2" fillId="3" borderId="43" xfId="0" applyNumberFormat="1" applyFont="1" applyFill="1" applyBorder="1" applyAlignment="1">
      <alignment horizontal="center" wrapText="1"/>
    </xf>
    <xf numFmtId="165" fontId="2" fillId="3" borderId="57" xfId="0" applyNumberFormat="1" applyFont="1" applyFill="1" applyBorder="1" applyAlignment="1">
      <alignment horizontal="center" wrapText="1"/>
    </xf>
    <xf numFmtId="165" fontId="0" fillId="3" borderId="62" xfId="1" applyNumberFormat="1" applyFont="1" applyFill="1" applyBorder="1" applyAlignment="1">
      <alignment horizontal="right"/>
    </xf>
    <xf numFmtId="165" fontId="2" fillId="3" borderId="7" xfId="0" applyNumberFormat="1" applyFont="1" applyFill="1" applyBorder="1" applyAlignment="1">
      <alignment horizontal="center" wrapText="1"/>
    </xf>
    <xf numFmtId="9" fontId="2" fillId="3" borderId="47" xfId="2" applyFont="1" applyFill="1" applyBorder="1" applyAlignment="1">
      <alignment horizontal="right" wrapText="1"/>
    </xf>
    <xf numFmtId="9" fontId="0" fillId="3" borderId="52" xfId="2" applyFont="1" applyFill="1" applyBorder="1" applyAlignment="1">
      <alignment horizontal="right" wrapText="1"/>
    </xf>
    <xf numFmtId="9" fontId="2" fillId="3" borderId="41" xfId="2" applyFont="1" applyFill="1" applyBorder="1" applyAlignment="1">
      <alignment horizontal="right" wrapText="1"/>
    </xf>
    <xf numFmtId="9" fontId="0" fillId="3" borderId="59" xfId="2" applyFont="1" applyFill="1" applyBorder="1" applyAlignment="1">
      <alignment horizontal="right" wrapText="1"/>
    </xf>
    <xf numFmtId="9" fontId="2" fillId="2" borderId="45" xfId="2" applyFont="1" applyFill="1" applyBorder="1" applyAlignment="1">
      <alignment horizontal="right" wrapText="1"/>
    </xf>
    <xf numFmtId="9" fontId="0" fillId="2" borderId="50" xfId="2" applyFont="1" applyFill="1" applyBorder="1" applyAlignment="1">
      <alignment horizontal="right" wrapText="1"/>
    </xf>
    <xf numFmtId="9" fontId="2" fillId="2" borderId="40" xfId="2" applyFont="1" applyFill="1" applyBorder="1" applyAlignment="1">
      <alignment horizontal="right" wrapText="1"/>
    </xf>
    <xf numFmtId="9" fontId="0" fillId="2" borderId="16"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0" fontId="7" fillId="2" borderId="95" xfId="0" applyFont="1" applyFill="1" applyBorder="1" applyAlignment="1">
      <alignment horizontal="center" wrapText="1"/>
    </xf>
    <xf numFmtId="0" fontId="0" fillId="2" borderId="96" xfId="0" applyFill="1" applyBorder="1"/>
    <xf numFmtId="0" fontId="2" fillId="2" borderId="97" xfId="0" applyFont="1" applyFill="1" applyBorder="1" applyAlignment="1">
      <alignment horizontal="center" wrapText="1"/>
    </xf>
    <xf numFmtId="165" fontId="2" fillId="3" borderId="98" xfId="1" applyNumberFormat="1" applyFont="1" applyFill="1" applyBorder="1" applyAlignment="1">
      <alignment horizontal="right"/>
    </xf>
    <xf numFmtId="9" fontId="2" fillId="3" borderId="99" xfId="2" applyFont="1" applyFill="1" applyBorder="1" applyAlignment="1">
      <alignment horizontal="right" wrapText="1"/>
    </xf>
    <xf numFmtId="165" fontId="0" fillId="2" borderId="0" xfId="2" applyNumberFormat="1" applyFont="1" applyFill="1" applyBorder="1" applyAlignment="1">
      <alignment horizontal="right" wrapText="1"/>
    </xf>
    <xf numFmtId="0" fontId="2" fillId="2" borderId="78" xfId="0" applyFont="1" applyFill="1" applyBorder="1" applyAlignment="1">
      <alignment horizontal="center"/>
    </xf>
    <xf numFmtId="165" fontId="0" fillId="3" borderId="19" xfId="1" applyNumberFormat="1" applyFont="1" applyFill="1" applyBorder="1"/>
    <xf numFmtId="165" fontId="0" fillId="3" borderId="18" xfId="1" applyNumberFormat="1" applyFont="1" applyFill="1" applyBorder="1"/>
    <xf numFmtId="165" fontId="2" fillId="2" borderId="0" xfId="5" applyNumberFormat="1" applyFont="1" applyFill="1" applyBorder="1" applyAlignment="1">
      <alignment horizontal="right"/>
    </xf>
    <xf numFmtId="9" fontId="2" fillId="2" borderId="0" xfId="2"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2" fillId="2" borderId="102" xfId="0" applyFont="1" applyFill="1" applyBorder="1" applyAlignment="1">
      <alignment horizontal="right"/>
    </xf>
    <xf numFmtId="0" fontId="2" fillId="2" borderId="101" xfId="0" applyFont="1" applyFill="1" applyBorder="1" applyAlignment="1">
      <alignment horizontal="right"/>
    </xf>
    <xf numFmtId="165" fontId="0" fillId="3" borderId="103" xfId="5" applyNumberFormat="1" applyFont="1" applyFill="1" applyBorder="1" applyAlignment="1">
      <alignment horizontal="right"/>
    </xf>
    <xf numFmtId="165" fontId="0" fillId="2" borderId="103" xfId="5" applyNumberFormat="1" applyFont="1" applyFill="1" applyBorder="1" applyAlignment="1">
      <alignment horizontal="right"/>
    </xf>
    <xf numFmtId="0" fontId="12" fillId="3" borderId="0" xfId="0" applyFont="1" applyFill="1"/>
    <xf numFmtId="165" fontId="12" fillId="3" borderId="103" xfId="5" applyNumberFormat="1" applyFont="1" applyFill="1" applyBorder="1" applyAlignment="1">
      <alignment horizontal="right"/>
    </xf>
    <xf numFmtId="9" fontId="12" fillId="3" borderId="2" xfId="2" applyFont="1" applyFill="1" applyBorder="1" applyAlignment="1">
      <alignment horizontal="right"/>
    </xf>
    <xf numFmtId="9" fontId="12" fillId="3" borderId="0" xfId="2" applyFont="1" applyFill="1" applyBorder="1" applyAlignment="1">
      <alignment horizontal="right"/>
    </xf>
    <xf numFmtId="0" fontId="17" fillId="3" borderId="65" xfId="0" applyFont="1" applyFill="1" applyBorder="1" applyAlignment="1">
      <alignment horizontal="left" indent="2"/>
    </xf>
    <xf numFmtId="165" fontId="17" fillId="3" borderId="104" xfId="5" applyNumberFormat="1" applyFont="1" applyFill="1" applyBorder="1" applyAlignment="1">
      <alignment horizontal="right"/>
    </xf>
    <xf numFmtId="9" fontId="17" fillId="3" borderId="66" xfId="2" applyFont="1" applyFill="1" applyBorder="1" applyAlignment="1">
      <alignment horizontal="right"/>
    </xf>
    <xf numFmtId="9" fontId="17" fillId="3" borderId="65" xfId="2" applyFont="1" applyFill="1" applyBorder="1" applyAlignment="1">
      <alignment horizontal="right"/>
    </xf>
    <xf numFmtId="0" fontId="17" fillId="3" borderId="0" xfId="0" applyFont="1" applyFill="1" applyAlignment="1">
      <alignment horizontal="left" indent="2"/>
    </xf>
    <xf numFmtId="165" fontId="17" fillId="3" borderId="103" xfId="5" applyNumberFormat="1" applyFont="1" applyFill="1" applyBorder="1" applyAlignment="1">
      <alignment horizontal="right"/>
    </xf>
    <xf numFmtId="9" fontId="17" fillId="3" borderId="2" xfId="2" applyFont="1" applyFill="1" applyBorder="1" applyAlignment="1">
      <alignment horizontal="right"/>
    </xf>
    <xf numFmtId="9" fontId="17" fillId="3" borderId="0" xfId="2" applyFont="1" applyFill="1" applyBorder="1" applyAlignment="1">
      <alignment horizontal="right"/>
    </xf>
    <xf numFmtId="0" fontId="17" fillId="3" borderId="22" xfId="0" applyFont="1" applyFill="1" applyBorder="1" applyAlignment="1">
      <alignment horizontal="left" indent="2"/>
    </xf>
    <xf numFmtId="165" fontId="17" fillId="3" borderId="105" xfId="5" applyNumberFormat="1" applyFont="1" applyFill="1" applyBorder="1" applyAlignment="1">
      <alignment horizontal="right"/>
    </xf>
    <xf numFmtId="9" fontId="17" fillId="3" borderId="21" xfId="2" applyFont="1" applyFill="1" applyBorder="1" applyAlignment="1">
      <alignment horizontal="right"/>
    </xf>
    <xf numFmtId="9" fontId="17" fillId="3" borderId="22" xfId="2" applyFont="1" applyFill="1" applyBorder="1" applyAlignment="1">
      <alignment horizontal="right"/>
    </xf>
    <xf numFmtId="165" fontId="0" fillId="2" borderId="5" xfId="5" applyNumberFormat="1" applyFont="1" applyFill="1" applyBorder="1" applyAlignment="1">
      <alignment horizontal="right"/>
    </xf>
    <xf numFmtId="165" fontId="0" fillId="2" borderId="1" xfId="5" applyNumberFormat="1" applyFont="1" applyFill="1" applyBorder="1" applyAlignment="1">
      <alignment horizontal="right"/>
    </xf>
    <xf numFmtId="165" fontId="0" fillId="2" borderId="47" xfId="5" applyNumberFormat="1" applyFont="1" applyFill="1" applyBorder="1" applyAlignment="1">
      <alignment horizontal="right"/>
    </xf>
    <xf numFmtId="9" fontId="0" fillId="2" borderId="1" xfId="2" applyFont="1" applyFill="1" applyBorder="1" applyAlignment="1">
      <alignment horizontal="right"/>
    </xf>
    <xf numFmtId="9" fontId="0" fillId="2" borderId="3" xfId="2" applyFont="1" applyFill="1" applyBorder="1" applyAlignment="1">
      <alignment horizontal="right"/>
    </xf>
    <xf numFmtId="167" fontId="0" fillId="2" borderId="5" xfId="5" applyNumberFormat="1" applyFont="1" applyFill="1" applyBorder="1" applyAlignment="1">
      <alignment horizontal="right"/>
    </xf>
    <xf numFmtId="167" fontId="0" fillId="2" borderId="1" xfId="5" applyNumberFormat="1" applyFont="1" applyFill="1" applyBorder="1" applyAlignment="1">
      <alignment horizontal="right"/>
    </xf>
    <xf numFmtId="167" fontId="12" fillId="3" borderId="103" xfId="5" applyNumberFormat="1" applyFont="1" applyFill="1" applyBorder="1" applyAlignment="1">
      <alignment horizontal="right"/>
    </xf>
    <xf numFmtId="167" fontId="0" fillId="2" borderId="103" xfId="5" applyNumberFormat="1" applyFont="1" applyFill="1" applyBorder="1" applyAlignment="1">
      <alignment horizontal="right"/>
    </xf>
    <xf numFmtId="167" fontId="0" fillId="3" borderId="103" xfId="5" applyNumberFormat="1" applyFont="1" applyFill="1" applyBorder="1" applyAlignment="1">
      <alignment horizontal="right"/>
    </xf>
    <xf numFmtId="167" fontId="17" fillId="3" borderId="104" xfId="5" applyNumberFormat="1" applyFont="1" applyFill="1" applyBorder="1" applyAlignment="1">
      <alignment horizontal="right"/>
    </xf>
    <xf numFmtId="167" fontId="17" fillId="3" borderId="103" xfId="5" applyNumberFormat="1" applyFont="1" applyFill="1" applyBorder="1" applyAlignment="1">
      <alignment horizontal="right"/>
    </xf>
    <xf numFmtId="167" fontId="17" fillId="3" borderId="105" xfId="5" applyNumberFormat="1" applyFont="1" applyFill="1" applyBorder="1" applyAlignment="1">
      <alignment horizontal="right"/>
    </xf>
    <xf numFmtId="167" fontId="0" fillId="2" borderId="47" xfId="5" applyNumberFormat="1" applyFont="1" applyFill="1" applyBorder="1" applyAlignment="1">
      <alignment horizontal="right"/>
    </xf>
    <xf numFmtId="0" fontId="0" fillId="2" borderId="63" xfId="0" applyFill="1" applyBorder="1"/>
    <xf numFmtId="167" fontId="0" fillId="2" borderId="101" xfId="5" applyNumberFormat="1" applyFont="1" applyFill="1" applyBorder="1" applyAlignment="1">
      <alignment horizontal="right"/>
    </xf>
    <xf numFmtId="9" fontId="0" fillId="2" borderId="64" xfId="2" applyFont="1" applyFill="1" applyBorder="1" applyAlignment="1">
      <alignment horizontal="right"/>
    </xf>
    <xf numFmtId="9" fontId="0" fillId="2" borderId="63" xfId="2" applyFont="1" applyFill="1" applyBorder="1" applyAlignment="1">
      <alignment horizontal="right"/>
    </xf>
    <xf numFmtId="165" fontId="0" fillId="2" borderId="101" xfId="5" applyNumberFormat="1" applyFont="1" applyFill="1" applyBorder="1" applyAlignment="1">
      <alignment horizontal="right"/>
    </xf>
    <xf numFmtId="0" fontId="0" fillId="3" borderId="0" xfId="0" applyFill="1" applyAlignment="1">
      <alignment horizontal="center" vertical="center"/>
    </xf>
    <xf numFmtId="167" fontId="2" fillId="3" borderId="2" xfId="0" applyNumberFormat="1" applyFont="1" applyFill="1" applyBorder="1" applyAlignment="1">
      <alignment horizontal="center" vertical="center"/>
    </xf>
    <xf numFmtId="167"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0" fontId="0" fillId="2" borderId="7" xfId="0" applyFill="1" applyBorder="1" applyAlignment="1">
      <alignment horizontal="center" vertical="center"/>
    </xf>
    <xf numFmtId="167" fontId="0" fillId="2" borderId="9" xfId="0" applyNumberFormat="1" applyFill="1" applyBorder="1" applyAlignment="1">
      <alignment horizontal="center"/>
    </xf>
    <xf numFmtId="167" fontId="0" fillId="2" borderId="7" xfId="0" applyNumberFormat="1" applyFill="1" applyBorder="1" applyAlignment="1">
      <alignment horizontal="center"/>
    </xf>
    <xf numFmtId="167" fontId="2" fillId="2" borderId="10" xfId="0" applyNumberFormat="1" applyFont="1" applyFill="1" applyBorder="1" applyAlignment="1">
      <alignment horizontal="center" vertical="center"/>
    </xf>
    <xf numFmtId="167" fontId="2" fillId="2" borderId="7" xfId="0" applyNumberFormat="1" applyFont="1" applyFill="1" applyBorder="1" applyAlignment="1">
      <alignment horizontal="center" vertical="center"/>
    </xf>
    <xf numFmtId="0" fontId="0" fillId="2" borderId="1" xfId="0" applyFill="1" applyBorder="1" applyAlignment="1">
      <alignment horizontal="center" vertical="center"/>
    </xf>
    <xf numFmtId="9" fontId="0" fillId="2" borderId="5" xfId="2" applyFont="1" applyFill="1" applyBorder="1" applyAlignment="1">
      <alignment horizontal="center" vertical="center"/>
    </xf>
    <xf numFmtId="9" fontId="0" fillId="2" borderId="1" xfId="2" applyFont="1" applyFill="1" applyBorder="1" applyAlignment="1">
      <alignment horizontal="center" vertical="center"/>
    </xf>
    <xf numFmtId="9" fontId="0" fillId="2" borderId="3" xfId="2" applyFont="1" applyFill="1" applyBorder="1" applyAlignment="1">
      <alignment horizontal="center" vertical="center"/>
    </xf>
    <xf numFmtId="9" fontId="0" fillId="3" borderId="4" xfId="2" applyFont="1" applyFill="1" applyBorder="1" applyAlignment="1">
      <alignment horizontal="center" vertical="center"/>
    </xf>
    <xf numFmtId="9" fontId="0" fillId="3" borderId="2" xfId="2"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9" fontId="2" fillId="2" borderId="1" xfId="0" applyNumberFormat="1" applyFont="1" applyFill="1" applyBorder="1"/>
    <xf numFmtId="165" fontId="0" fillId="2" borderId="3" xfId="1" applyNumberFormat="1" applyFont="1" applyFill="1" applyBorder="1" applyAlignment="1"/>
    <xf numFmtId="165" fontId="0" fillId="2" borderId="71" xfId="1" applyNumberFormat="1" applyFont="1" applyFill="1" applyBorder="1" applyAlignment="1">
      <alignment horizontal="center"/>
    </xf>
    <xf numFmtId="165" fontId="0" fillId="2" borderId="1" xfId="1" applyNumberFormat="1" applyFont="1" applyFill="1" applyBorder="1" applyAlignment="1">
      <alignment horizontal="center"/>
    </xf>
    <xf numFmtId="165" fontId="0" fillId="3" borderId="69" xfId="1" applyNumberFormat="1" applyFont="1" applyFill="1" applyBorder="1" applyAlignment="1">
      <alignment horizontal="center"/>
    </xf>
    <xf numFmtId="0" fontId="7" fillId="2" borderId="19" xfId="0" applyFont="1" applyFill="1" applyBorder="1" applyAlignment="1">
      <alignment horizont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1"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9" fontId="0" fillId="2" borderId="5" xfId="2" applyFont="1" applyFill="1" applyBorder="1" applyAlignment="1"/>
    <xf numFmtId="0" fontId="2" fillId="2" borderId="35" xfId="0" applyFont="1" applyFill="1" applyBorder="1"/>
    <xf numFmtId="0" fontId="2" fillId="2" borderId="106" xfId="0" applyFont="1" applyFill="1" applyBorder="1" applyAlignment="1">
      <alignment horizontal="right"/>
    </xf>
    <xf numFmtId="0" fontId="1" fillId="0" borderId="107" xfId="0" applyFont="1" applyBorder="1"/>
    <xf numFmtId="165" fontId="0" fillId="2" borderId="0" xfId="2" applyNumberFormat="1" applyFont="1" applyFill="1"/>
    <xf numFmtId="0" fontId="2" fillId="2" borderId="69" xfId="0" applyFont="1" applyFill="1" applyBorder="1" applyAlignment="1">
      <alignment horizontal="right" wrapText="1"/>
    </xf>
    <xf numFmtId="9" fontId="0" fillId="2" borderId="69" xfId="2" applyFont="1" applyFill="1" applyBorder="1" applyAlignment="1">
      <alignment horizontal="right"/>
    </xf>
    <xf numFmtId="168" fontId="0" fillId="3" borderId="1" xfId="1" applyNumberFormat="1" applyFont="1" applyFill="1" applyBorder="1" applyAlignment="1">
      <alignment horizontal="center"/>
    </xf>
    <xf numFmtId="168" fontId="0" fillId="3" borderId="71" xfId="1" applyNumberFormat="1" applyFont="1" applyFill="1" applyBorder="1" applyAlignment="1">
      <alignment horizontal="center"/>
    </xf>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9" fontId="0" fillId="2" borderId="5" xfId="2" applyFont="1" applyFill="1" applyBorder="1" applyAlignment="1">
      <alignment horizontal="right"/>
    </xf>
    <xf numFmtId="165" fontId="1" fillId="2" borderId="7" xfId="1" applyNumberFormat="1" applyFont="1" applyFill="1" applyBorder="1" applyAlignment="1">
      <alignment horizontal="right" vertical="center"/>
    </xf>
    <xf numFmtId="165" fontId="1" fillId="2" borderId="9" xfId="1" applyNumberFormat="1" applyFont="1" applyFill="1" applyBorder="1" applyAlignment="1">
      <alignment horizontal="right" vertical="center"/>
    </xf>
    <xf numFmtId="0" fontId="0" fillId="2" borderId="46" xfId="0" applyFill="1" applyBorder="1" applyAlignment="1">
      <alignment horizontal="right" vertical="center"/>
    </xf>
    <xf numFmtId="165" fontId="0" fillId="2" borderId="10" xfId="1" applyNumberFormat="1" applyFont="1" applyFill="1" applyBorder="1" applyAlignment="1">
      <alignment horizontal="right" vertical="center"/>
    </xf>
    <xf numFmtId="165" fontId="0" fillId="2" borderId="9" xfId="1" applyNumberFormat="1" applyFont="1" applyFill="1" applyBorder="1" applyAlignment="1">
      <alignment horizontal="right" vertical="center"/>
    </xf>
    <xf numFmtId="165" fontId="0" fillId="2" borderId="7" xfId="1" applyNumberFormat="1" applyFont="1" applyFill="1" applyBorder="1" applyAlignment="1">
      <alignment horizontal="right" vertical="center"/>
    </xf>
    <xf numFmtId="165" fontId="0" fillId="2" borderId="46" xfId="1" applyNumberFormat="1" applyFont="1" applyFill="1" applyBorder="1" applyAlignment="1">
      <alignment horizontal="right" vertical="center"/>
    </xf>
    <xf numFmtId="9" fontId="1" fillId="2" borderId="5" xfId="2" applyFont="1" applyFill="1" applyBorder="1" applyAlignment="1">
      <alignment horizontal="right" vertical="center"/>
    </xf>
    <xf numFmtId="9" fontId="1" fillId="2" borderId="1" xfId="2" applyFont="1" applyFill="1" applyBorder="1" applyAlignment="1">
      <alignment horizontal="right" vertical="center"/>
    </xf>
    <xf numFmtId="9" fontId="0" fillId="2" borderId="47" xfId="2" applyFont="1" applyFill="1" applyBorder="1" applyAlignment="1">
      <alignment horizontal="right" vertical="center"/>
    </xf>
    <xf numFmtId="9" fontId="0" fillId="2" borderId="3" xfId="2" applyFont="1" applyFill="1" applyBorder="1" applyAlignment="1">
      <alignment horizontal="right" vertical="center"/>
    </xf>
    <xf numFmtId="9" fontId="1" fillId="2" borderId="47" xfId="2" applyFont="1" applyFill="1" applyBorder="1" applyAlignment="1">
      <alignment horizontal="right" vertical="center"/>
    </xf>
    <xf numFmtId="165" fontId="0" fillId="3" borderId="17" xfId="1" applyNumberFormat="1" applyFont="1" applyFill="1" applyBorder="1"/>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2" xfId="0" applyFont="1" applyFill="1" applyBorder="1" applyAlignment="1">
      <alignment horizontal="right"/>
    </xf>
    <xf numFmtId="0" fontId="2" fillId="2" borderId="3"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5" fontId="0" fillId="3" borderId="19" xfId="7" applyNumberFormat="1" applyFont="1" applyFill="1" applyBorder="1"/>
    <xf numFmtId="165" fontId="0" fillId="3" borderId="18" xfId="7" applyNumberFormat="1" applyFont="1" applyFill="1" applyBorder="1"/>
    <xf numFmtId="9" fontId="0" fillId="3" borderId="91" xfId="2" applyFont="1" applyFill="1" applyBorder="1"/>
    <xf numFmtId="9" fontId="0" fillId="3" borderId="18" xfId="2" applyFont="1" applyFill="1" applyBorder="1"/>
    <xf numFmtId="9" fontId="0" fillId="3" borderId="17" xfId="2" applyFont="1" applyFill="1" applyBorder="1"/>
    <xf numFmtId="0" fontId="0" fillId="3" borderId="3" xfId="0" applyFill="1" applyBorder="1" applyAlignment="1">
      <alignment horizontal="left" indent="2"/>
    </xf>
    <xf numFmtId="165" fontId="1" fillId="3" borderId="5" xfId="1" applyNumberFormat="1" applyFont="1" applyFill="1" applyBorder="1" applyAlignment="1"/>
    <xf numFmtId="165" fontId="1" fillId="3" borderId="1" xfId="1" applyNumberFormat="1" applyFont="1" applyFill="1" applyBorder="1" applyAlignment="1"/>
    <xf numFmtId="165" fontId="1" fillId="3" borderId="1" xfId="1" applyNumberFormat="1" applyFont="1" applyFill="1" applyBorder="1"/>
    <xf numFmtId="9" fontId="1" fillId="3" borderId="52" xfId="2" applyFont="1" applyFill="1" applyBorder="1" applyAlignment="1"/>
    <xf numFmtId="9" fontId="1" fillId="3" borderId="1" xfId="2" applyFont="1" applyFill="1" applyBorder="1" applyAlignment="1"/>
    <xf numFmtId="9" fontId="1" fillId="3" borderId="1" xfId="2" applyFont="1" applyFill="1" applyBorder="1"/>
    <xf numFmtId="9" fontId="1" fillId="3" borderId="3" xfId="2" applyFont="1" applyFill="1" applyBorder="1"/>
    <xf numFmtId="0" fontId="2" fillId="2" borderId="101" xfId="0" applyFont="1" applyFill="1" applyBorder="1"/>
    <xf numFmtId="165" fontId="0" fillId="2" borderId="103" xfId="7" applyNumberFormat="1" applyFont="1" applyFill="1" applyBorder="1"/>
    <xf numFmtId="165" fontId="0" fillId="3" borderId="103" xfId="7" applyNumberFormat="1" applyFont="1" applyFill="1" applyBorder="1"/>
    <xf numFmtId="165" fontId="1" fillId="3" borderId="109" xfId="1" applyNumberFormat="1" applyFont="1" applyFill="1" applyBorder="1" applyAlignment="1"/>
    <xf numFmtId="0" fontId="17" fillId="3" borderId="66" xfId="0" applyFont="1" applyFill="1" applyBorder="1" applyAlignment="1">
      <alignment horizontal="left" indent="4"/>
    </xf>
    <xf numFmtId="165" fontId="17" fillId="3" borderId="104" xfId="7" applyNumberFormat="1" applyFont="1" applyFill="1" applyBorder="1"/>
    <xf numFmtId="0" fontId="17" fillId="3" borderId="21" xfId="0" applyFont="1" applyFill="1" applyBorder="1" applyAlignment="1">
      <alignment horizontal="left" indent="4"/>
    </xf>
    <xf numFmtId="165" fontId="17" fillId="3" borderId="105" xfId="7" applyNumberFormat="1" applyFont="1" applyFill="1" applyBorder="1"/>
    <xf numFmtId="9" fontId="17" fillId="3" borderId="66" xfId="2" applyFont="1" applyFill="1" applyBorder="1"/>
    <xf numFmtId="9" fontId="17" fillId="3" borderId="21" xfId="2" applyFont="1" applyFill="1" applyBorder="1"/>
    <xf numFmtId="9" fontId="1" fillId="3" borderId="3" xfId="2" applyFont="1" applyFill="1" applyBorder="1" applyAlignment="1"/>
    <xf numFmtId="9" fontId="17" fillId="3" borderId="65" xfId="2" applyFont="1" applyFill="1" applyBorder="1"/>
    <xf numFmtId="9" fontId="17" fillId="3" borderId="22" xfId="2" applyFont="1" applyFill="1" applyBorder="1"/>
    <xf numFmtId="0" fontId="0" fillId="2" borderId="64" xfId="0" applyFill="1" applyBorder="1" applyAlignment="1">
      <alignment horizontal="left" vertical="center" wrapText="1" indent="2"/>
    </xf>
    <xf numFmtId="165" fontId="1" fillId="2" borderId="67" xfId="1" applyNumberFormat="1" applyFont="1" applyFill="1" applyBorder="1" applyAlignment="1"/>
    <xf numFmtId="165" fontId="1" fillId="2" borderId="63" xfId="1" applyNumberFormat="1" applyFont="1" applyFill="1" applyBorder="1" applyAlignment="1"/>
    <xf numFmtId="165" fontId="1" fillId="2" borderId="63" xfId="1" applyNumberFormat="1" applyFont="1" applyFill="1" applyBorder="1"/>
    <xf numFmtId="9" fontId="1" fillId="2" borderId="64" xfId="2" applyFont="1" applyFill="1" applyBorder="1"/>
    <xf numFmtId="0" fontId="2" fillId="2" borderId="47" xfId="0" applyFont="1" applyFill="1" applyBorder="1" applyAlignment="1">
      <alignment horizontal="right"/>
    </xf>
    <xf numFmtId="165" fontId="1" fillId="3" borderId="45" xfId="7" applyNumberFormat="1" applyFont="1" applyFill="1" applyBorder="1" applyAlignment="1"/>
    <xf numFmtId="165" fontId="1" fillId="2" borderId="45" xfId="1" applyNumberFormat="1" applyFont="1" applyFill="1" applyBorder="1"/>
    <xf numFmtId="165" fontId="1" fillId="3" borderId="45" xfId="1" applyNumberFormat="1" applyFont="1" applyFill="1" applyBorder="1"/>
    <xf numFmtId="165" fontId="1" fillId="2" borderId="68" xfId="1" applyNumberFormat="1" applyFont="1" applyFill="1" applyBorder="1"/>
    <xf numFmtId="9" fontId="1" fillId="2" borderId="50" xfId="2" applyFont="1" applyFill="1" applyBorder="1"/>
    <xf numFmtId="9" fontId="1" fillId="3" borderId="50" xfId="2" applyFont="1" applyFill="1" applyBorder="1"/>
    <xf numFmtId="9" fontId="1" fillId="2" borderId="79" xfId="2" applyFont="1" applyFill="1" applyBorder="1"/>
    <xf numFmtId="165" fontId="0" fillId="2" borderId="1" xfId="1" applyNumberFormat="1" applyFont="1" applyFill="1" applyBorder="1"/>
    <xf numFmtId="0" fontId="0" fillId="3" borderId="1" xfId="0" applyFill="1" applyBorder="1"/>
    <xf numFmtId="165" fontId="0" fillId="3" borderId="103" xfId="1" applyNumberFormat="1" applyFont="1" applyFill="1" applyBorder="1" applyAlignment="1">
      <alignment horizontal="center"/>
    </xf>
    <xf numFmtId="165" fontId="0" fillId="2" borderId="103" xfId="1" applyNumberFormat="1" applyFont="1" applyFill="1" applyBorder="1" applyAlignment="1">
      <alignment horizontal="center"/>
    </xf>
    <xf numFmtId="0" fontId="2" fillId="2" borderId="101" xfId="0" applyFont="1" applyFill="1" applyBorder="1" applyAlignment="1">
      <alignment horizontal="center" wrapText="1"/>
    </xf>
    <xf numFmtId="0" fontId="18" fillId="2" borderId="0" xfId="0" applyFont="1" applyFill="1" applyAlignment="1">
      <alignment horizontal="left" indent="4"/>
    </xf>
    <xf numFmtId="0" fontId="18" fillId="3" borderId="65" xfId="0" applyFont="1" applyFill="1" applyBorder="1" applyAlignment="1">
      <alignment horizontal="left" indent="4"/>
    </xf>
    <xf numFmtId="0" fontId="18" fillId="3" borderId="22" xfId="0" applyFont="1" applyFill="1" applyBorder="1" applyAlignment="1">
      <alignment horizontal="left" indent="4"/>
    </xf>
    <xf numFmtId="0" fontId="18" fillId="2" borderId="65"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65" xfId="0" applyFont="1" applyFill="1" applyBorder="1" applyAlignment="1">
      <alignment horizontal="left" indent="6"/>
    </xf>
    <xf numFmtId="0" fontId="18" fillId="2" borderId="22" xfId="0" applyFont="1" applyFill="1" applyBorder="1" applyAlignment="1">
      <alignment horizontal="left" indent="6"/>
    </xf>
    <xf numFmtId="0" fontId="2" fillId="2" borderId="63" xfId="0" applyFont="1" applyFill="1" applyBorder="1"/>
    <xf numFmtId="0" fontId="2" fillId="2" borderId="64" xfId="0" applyFont="1" applyFill="1" applyBorder="1"/>
    <xf numFmtId="0" fontId="2" fillId="2" borderId="116" xfId="0" applyFont="1" applyFill="1" applyBorder="1"/>
    <xf numFmtId="0" fontId="2" fillId="2" borderId="121" xfId="0" applyFont="1" applyFill="1" applyBorder="1" applyAlignment="1">
      <alignment horizontal="center" wrapText="1"/>
    </xf>
    <xf numFmtId="0" fontId="0" fillId="3" borderId="122" xfId="1" applyNumberFormat="1" applyFont="1" applyFill="1" applyBorder="1" applyAlignment="1">
      <alignment horizontal="center"/>
    </xf>
    <xf numFmtId="0" fontId="0" fillId="2" borderId="122" xfId="1" applyNumberFormat="1" applyFont="1" applyFill="1" applyBorder="1" applyAlignment="1">
      <alignment horizontal="center"/>
    </xf>
    <xf numFmtId="0" fontId="8" fillId="3" borderId="17" xfId="0" applyFont="1" applyFill="1" applyBorder="1" applyAlignment="1">
      <alignment horizontal="left" indent="2"/>
    </xf>
    <xf numFmtId="165" fontId="0" fillId="3" borderId="122" xfId="1" applyNumberFormat="1" applyFont="1" applyFill="1" applyBorder="1" applyAlignment="1">
      <alignment horizontal="center"/>
    </xf>
    <xf numFmtId="165" fontId="0" fillId="2" borderId="122" xfId="1" applyNumberFormat="1" applyFont="1" applyFill="1" applyBorder="1" applyAlignment="1">
      <alignment horizontal="center"/>
    </xf>
    <xf numFmtId="9" fontId="0" fillId="3" borderId="117" xfId="2" applyFont="1" applyFill="1" applyBorder="1" applyAlignment="1">
      <alignment horizontal="center"/>
    </xf>
    <xf numFmtId="9" fontId="0" fillId="2" borderId="117" xfId="2" applyFont="1" applyFill="1" applyBorder="1" applyAlignment="1">
      <alignment horizontal="center"/>
    </xf>
    <xf numFmtId="165" fontId="17" fillId="3" borderId="104" xfId="1" applyNumberFormat="1" applyFont="1" applyFill="1" applyBorder="1" applyAlignment="1">
      <alignment horizontal="center"/>
    </xf>
    <xf numFmtId="9" fontId="17" fillId="3" borderId="118" xfId="2" applyFont="1" applyFill="1" applyBorder="1" applyAlignment="1">
      <alignment horizontal="center"/>
    </xf>
    <xf numFmtId="0" fontId="17" fillId="3" borderId="123" xfId="1" applyNumberFormat="1" applyFont="1" applyFill="1" applyBorder="1" applyAlignment="1">
      <alignment horizontal="center"/>
    </xf>
    <xf numFmtId="9" fontId="17" fillId="3" borderId="66" xfId="2" applyFont="1" applyFill="1" applyBorder="1" applyAlignment="1">
      <alignment horizontal="center"/>
    </xf>
    <xf numFmtId="165" fontId="17" fillId="3" borderId="123" xfId="1" applyNumberFormat="1" applyFont="1" applyFill="1" applyBorder="1" applyAlignment="1">
      <alignment horizontal="center"/>
    </xf>
    <xf numFmtId="9" fontId="17" fillId="3" borderId="65" xfId="2" applyFont="1" applyFill="1" applyBorder="1" applyAlignment="1">
      <alignment horizontal="center"/>
    </xf>
    <xf numFmtId="165" fontId="17" fillId="3" borderId="105" xfId="1" applyNumberFormat="1" applyFont="1" applyFill="1" applyBorder="1" applyAlignment="1">
      <alignment horizontal="center"/>
    </xf>
    <xf numFmtId="9" fontId="17" fillId="3" borderId="119" xfId="2" applyFont="1" applyFill="1" applyBorder="1" applyAlignment="1">
      <alignment horizontal="center"/>
    </xf>
    <xf numFmtId="0" fontId="17" fillId="3" borderId="124" xfId="1" applyNumberFormat="1" applyFont="1" applyFill="1" applyBorder="1" applyAlignment="1">
      <alignment horizontal="center"/>
    </xf>
    <xf numFmtId="9" fontId="17" fillId="3" borderId="21" xfId="2" applyFont="1" applyFill="1" applyBorder="1" applyAlignment="1">
      <alignment horizontal="center"/>
    </xf>
    <xf numFmtId="165" fontId="17" fillId="3" borderId="124" xfId="1" applyNumberFormat="1" applyFont="1" applyFill="1" applyBorder="1" applyAlignment="1">
      <alignment horizontal="center"/>
    </xf>
    <xf numFmtId="9" fontId="17" fillId="3" borderId="22" xfId="2" applyFont="1" applyFill="1" applyBorder="1" applyAlignment="1">
      <alignment horizontal="center"/>
    </xf>
    <xf numFmtId="165" fontId="17" fillId="2" borderId="104" xfId="1" applyNumberFormat="1" applyFont="1" applyFill="1" applyBorder="1" applyAlignment="1">
      <alignment horizontal="center"/>
    </xf>
    <xf numFmtId="9" fontId="17" fillId="2" borderId="118" xfId="2" applyFont="1" applyFill="1" applyBorder="1" applyAlignment="1">
      <alignment horizontal="center"/>
    </xf>
    <xf numFmtId="0" fontId="17" fillId="2" borderId="123" xfId="1" applyNumberFormat="1" applyFont="1" applyFill="1" applyBorder="1" applyAlignment="1">
      <alignment horizontal="center"/>
    </xf>
    <xf numFmtId="9" fontId="17" fillId="2" borderId="66" xfId="2" applyFont="1" applyFill="1" applyBorder="1" applyAlignment="1">
      <alignment horizontal="center"/>
    </xf>
    <xf numFmtId="165" fontId="17" fillId="2" borderId="123" xfId="1" applyNumberFormat="1" applyFont="1" applyFill="1" applyBorder="1" applyAlignment="1">
      <alignment horizontal="center"/>
    </xf>
    <xf numFmtId="9" fontId="17" fillId="2" borderId="65" xfId="2" applyFont="1" applyFill="1" applyBorder="1" applyAlignment="1">
      <alignment horizontal="center"/>
    </xf>
    <xf numFmtId="165" fontId="17" fillId="2" borderId="103" xfId="1" applyNumberFormat="1" applyFont="1" applyFill="1" applyBorder="1" applyAlignment="1">
      <alignment horizontal="center"/>
    </xf>
    <xf numFmtId="9" fontId="17" fillId="2" borderId="117" xfId="2" applyFont="1" applyFill="1" applyBorder="1" applyAlignment="1">
      <alignment horizontal="center"/>
    </xf>
    <xf numFmtId="0" fontId="17" fillId="2" borderId="122" xfId="1" applyNumberFormat="1" applyFont="1" applyFill="1" applyBorder="1" applyAlignment="1">
      <alignment horizontal="center"/>
    </xf>
    <xf numFmtId="9" fontId="17" fillId="2" borderId="2" xfId="2" applyFont="1" applyFill="1" applyBorder="1" applyAlignment="1">
      <alignment horizontal="center"/>
    </xf>
    <xf numFmtId="165" fontId="17" fillId="2" borderId="122" xfId="1" applyNumberFormat="1" applyFont="1" applyFill="1" applyBorder="1" applyAlignment="1">
      <alignment horizontal="center"/>
    </xf>
    <xf numFmtId="9" fontId="17" fillId="2" borderId="0" xfId="2" applyFont="1" applyFill="1" applyBorder="1" applyAlignment="1">
      <alignment horizontal="center"/>
    </xf>
    <xf numFmtId="165" fontId="17" fillId="2" borderId="105" xfId="1" applyNumberFormat="1" applyFont="1" applyFill="1" applyBorder="1" applyAlignment="1">
      <alignment horizontal="center"/>
    </xf>
    <xf numFmtId="9" fontId="17" fillId="2" borderId="119" xfId="2" applyFont="1" applyFill="1" applyBorder="1" applyAlignment="1">
      <alignment horizontal="center"/>
    </xf>
    <xf numFmtId="0" fontId="17" fillId="2" borderId="124" xfId="1" applyNumberFormat="1" applyFont="1" applyFill="1" applyBorder="1" applyAlignment="1">
      <alignment horizontal="center"/>
    </xf>
    <xf numFmtId="9" fontId="17" fillId="2" borderId="21" xfId="2" applyFont="1" applyFill="1" applyBorder="1" applyAlignment="1">
      <alignment horizontal="center"/>
    </xf>
    <xf numFmtId="165" fontId="17" fillId="2" borderId="124" xfId="1" applyNumberFormat="1" applyFont="1" applyFill="1" applyBorder="1" applyAlignment="1">
      <alignment horizontal="center"/>
    </xf>
    <xf numFmtId="9" fontId="17" fillId="2" borderId="22" xfId="2" applyFont="1" applyFill="1" applyBorder="1" applyAlignment="1">
      <alignment horizontal="center"/>
    </xf>
    <xf numFmtId="0" fontId="2" fillId="2" borderId="127" xfId="0" applyFont="1" applyFill="1" applyBorder="1"/>
    <xf numFmtId="9" fontId="0" fillId="3" borderId="128" xfId="2" applyFont="1" applyFill="1" applyBorder="1" applyAlignment="1">
      <alignment horizontal="center"/>
    </xf>
    <xf numFmtId="9" fontId="0" fillId="2" borderId="128" xfId="2" applyFont="1" applyFill="1" applyBorder="1" applyAlignment="1">
      <alignment horizontal="center"/>
    </xf>
    <xf numFmtId="9" fontId="17" fillId="2" borderId="129" xfId="2" applyFont="1" applyFill="1" applyBorder="1" applyAlignment="1">
      <alignment horizontal="center"/>
    </xf>
    <xf numFmtId="9" fontId="17" fillId="2" borderId="128" xfId="2" applyFont="1" applyFill="1" applyBorder="1" applyAlignment="1">
      <alignment horizontal="center"/>
    </xf>
    <xf numFmtId="9" fontId="17" fillId="2" borderId="130" xfId="2" applyFont="1" applyFill="1" applyBorder="1" applyAlignment="1">
      <alignment horizontal="center"/>
    </xf>
    <xf numFmtId="9" fontId="17" fillId="3" borderId="129" xfId="2" applyFont="1" applyFill="1" applyBorder="1" applyAlignment="1">
      <alignment horizontal="center"/>
    </xf>
    <xf numFmtId="9" fontId="17" fillId="3" borderId="130" xfId="2" applyFont="1" applyFill="1" applyBorder="1" applyAlignment="1">
      <alignment horizontal="center"/>
    </xf>
    <xf numFmtId="0" fontId="2" fillId="2" borderId="131" xfId="0" applyFont="1" applyFill="1" applyBorder="1" applyAlignment="1">
      <alignment horizontal="center" wrapText="1"/>
    </xf>
    <xf numFmtId="0" fontId="0" fillId="3" borderId="132" xfId="1" applyNumberFormat="1" applyFont="1" applyFill="1" applyBorder="1" applyAlignment="1">
      <alignment horizontal="center"/>
    </xf>
    <xf numFmtId="0" fontId="0" fillId="2" borderId="132" xfId="1" applyNumberFormat="1" applyFont="1" applyFill="1" applyBorder="1" applyAlignment="1">
      <alignment horizontal="center"/>
    </xf>
    <xf numFmtId="0" fontId="17" fillId="2" borderId="133" xfId="1" applyNumberFormat="1" applyFont="1" applyFill="1" applyBorder="1" applyAlignment="1">
      <alignment horizontal="center"/>
    </xf>
    <xf numFmtId="0" fontId="17" fillId="2" borderId="132" xfId="1" applyNumberFormat="1" applyFont="1" applyFill="1" applyBorder="1" applyAlignment="1">
      <alignment horizontal="center"/>
    </xf>
    <xf numFmtId="0" fontId="17" fillId="2" borderId="134" xfId="1" applyNumberFormat="1" applyFont="1" applyFill="1" applyBorder="1" applyAlignment="1">
      <alignment horizontal="center"/>
    </xf>
    <xf numFmtId="0" fontId="17" fillId="3" borderId="133" xfId="1" applyNumberFormat="1" applyFont="1" applyFill="1" applyBorder="1" applyAlignment="1">
      <alignment horizontal="center"/>
    </xf>
    <xf numFmtId="0" fontId="17" fillId="3" borderId="134" xfId="1" applyNumberFormat="1" applyFont="1" applyFill="1" applyBorder="1" applyAlignment="1">
      <alignment horizontal="center"/>
    </xf>
    <xf numFmtId="0" fontId="8" fillId="3" borderId="112" xfId="0" applyFont="1" applyFill="1" applyBorder="1" applyAlignment="1">
      <alignment horizontal="left" indent="2"/>
    </xf>
    <xf numFmtId="165" fontId="1" fillId="3" borderId="113" xfId="1" applyNumberFormat="1" applyFont="1" applyFill="1" applyBorder="1" applyAlignment="1">
      <alignment horizontal="center"/>
    </xf>
    <xf numFmtId="0" fontId="1" fillId="3" borderId="120" xfId="1" applyNumberFormat="1" applyFont="1" applyFill="1" applyBorder="1" applyAlignment="1">
      <alignment horizontal="center"/>
    </xf>
    <xf numFmtId="0" fontId="1" fillId="3" borderId="125" xfId="1" applyNumberFormat="1" applyFont="1" applyFill="1" applyBorder="1" applyAlignment="1">
      <alignment horizontal="center"/>
    </xf>
    <xf numFmtId="0" fontId="1" fillId="3" borderId="114" xfId="1" applyNumberFormat="1" applyFont="1" applyFill="1" applyBorder="1" applyAlignment="1">
      <alignment horizontal="center"/>
    </xf>
    <xf numFmtId="9" fontId="1" fillId="3" borderId="120" xfId="2" applyFont="1" applyFill="1" applyBorder="1" applyAlignment="1">
      <alignment horizontal="center"/>
    </xf>
    <xf numFmtId="165" fontId="1" fillId="3" borderId="125" xfId="1" applyNumberFormat="1" applyFont="1" applyFill="1" applyBorder="1" applyAlignment="1">
      <alignment horizontal="center"/>
    </xf>
    <xf numFmtId="166" fontId="1" fillId="3" borderId="112" xfId="2" applyNumberFormat="1" applyFont="1" applyFill="1" applyBorder="1" applyAlignment="1">
      <alignment horizontal="center"/>
    </xf>
    <xf numFmtId="0" fontId="1" fillId="3" borderId="112" xfId="1" applyNumberFormat="1" applyFont="1" applyFill="1" applyBorder="1" applyAlignment="1">
      <alignment horizontal="center"/>
    </xf>
    <xf numFmtId="0" fontId="1" fillId="3" borderId="135" xfId="1" applyNumberFormat="1" applyFont="1" applyFill="1" applyBorder="1" applyAlignment="1">
      <alignment horizontal="center"/>
    </xf>
    <xf numFmtId="166" fontId="1" fillId="3" borderId="136" xfId="2" applyNumberFormat="1" applyFont="1" applyFill="1" applyBorder="1" applyAlignment="1">
      <alignment horizontal="center"/>
    </xf>
    <xf numFmtId="0" fontId="0" fillId="3" borderId="4" xfId="0" applyFill="1" applyBorder="1" applyAlignment="1">
      <alignment horizontal="right"/>
    </xf>
    <xf numFmtId="0" fontId="0" fillId="3" borderId="5" xfId="0" applyFill="1" applyBorder="1" applyAlignment="1">
      <alignment horizontal="right"/>
    </xf>
    <xf numFmtId="0" fontId="0" fillId="3" borderId="1" xfId="0" applyFill="1" applyBorder="1" applyAlignment="1">
      <alignment horizontal="right"/>
    </xf>
    <xf numFmtId="165" fontId="0" fillId="3" borderId="19" xfId="0" applyNumberFormat="1" applyFill="1" applyBorder="1" applyAlignment="1">
      <alignment horizontal="right"/>
    </xf>
    <xf numFmtId="0" fontId="0" fillId="3" borderId="18" xfId="0" applyFill="1" applyBorder="1" applyAlignment="1">
      <alignment horizontal="right"/>
    </xf>
    <xf numFmtId="0" fontId="0" fillId="3" borderId="17" xfId="0" applyFill="1" applyBorder="1" applyAlignment="1">
      <alignment horizontal="right"/>
    </xf>
    <xf numFmtId="165" fontId="0" fillId="2" borderId="0" xfId="0" applyNumberFormat="1" applyFill="1" applyAlignment="1">
      <alignment horizontal="right"/>
    </xf>
    <xf numFmtId="165" fontId="0" fillId="3" borderId="0" xfId="0" applyNumberFormat="1" applyFill="1" applyAlignment="1">
      <alignment horizontal="right"/>
    </xf>
    <xf numFmtId="0" fontId="0" fillId="3" borderId="0" xfId="0" applyFill="1" applyAlignment="1">
      <alignment horizontal="right"/>
    </xf>
    <xf numFmtId="0" fontId="0" fillId="3" borderId="2" xfId="0" applyFill="1" applyBorder="1" applyAlignment="1">
      <alignment horizontal="right"/>
    </xf>
    <xf numFmtId="0" fontId="0" fillId="3" borderId="3" xfId="0" applyFill="1" applyBorder="1" applyAlignment="1">
      <alignment horizontal="right"/>
    </xf>
    <xf numFmtId="165" fontId="0" fillId="3" borderId="18" xfId="1" applyNumberFormat="1" applyFont="1" applyFill="1" applyBorder="1" applyAlignment="1">
      <alignment horizontal="right"/>
    </xf>
    <xf numFmtId="165" fontId="0" fillId="3" borderId="1" xfId="1" applyNumberFormat="1" applyFont="1" applyFill="1" applyBorder="1" applyAlignment="1">
      <alignment horizontal="right"/>
    </xf>
    <xf numFmtId="165" fontId="0" fillId="3" borderId="19" xfId="1" applyNumberFormat="1" applyFont="1" applyFill="1" applyBorder="1" applyAlignment="1">
      <alignment horizontal="right"/>
    </xf>
    <xf numFmtId="165" fontId="0" fillId="3" borderId="17" xfId="1" applyNumberFormat="1" applyFont="1" applyFill="1" applyBorder="1" applyAlignment="1">
      <alignment horizontal="right"/>
    </xf>
    <xf numFmtId="165" fontId="0" fillId="3" borderId="5" xfId="1" applyNumberFormat="1" applyFont="1" applyFill="1" applyBorder="1" applyAlignment="1">
      <alignment horizontal="right"/>
    </xf>
    <xf numFmtId="165" fontId="0" fillId="3" borderId="3" xfId="1" applyNumberFormat="1" applyFont="1" applyFill="1" applyBorder="1" applyAlignment="1">
      <alignment horizontal="right"/>
    </xf>
    <xf numFmtId="165" fontId="0" fillId="3" borderId="18" xfId="1" applyNumberFormat="1" applyFont="1" applyFill="1" applyBorder="1" applyAlignment="1">
      <alignment horizontal="left" indent="1"/>
    </xf>
    <xf numFmtId="165" fontId="0" fillId="2" borderId="0" xfId="1" applyNumberFormat="1" applyFont="1" applyFill="1" applyBorder="1" applyAlignment="1">
      <alignment horizontal="left" indent="1"/>
    </xf>
    <xf numFmtId="165" fontId="0" fillId="3" borderId="0" xfId="1" applyNumberFormat="1" applyFont="1" applyFill="1" applyBorder="1" applyAlignment="1">
      <alignment horizontal="left" indent="1"/>
    </xf>
    <xf numFmtId="165" fontId="0" fillId="3" borderId="1" xfId="1" applyNumberFormat="1" applyFont="1" applyFill="1" applyBorder="1" applyAlignment="1">
      <alignment horizontal="left" indent="1"/>
    </xf>
    <xf numFmtId="0" fontId="17" fillId="3" borderId="66"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7" fontId="17" fillId="3" borderId="65" xfId="0" applyNumberFormat="1" applyFont="1" applyFill="1" applyBorder="1" applyAlignment="1">
      <alignment horizontal="right"/>
    </xf>
    <xf numFmtId="167" fontId="17" fillId="3" borderId="66" xfId="0" applyNumberFormat="1" applyFont="1" applyFill="1" applyBorder="1" applyAlignment="1">
      <alignment horizontal="right"/>
    </xf>
    <xf numFmtId="0" fontId="2" fillId="3" borderId="3" xfId="0" applyFont="1" applyFill="1" applyBorder="1" applyAlignment="1">
      <alignment vertical="center"/>
    </xf>
    <xf numFmtId="167" fontId="2" fillId="3" borderId="1" xfId="0" applyNumberFormat="1" applyFont="1" applyFill="1" applyBorder="1" applyAlignment="1">
      <alignment horizontal="right" vertical="center"/>
    </xf>
    <xf numFmtId="167" fontId="2" fillId="3" borderId="3" xfId="0" applyNumberFormat="1" applyFont="1" applyFill="1" applyBorder="1" applyAlignment="1">
      <alignment horizontal="right" vertical="center"/>
    </xf>
    <xf numFmtId="0" fontId="17" fillId="2" borderId="66" xfId="0" applyFont="1" applyFill="1" applyBorder="1" applyAlignment="1">
      <alignment horizontal="left" indent="2"/>
    </xf>
    <xf numFmtId="167" fontId="17" fillId="2" borderId="65" xfId="0" applyNumberFormat="1" applyFont="1" applyFill="1" applyBorder="1" applyAlignment="1">
      <alignment horizontal="right"/>
    </xf>
    <xf numFmtId="167" fontId="17" fillId="2" borderId="66" xfId="0" applyNumberFormat="1" applyFont="1" applyFill="1" applyBorder="1" applyAlignment="1">
      <alignment horizontal="right"/>
    </xf>
    <xf numFmtId="0" fontId="17" fillId="2" borderId="137" xfId="0" applyFont="1" applyFill="1" applyBorder="1" applyAlignment="1">
      <alignment horizontal="left" indent="2"/>
    </xf>
    <xf numFmtId="167" fontId="17" fillId="2" borderId="138" xfId="0" applyNumberFormat="1" applyFont="1" applyFill="1" applyBorder="1" applyAlignment="1">
      <alignment horizontal="right"/>
    </xf>
    <xf numFmtId="167" fontId="17" fillId="2" borderId="137" xfId="0" applyNumberFormat="1" applyFont="1" applyFill="1" applyBorder="1" applyAlignment="1">
      <alignment horizontal="right"/>
    </xf>
    <xf numFmtId="0" fontId="2" fillId="3" borderId="83" xfId="0" applyFont="1" applyFill="1" applyBorder="1"/>
    <xf numFmtId="167" fontId="2" fillId="3" borderId="80" xfId="0" applyNumberFormat="1" applyFont="1" applyFill="1" applyBorder="1" applyAlignment="1">
      <alignment horizontal="right"/>
    </xf>
    <xf numFmtId="167" fontId="2" fillId="3" borderId="83" xfId="0" applyNumberFormat="1" applyFont="1" applyFill="1" applyBorder="1" applyAlignment="1">
      <alignment horizontal="right"/>
    </xf>
    <xf numFmtId="167" fontId="0" fillId="2" borderId="0" xfId="0" applyNumberFormat="1" applyFill="1" applyAlignment="1">
      <alignment horizontal="right"/>
    </xf>
    <xf numFmtId="167" fontId="0" fillId="2" borderId="2" xfId="0" applyNumberFormat="1" applyFill="1" applyBorder="1" applyAlignment="1">
      <alignment horizontal="right"/>
    </xf>
    <xf numFmtId="167" fontId="0" fillId="3" borderId="0" xfId="0" applyNumberFormat="1" applyFill="1" applyAlignment="1">
      <alignment horizontal="right"/>
    </xf>
    <xf numFmtId="167" fontId="0" fillId="3" borderId="2" xfId="0" applyNumberFormat="1" applyFill="1" applyBorder="1" applyAlignment="1">
      <alignment horizontal="right"/>
    </xf>
    <xf numFmtId="167" fontId="17" fillId="3" borderId="0" xfId="0" applyNumberFormat="1" applyFont="1" applyFill="1" applyAlignment="1">
      <alignment horizontal="right"/>
    </xf>
    <xf numFmtId="167" fontId="17" fillId="3" borderId="2" xfId="0" applyNumberFormat="1" applyFont="1" applyFill="1" applyBorder="1" applyAlignment="1">
      <alignment horizontal="right"/>
    </xf>
    <xf numFmtId="167" fontId="17" fillId="3" borderId="22" xfId="0" applyNumberFormat="1" applyFont="1" applyFill="1" applyBorder="1" applyAlignment="1">
      <alignment horizontal="right"/>
    </xf>
    <xf numFmtId="167" fontId="17" fillId="3" borderId="21" xfId="0" applyNumberFormat="1" applyFont="1" applyFill="1" applyBorder="1" applyAlignment="1">
      <alignment horizontal="right"/>
    </xf>
    <xf numFmtId="0" fontId="2" fillId="2" borderId="79" xfId="0" applyFont="1" applyFill="1" applyBorder="1" applyAlignment="1">
      <alignment horizontal="right"/>
    </xf>
    <xf numFmtId="0" fontId="8" fillId="2" borderId="35" xfId="0" applyFont="1" applyFill="1" applyBorder="1" applyAlignment="1">
      <alignment horizontal="left" indent="2"/>
    </xf>
    <xf numFmtId="165" fontId="0" fillId="2" borderId="102" xfId="1" applyNumberFormat="1" applyFont="1" applyFill="1" applyBorder="1" applyAlignment="1">
      <alignment horizontal="center"/>
    </xf>
    <xf numFmtId="9" fontId="0" fillId="2" borderId="115" xfId="2" applyFont="1" applyFill="1" applyBorder="1" applyAlignment="1">
      <alignment horizontal="center"/>
    </xf>
    <xf numFmtId="0" fontId="0" fillId="2" borderId="139" xfId="1" applyNumberFormat="1" applyFont="1" applyFill="1" applyBorder="1" applyAlignment="1">
      <alignment horizontal="center"/>
    </xf>
    <xf numFmtId="9" fontId="0" fillId="2" borderId="36" xfId="2" applyFont="1" applyFill="1" applyBorder="1" applyAlignment="1">
      <alignment horizontal="center"/>
    </xf>
    <xf numFmtId="165" fontId="0" fillId="2" borderId="139" xfId="1" applyNumberFormat="1" applyFont="1" applyFill="1" applyBorder="1" applyAlignment="1">
      <alignment horizontal="center"/>
    </xf>
    <xf numFmtId="9" fontId="0" fillId="2" borderId="35" xfId="2" applyFont="1" applyFill="1" applyBorder="1" applyAlignment="1">
      <alignment horizontal="center"/>
    </xf>
    <xf numFmtId="0" fontId="0" fillId="2" borderId="140" xfId="1" applyNumberFormat="1" applyFont="1" applyFill="1" applyBorder="1" applyAlignment="1">
      <alignment horizontal="center"/>
    </xf>
    <xf numFmtId="9" fontId="0" fillId="2" borderId="126" xfId="2" applyFont="1" applyFill="1" applyBorder="1" applyAlignment="1">
      <alignment horizontal="center"/>
    </xf>
    <xf numFmtId="167" fontId="0" fillId="3" borderId="103" xfId="1" applyNumberFormat="1" applyFont="1" applyFill="1" applyBorder="1" applyAlignment="1">
      <alignment horizontal="center"/>
    </xf>
    <xf numFmtId="167" fontId="0" fillId="2" borderId="103" xfId="1" applyNumberFormat="1" applyFont="1" applyFill="1" applyBorder="1" applyAlignment="1">
      <alignment horizontal="center"/>
    </xf>
    <xf numFmtId="167" fontId="0" fillId="2" borderId="102" xfId="1" applyNumberFormat="1" applyFont="1" applyFill="1" applyBorder="1" applyAlignment="1">
      <alignment horizontal="center"/>
    </xf>
    <xf numFmtId="167" fontId="17" fillId="2" borderId="103" xfId="1" applyNumberFormat="1" applyFont="1" applyFill="1" applyBorder="1" applyAlignment="1">
      <alignment horizontal="center"/>
    </xf>
    <xf numFmtId="167" fontId="17" fillId="2" borderId="105" xfId="1" applyNumberFormat="1" applyFont="1" applyFill="1" applyBorder="1" applyAlignment="1">
      <alignment horizontal="center"/>
    </xf>
    <xf numFmtId="167" fontId="17" fillId="2" borderId="104" xfId="1" applyNumberFormat="1" applyFont="1" applyFill="1" applyBorder="1" applyAlignment="1">
      <alignment horizontal="center"/>
    </xf>
    <xf numFmtId="167" fontId="17" fillId="3" borderId="104" xfId="1" applyNumberFormat="1" applyFont="1" applyFill="1" applyBorder="1" applyAlignment="1">
      <alignment horizontal="center"/>
    </xf>
    <xf numFmtId="167" fontId="17" fillId="3" borderId="105" xfId="1" applyNumberFormat="1" applyFont="1" applyFill="1" applyBorder="1" applyAlignment="1">
      <alignment horizontal="center"/>
    </xf>
    <xf numFmtId="167" fontId="1" fillId="3" borderId="113" xfId="1" applyNumberFormat="1" applyFont="1" applyFill="1" applyBorder="1" applyAlignment="1">
      <alignment horizontal="center"/>
    </xf>
    <xf numFmtId="167" fontId="0" fillId="3" borderId="122" xfId="1" applyNumberFormat="1" applyFont="1" applyFill="1" applyBorder="1" applyAlignment="1">
      <alignment horizontal="center"/>
    </xf>
    <xf numFmtId="167" fontId="0" fillId="2" borderId="122" xfId="1" applyNumberFormat="1" applyFont="1" applyFill="1" applyBorder="1" applyAlignment="1">
      <alignment horizontal="center"/>
    </xf>
    <xf numFmtId="167" fontId="0" fillId="2" borderId="139" xfId="1" applyNumberFormat="1" applyFont="1" applyFill="1" applyBorder="1" applyAlignment="1">
      <alignment horizontal="center"/>
    </xf>
    <xf numFmtId="167" fontId="17" fillId="2" borderId="122" xfId="1" applyNumberFormat="1" applyFont="1" applyFill="1" applyBorder="1" applyAlignment="1">
      <alignment horizontal="center"/>
    </xf>
    <xf numFmtId="167" fontId="17" fillId="2" borderId="124" xfId="1" applyNumberFormat="1" applyFont="1" applyFill="1" applyBorder="1" applyAlignment="1">
      <alignment horizontal="center"/>
    </xf>
    <xf numFmtId="167" fontId="17" fillId="2" borderId="123" xfId="1" applyNumberFormat="1" applyFont="1" applyFill="1" applyBorder="1" applyAlignment="1">
      <alignment horizontal="center"/>
    </xf>
    <xf numFmtId="167" fontId="17" fillId="3" borderId="123" xfId="1" applyNumberFormat="1" applyFont="1" applyFill="1" applyBorder="1" applyAlignment="1">
      <alignment horizontal="center"/>
    </xf>
    <xf numFmtId="167" fontId="17" fillId="3" borderId="124" xfId="1" applyNumberFormat="1" applyFont="1" applyFill="1" applyBorder="1" applyAlignment="1">
      <alignment horizontal="center"/>
    </xf>
    <xf numFmtId="167" fontId="1" fillId="3" borderId="125" xfId="1" applyNumberFormat="1"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165" fontId="0" fillId="2" borderId="5" xfId="1" applyNumberFormat="1" applyFont="1" applyFill="1" applyBorder="1"/>
    <xf numFmtId="165" fontId="0" fillId="2" borderId="3" xfId="1" applyNumberFormat="1" applyFont="1" applyFill="1" applyBorder="1"/>
    <xf numFmtId="0" fontId="1" fillId="3" borderId="1" xfId="2" applyNumberFormat="1" applyFont="1" applyFill="1" applyBorder="1" applyAlignment="1">
      <alignment horizontal="center"/>
    </xf>
    <xf numFmtId="9" fontId="1" fillId="3" borderId="5" xfId="2" applyFont="1" applyFill="1" applyBorder="1" applyAlignment="1">
      <alignment horizontal="right"/>
    </xf>
    <xf numFmtId="9" fontId="1" fillId="3" borderId="1" xfId="2" applyFont="1" applyFill="1" applyBorder="1" applyAlignment="1">
      <alignment horizontal="right"/>
    </xf>
    <xf numFmtId="9" fontId="1" fillId="3" borderId="3" xfId="2" applyFont="1" applyFill="1" applyBorder="1" applyAlignment="1">
      <alignment horizontal="right"/>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5" xfId="2" applyFont="1" applyFill="1" applyBorder="1" applyAlignment="1">
      <alignment horizontal="right" wrapText="1"/>
    </xf>
    <xf numFmtId="9" fontId="2" fillId="3" borderId="58" xfId="2" applyFont="1" applyFill="1" applyBorder="1" applyAlignment="1">
      <alignment horizontal="right" wrapText="1"/>
    </xf>
    <xf numFmtId="9" fontId="2" fillId="3" borderId="0" xfId="2" applyFont="1" applyFill="1" applyBorder="1" applyAlignment="1">
      <alignment horizontal="right" wrapText="1"/>
    </xf>
    <xf numFmtId="9" fontId="2" fillId="3" borderId="1" xfId="2" applyFont="1" applyFill="1" applyBorder="1" applyAlignment="1">
      <alignment horizontal="right" wrapText="1"/>
    </xf>
    <xf numFmtId="0" fontId="7" fillId="2" borderId="141" xfId="0" applyFont="1" applyFill="1" applyBorder="1" applyAlignment="1">
      <alignment horizontal="center" wrapText="1"/>
    </xf>
    <xf numFmtId="0" fontId="0" fillId="2" borderId="91" xfId="0" applyFill="1" applyBorder="1"/>
    <xf numFmtId="165" fontId="2" fillId="3" borderId="51" xfId="1" applyNumberFormat="1" applyFont="1" applyFill="1" applyBorder="1" applyAlignment="1">
      <alignment horizontal="right"/>
    </xf>
    <xf numFmtId="0" fontId="2" fillId="2" borderId="50" xfId="0" applyFont="1" applyFill="1" applyBorder="1" applyAlignment="1">
      <alignment horizontal="center" wrapText="1"/>
    </xf>
    <xf numFmtId="9" fontId="2" fillId="3" borderId="52" xfId="2" applyFont="1" applyFill="1" applyBorder="1" applyAlignment="1">
      <alignment horizontal="right" wrapText="1"/>
    </xf>
    <xf numFmtId="0" fontId="0" fillId="3" borderId="18" xfId="0" applyFill="1" applyBorder="1" applyAlignment="1">
      <alignment horizontal="left" wrapText="1"/>
    </xf>
    <xf numFmtId="0" fontId="0" fillId="2" borderId="1" xfId="0" applyFill="1" applyBorder="1" applyAlignment="1">
      <alignment horizontal="left" wrapText="1"/>
    </xf>
    <xf numFmtId="167" fontId="0" fillId="2" borderId="5" xfId="0" applyNumberFormat="1" applyFill="1" applyBorder="1"/>
    <xf numFmtId="167" fontId="0" fillId="2" borderId="1" xfId="0" applyNumberFormat="1" applyFill="1" applyBorder="1"/>
    <xf numFmtId="167" fontId="0" fillId="2" borderId="3" xfId="0" applyNumberFormat="1" applyFill="1" applyBorder="1"/>
    <xf numFmtId="165" fontId="0" fillId="2" borderId="69" xfId="1" applyNumberFormat="1" applyFont="1" applyFill="1" applyBorder="1" applyAlignment="1">
      <alignment horizontal="right"/>
    </xf>
    <xf numFmtId="165" fontId="0" fillId="3" borderId="71" xfId="1" applyNumberFormat="1" applyFont="1" applyFill="1" applyBorder="1" applyAlignment="1">
      <alignment horizontal="center"/>
    </xf>
    <xf numFmtId="165" fontId="0" fillId="2" borderId="70" xfId="1" applyNumberFormat="1" applyFont="1" applyFill="1" applyBorder="1" applyAlignment="1">
      <alignment horizontal="center" wrapText="1"/>
    </xf>
    <xf numFmtId="165" fontId="0" fillId="2" borderId="18" xfId="1" applyNumberFormat="1" applyFont="1" applyFill="1" applyBorder="1" applyAlignment="1">
      <alignment horizontal="center" wrapText="1"/>
    </xf>
    <xf numFmtId="165" fontId="0" fillId="3" borderId="69" xfId="1" applyNumberFormat="1" applyFont="1" applyFill="1" applyBorder="1" applyAlignment="1">
      <alignment horizontal="center" wrapText="1"/>
    </xf>
    <xf numFmtId="165" fontId="0" fillId="3" borderId="0" xfId="1" applyNumberFormat="1" applyFont="1" applyFill="1" applyBorder="1" applyAlignment="1">
      <alignment horizontal="center" wrapText="1"/>
    </xf>
    <xf numFmtId="9" fontId="0" fillId="0" borderId="0" xfId="0" applyNumberFormat="1" applyAlignment="1">
      <alignment horizontal="left"/>
    </xf>
    <xf numFmtId="0" fontId="12" fillId="0" borderId="0" xfId="0" applyFont="1"/>
    <xf numFmtId="0" fontId="13" fillId="0" borderId="93" xfId="0" applyFont="1" applyBorder="1" applyAlignment="1">
      <alignment horizontal="left" wrapText="1" indent="2"/>
    </xf>
    <xf numFmtId="0" fontId="14" fillId="4" borderId="2" xfId="0" applyFont="1" applyFill="1" applyBorder="1" applyAlignment="1">
      <alignment wrapText="1"/>
    </xf>
    <xf numFmtId="0" fontId="0" fillId="2" borderId="94" xfId="0" applyFill="1" applyBorder="1" applyAlignment="1">
      <alignment horizontal="left" wrapText="1" indent="2"/>
    </xf>
    <xf numFmtId="0" fontId="0" fillId="2" borderId="142" xfId="0" applyFill="1" applyBorder="1" applyAlignment="1">
      <alignment horizontal="left" wrapText="1" indent="2"/>
    </xf>
    <xf numFmtId="0" fontId="6" fillId="0" borderId="0" xfId="4" applyFill="1"/>
    <xf numFmtId="0" fontId="14" fillId="4" borderId="11" xfId="0" applyFont="1" applyFill="1" applyBorder="1" applyAlignment="1">
      <alignment wrapText="1"/>
    </xf>
    <xf numFmtId="0" fontId="6" fillId="2" borderId="2" xfId="4" applyFill="1" applyBorder="1"/>
    <xf numFmtId="0" fontId="0" fillId="2" borderId="93" xfId="0" applyFill="1" applyBorder="1" applyAlignment="1">
      <alignment horizontal="left" wrapText="1" indent="2"/>
    </xf>
    <xf numFmtId="0" fontId="0" fillId="2" borderId="90" xfId="0" applyFill="1" applyBorder="1" applyAlignment="1">
      <alignment horizontal="left" wrapText="1" indent="2"/>
    </xf>
    <xf numFmtId="0" fontId="13" fillId="0" borderId="90" xfId="0" applyFont="1" applyBorder="1" applyAlignment="1">
      <alignment horizontal="left" wrapText="1" indent="2"/>
    </xf>
    <xf numFmtId="0" fontId="6" fillId="2" borderId="92" xfId="4" applyFill="1" applyBorder="1"/>
    <xf numFmtId="0" fontId="6" fillId="2" borderId="93" xfId="4" applyFill="1" applyBorder="1"/>
    <xf numFmtId="0" fontId="6" fillId="2" borderId="90" xfId="4" applyFill="1" applyBorder="1"/>
    <xf numFmtId="0" fontId="6" fillId="2" borderId="90" xfId="4" applyFill="1" applyBorder="1" applyAlignment="1">
      <alignment wrapText="1"/>
    </xf>
    <xf numFmtId="0" fontId="0" fillId="2" borderId="93" xfId="0" applyFill="1" applyBorder="1" applyAlignment="1">
      <alignment horizontal="left" indent="2"/>
    </xf>
    <xf numFmtId="0" fontId="0" fillId="2" borderId="90" xfId="0" applyFill="1" applyBorder="1" applyAlignment="1">
      <alignment horizontal="left" indent="2"/>
    </xf>
    <xf numFmtId="0" fontId="6" fillId="0" borderId="0" xfId="4"/>
    <xf numFmtId="0" fontId="0" fillId="2" borderId="17" xfId="0" applyFill="1" applyBorder="1" applyAlignment="1">
      <alignment horizontal="left" indent="2"/>
    </xf>
    <xf numFmtId="165" fontId="0" fillId="2" borderId="108" xfId="7" applyNumberFormat="1" applyFont="1" applyFill="1" applyBorder="1"/>
    <xf numFmtId="9" fontId="0" fillId="2" borderId="17" xfId="2" applyFont="1" applyFill="1" applyBorder="1"/>
    <xf numFmtId="9" fontId="0" fillId="2" borderId="18" xfId="2" applyFont="1" applyFill="1" applyBorder="1"/>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0" xfId="0" applyFont="1" applyFill="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78" xfId="0" applyFont="1" applyFill="1" applyBorder="1" applyAlignment="1">
      <alignment horizontal="center"/>
    </xf>
    <xf numFmtId="0" fontId="5" fillId="2" borderId="2" xfId="0" applyFont="1" applyFill="1" applyBorder="1" applyAlignment="1">
      <alignment horizontal="left" vertical="top"/>
    </xf>
    <xf numFmtId="0" fontId="12" fillId="0" borderId="0" xfId="0" applyFont="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3" xfId="2" applyNumberFormat="1" applyFont="1" applyFill="1" applyBorder="1" applyAlignment="1">
      <alignment horizontal="center" vertical="center"/>
    </xf>
    <xf numFmtId="0" fontId="2" fillId="2" borderId="100" xfId="2" applyNumberFormat="1" applyFont="1" applyFill="1" applyBorder="1" applyAlignment="1">
      <alignment horizontal="center" vertical="center"/>
    </xf>
    <xf numFmtId="0" fontId="2" fillId="2" borderId="100" xfId="0" applyFont="1" applyFill="1" applyBorder="1" applyAlignment="1">
      <alignment horizontal="center"/>
    </xf>
    <xf numFmtId="0" fontId="2" fillId="2" borderId="20" xfId="2" applyNumberFormat="1" applyFont="1" applyFill="1" applyBorder="1" applyAlignment="1">
      <alignment horizontal="center"/>
    </xf>
    <xf numFmtId="0" fontId="2" fillId="2" borderId="22" xfId="2" applyNumberFormat="1" applyFont="1" applyFill="1" applyBorder="1" applyAlignment="1">
      <alignment horizont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7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7" fillId="2" borderId="78" xfId="0" applyFont="1" applyFill="1" applyBorder="1" applyAlignment="1">
      <alignment horizontal="center"/>
    </xf>
    <xf numFmtId="0" fontId="7" fillId="2" borderId="35" xfId="0" applyFont="1" applyFill="1" applyBorder="1" applyAlignment="1">
      <alignment horizontal="center"/>
    </xf>
    <xf numFmtId="0" fontId="7" fillId="2" borderId="102" xfId="0" applyFont="1" applyFill="1" applyBorder="1" applyAlignment="1">
      <alignment horizontal="center" wrapText="1"/>
    </xf>
    <xf numFmtId="0" fontId="7" fillId="2" borderId="115" xfId="0" applyFont="1" applyFill="1" applyBorder="1" applyAlignment="1">
      <alignment horizontal="center" wrapText="1"/>
    </xf>
    <xf numFmtId="0" fontId="7" fillId="2" borderId="35" xfId="0" applyFont="1" applyFill="1" applyBorder="1" applyAlignment="1">
      <alignment horizontal="center" wrapText="1"/>
    </xf>
    <xf numFmtId="0" fontId="7" fillId="2" borderId="37" xfId="0" applyFont="1" applyFill="1" applyBorder="1" applyAlignment="1">
      <alignment horizontal="center" wrapText="1"/>
    </xf>
    <xf numFmtId="0" fontId="7" fillId="2" borderId="36" xfId="0" applyFont="1" applyFill="1" applyBorder="1" applyAlignment="1">
      <alignment horizontal="center" wrapText="1"/>
    </xf>
    <xf numFmtId="0" fontId="7" fillId="2" borderId="34" xfId="0" applyFont="1" applyFill="1" applyBorder="1" applyAlignment="1">
      <alignment horizontal="center" wrapText="1"/>
    </xf>
    <xf numFmtId="0" fontId="7" fillId="2" borderId="126" xfId="0" applyFont="1" applyFill="1" applyBorder="1" applyAlignment="1">
      <alignment horizontal="center" wrapText="1"/>
    </xf>
    <xf numFmtId="0" fontId="7" fillId="2" borderId="86" xfId="0" applyFont="1" applyFill="1" applyBorder="1" applyAlignment="1">
      <alignment horizontal="center" wrapText="1"/>
    </xf>
    <xf numFmtId="0" fontId="7" fillId="2" borderId="102" xfId="0" applyFont="1" applyFill="1" applyBorder="1" applyAlignment="1">
      <alignment horizontal="center"/>
    </xf>
    <xf numFmtId="0" fontId="7" fillId="2" borderId="110" xfId="0" applyFont="1" applyFill="1" applyBorder="1" applyAlignment="1">
      <alignment horizontal="center"/>
    </xf>
    <xf numFmtId="0" fontId="7" fillId="2" borderId="73" xfId="0" applyFont="1" applyFill="1" applyBorder="1" applyAlignment="1">
      <alignment horizontal="center"/>
    </xf>
    <xf numFmtId="0" fontId="7" fillId="2" borderId="36" xfId="0" applyFont="1" applyFill="1" applyBorder="1" applyAlignment="1">
      <alignment horizontal="center"/>
    </xf>
    <xf numFmtId="0" fontId="2" fillId="2" borderId="102" xfId="0" applyFont="1" applyFill="1" applyBorder="1" applyAlignment="1">
      <alignment horizontal="center"/>
    </xf>
    <xf numFmtId="0" fontId="2" fillId="2" borderId="110" xfId="0" applyFont="1" applyFill="1" applyBorder="1" applyAlignment="1">
      <alignment horizontal="center"/>
    </xf>
    <xf numFmtId="0" fontId="2" fillId="2" borderId="111" xfId="0" applyFont="1" applyFill="1" applyBorder="1" applyAlignment="1">
      <alignment horizontal="center"/>
    </xf>
    <xf numFmtId="0" fontId="2" fillId="2" borderId="115" xfId="0" applyFont="1" applyFill="1" applyBorder="1" applyAlignment="1">
      <alignment horizontal="center"/>
    </xf>
    <xf numFmtId="0" fontId="7" fillId="2" borderId="34" xfId="0" applyFont="1" applyFill="1" applyBorder="1" applyAlignment="1">
      <alignment horizontal="center"/>
    </xf>
    <xf numFmtId="0" fontId="2" fillId="2" borderId="102" xfId="0" applyFont="1" applyFill="1" applyBorder="1" applyAlignment="1">
      <alignment horizontal="center" wrapText="1"/>
    </xf>
    <xf numFmtId="0" fontId="2" fillId="2" borderId="115" xfId="0" applyFont="1" applyFill="1" applyBorder="1" applyAlignment="1">
      <alignment horizontal="center" wrapText="1"/>
    </xf>
  </cellXfs>
  <cellStyles count="20">
    <cellStyle name="Comma" xfId="1" builtinId="3"/>
    <cellStyle name="Comma 2" xfId="3" xr:uid="{2C396704-0D76-4F05-810E-0A6303F46AE3}"/>
    <cellStyle name="Comma 2 2" xfId="13" xr:uid="{D9152F8C-7576-4326-B619-5B653CC721B8}"/>
    <cellStyle name="Comma 3" xfId="5" xr:uid="{7D07CA13-0516-427D-9242-3F0B638F0CD4}"/>
    <cellStyle name="Comma 3 2" xfId="14" xr:uid="{F4DDA0BB-B200-4030-96C9-325FA3BD510C}"/>
    <cellStyle name="Comma 4" xfId="6" xr:uid="{8F9EEFBD-CE41-4AE2-8C04-B4ADA10ADE5B}"/>
    <cellStyle name="Comma 4 2" xfId="15" xr:uid="{4ACD53BF-3874-4E00-A233-8F386C4812E9}"/>
    <cellStyle name="Comma 5" xfId="7" xr:uid="{924E94D6-07C6-482E-B971-A9AC32F02068}"/>
    <cellStyle name="Comma 5 2" xfId="16" xr:uid="{34D9272B-9E31-425D-9067-50D1ED8ED597}"/>
    <cellStyle name="Comma 6" xfId="8" xr:uid="{62FE436B-C0CE-4173-9BDB-9299B68677C3}"/>
    <cellStyle name="Comma 6 2" xfId="17" xr:uid="{C55A492B-11AD-481D-A572-D3CB49B11B8C}"/>
    <cellStyle name="Comma 7" xfId="9" xr:uid="{1923489E-D45D-4D85-9342-5A024D678A15}"/>
    <cellStyle name="Comma 7 2" xfId="18" xr:uid="{F3CCDEF2-6CB5-4A01-8A7A-B331A820A8E7}"/>
    <cellStyle name="Comma 8" xfId="10" xr:uid="{AD98FF2E-383A-42F9-B46E-325976CED5CC}"/>
    <cellStyle name="Comma 8 2" xfId="19" xr:uid="{BF4558A1-F422-499D-B587-2A1F2C6D63D2}"/>
    <cellStyle name="Comma 9" xfId="12" xr:uid="{E5EB8723-5B4C-4D1B-9A0E-982AF1079A4A}"/>
    <cellStyle name="Hyperlink" xfId="4" builtinId="8"/>
    <cellStyle name="Normal" xfId="0" builtinId="0"/>
    <cellStyle name="Normal 2" xfId="11" xr:uid="{182C65B2-0700-47F7-9F04-0374BFF5B3C6}"/>
    <cellStyle name="Per 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'Chart Data'!$A$3</c:f>
              <c:strCache>
                <c:ptCount val="1"/>
                <c:pt idx="0">
                  <c:v>Scotland</c:v>
                </c:pt>
              </c:strCache>
            </c:strRef>
          </c:tx>
          <c:spPr>
            <a:solidFill>
              <a:schemeClr val="accent3">
                <a:lumMod val="40000"/>
                <a:lumOff val="60000"/>
              </a:schemeClr>
            </a:solidFill>
            <a:ln>
              <a:noFill/>
            </a:ln>
            <a:effectLst/>
          </c:spPr>
          <c:invertIfNegative val="0"/>
          <c:dPt>
            <c:idx val="0"/>
            <c:invertIfNegative val="0"/>
            <c:bubble3D val="0"/>
            <c:spPr>
              <a:solidFill>
                <a:schemeClr val="accent3">
                  <a:lumMod val="40000"/>
                  <a:lumOff val="60000"/>
                </a:schemeClr>
              </a:solidFill>
              <a:ln>
                <a:solidFill>
                  <a:schemeClr val="tx1"/>
                </a:solidFill>
              </a:ln>
              <a:effectLst/>
            </c:spPr>
            <c:extLst>
              <c:ext xmlns:c16="http://schemas.microsoft.com/office/drawing/2014/chart" uri="{C3380CC4-5D6E-409C-BE32-E72D297353CC}">
                <c16:uniqueId val="{00000002-F8ED-4A69-9A13-89CB20D7C8ED}"/>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ED-4A69-9A13-89CB20D7C8ED}"/>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Data'!$B$1:$E$1</c:f>
              <c:strCache>
                <c:ptCount val="4"/>
                <c:pt idx="0">
                  <c:v>Owner Occupied</c:v>
                </c:pt>
                <c:pt idx="1">
                  <c:v>Social Rented</c:v>
                </c:pt>
                <c:pt idx="2">
                  <c:v>Private Rented</c:v>
                </c:pt>
                <c:pt idx="3">
                  <c:v>Other</c:v>
                </c:pt>
              </c:strCache>
            </c:strRef>
          </c:cat>
          <c:val>
            <c:numRef>
              <c:f>'Chart Data'!$B$3:$E$3</c:f>
              <c:numCache>
                <c:formatCode>0%</c:formatCode>
                <c:ptCount val="4"/>
                <c:pt idx="0">
                  <c:v>0.25045707305992798</c:v>
                </c:pt>
                <c:pt idx="1">
                  <c:v>0.46766754771667313</c:v>
                </c:pt>
                <c:pt idx="2">
                  <c:v>0.13692927270058522</c:v>
                </c:pt>
                <c:pt idx="3">
                  <c:v>0.14494610652281373</c:v>
                </c:pt>
              </c:numCache>
            </c:numRef>
          </c:val>
          <c:extLst>
            <c:ext xmlns:c16="http://schemas.microsoft.com/office/drawing/2014/chart" uri="{C3380CC4-5D6E-409C-BE32-E72D297353CC}">
              <c16:uniqueId val="{00000001-F8ED-4A69-9A13-89CB20D7C8ED}"/>
            </c:ext>
          </c:extLst>
        </c:ser>
        <c:ser>
          <c:idx val="0"/>
          <c:order val="1"/>
          <c:tx>
            <c:strRef>
              <c:f>'Chart Data'!$A$2</c:f>
              <c:strCache>
                <c:ptCount val="1"/>
                <c:pt idx="0">
                  <c:v>East Renfrewshire</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3-F8ED-4A69-9A13-89CB20D7C8ED}"/>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ED-4A69-9A13-89CB20D7C8ED}"/>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Data'!$B$1:$E$1</c:f>
              <c:strCache>
                <c:ptCount val="4"/>
                <c:pt idx="0">
                  <c:v>Owner Occupied</c:v>
                </c:pt>
                <c:pt idx="1">
                  <c:v>Social Rented</c:v>
                </c:pt>
                <c:pt idx="2">
                  <c:v>Private Rented</c:v>
                </c:pt>
                <c:pt idx="3">
                  <c:v>Other</c:v>
                </c:pt>
              </c:strCache>
            </c:strRef>
          </c:cat>
          <c:val>
            <c:numRef>
              <c:f>'Chart Data'!$B$2:$E$2</c:f>
              <c:numCache>
                <c:formatCode>0%</c:formatCode>
                <c:ptCount val="4"/>
                <c:pt idx="0">
                  <c:v>0.4205989110707804</c:v>
                </c:pt>
                <c:pt idx="1">
                  <c:v>0.39927404718693282</c:v>
                </c:pt>
                <c:pt idx="2">
                  <c:v>9.0517241379310345E-2</c:v>
                </c:pt>
                <c:pt idx="3">
                  <c:v>8.9609800362976402E-2</c:v>
                </c:pt>
              </c:numCache>
            </c:numRef>
          </c:val>
          <c:extLst>
            <c:ext xmlns:c16="http://schemas.microsoft.com/office/drawing/2014/chart" uri="{C3380CC4-5D6E-409C-BE32-E72D297353CC}">
              <c16:uniqueId val="{00000000-F8ED-4A69-9A13-89CB20D7C8ED}"/>
            </c:ext>
          </c:extLst>
        </c:ser>
        <c:dLbls>
          <c:showLegendKey val="0"/>
          <c:showVal val="0"/>
          <c:showCatName val="0"/>
          <c:showSerName val="0"/>
          <c:showPercent val="0"/>
          <c:showBubbleSize val="0"/>
        </c:dLbls>
        <c:gapWidth val="219"/>
        <c:overlap val="-27"/>
        <c:axId val="534796752"/>
        <c:axId val="534794128"/>
      </c:barChart>
      <c:catAx>
        <c:axId val="53479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34794128"/>
        <c:crosses val="autoZero"/>
        <c:auto val="1"/>
        <c:lblAlgn val="ctr"/>
        <c:lblOffset val="100"/>
        <c:noMultiLvlLbl val="0"/>
      </c:catAx>
      <c:valAx>
        <c:axId val="534794128"/>
        <c:scaling>
          <c:orientation val="minMax"/>
        </c:scaling>
        <c:delete val="1"/>
        <c:axPos val="l"/>
        <c:numFmt formatCode="0%" sourceLinked="1"/>
        <c:majorTickMark val="none"/>
        <c:minorTickMark val="none"/>
        <c:tickLblPos val="nextTo"/>
        <c:crossAx val="5347967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Data'!$I$7</c:f>
              <c:strCache>
                <c:ptCount val="1"/>
                <c:pt idx="0">
                  <c:v>East Renfrewshire</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2-44AE-4E75-AB2A-D6C495EAE7B8}"/>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AE-4E75-AB2A-D6C495EAE7B8}"/>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Data'!$H$8:$H$18</c:f>
              <c:strCache>
                <c:ptCount val="11"/>
                <c:pt idx="0">
                  <c:v>Credit, store and charge card debts</c:v>
                </c:pt>
                <c:pt idx="1">
                  <c:v>Personal Loan</c:v>
                </c:pt>
                <c:pt idx="2">
                  <c:v>Other</c:v>
                </c:pt>
                <c:pt idx="3">
                  <c:v>Bank and Building Society overdrafts</c:v>
                </c:pt>
                <c:pt idx="4">
                  <c:v>Council Tax arrears</c:v>
                </c:pt>
                <c:pt idx="5">
                  <c:v>Utility arrears</c:v>
                </c:pt>
                <c:pt idx="6">
                  <c:v>Catalogue debts</c:v>
                </c:pt>
                <c:pt idx="7">
                  <c:v>High-cost credit</c:v>
                </c:pt>
                <c:pt idx="8">
                  <c:v>Benefit overpayment</c:v>
                </c:pt>
                <c:pt idx="9">
                  <c:v>Rent arrears</c:v>
                </c:pt>
                <c:pt idx="10">
                  <c:v>Mortgage arrears</c:v>
                </c:pt>
              </c:strCache>
            </c:strRef>
          </c:cat>
          <c:val>
            <c:numRef>
              <c:f>'Chart Data'!$I$8:$I$18</c:f>
              <c:numCache>
                <c:formatCode>0%</c:formatCode>
                <c:ptCount val="11"/>
                <c:pt idx="0">
                  <c:v>0.26564885496183205</c:v>
                </c:pt>
                <c:pt idx="1">
                  <c:v>0.14809160305343511</c:v>
                </c:pt>
                <c:pt idx="2">
                  <c:v>0.13129770992366413</c:v>
                </c:pt>
                <c:pt idx="3">
                  <c:v>0.10229007633587786</c:v>
                </c:pt>
                <c:pt idx="4">
                  <c:v>0.10229007633587786</c:v>
                </c:pt>
                <c:pt idx="5">
                  <c:v>6.4122137404580157E-2</c:v>
                </c:pt>
                <c:pt idx="6">
                  <c:v>5.4961832061068701E-2</c:v>
                </c:pt>
                <c:pt idx="7">
                  <c:v>4.5801526717557252E-2</c:v>
                </c:pt>
                <c:pt idx="8">
                  <c:v>3.6641221374045803E-2</c:v>
                </c:pt>
                <c:pt idx="9">
                  <c:v>3.5114503816793895E-2</c:v>
                </c:pt>
                <c:pt idx="10">
                  <c:v>1.3740458015267175E-2</c:v>
                </c:pt>
              </c:numCache>
            </c:numRef>
          </c:val>
          <c:extLst>
            <c:ext xmlns:c16="http://schemas.microsoft.com/office/drawing/2014/chart" uri="{C3380CC4-5D6E-409C-BE32-E72D297353CC}">
              <c16:uniqueId val="{00000000-44AE-4E75-AB2A-D6C495EAE7B8}"/>
            </c:ext>
          </c:extLst>
        </c:ser>
        <c:ser>
          <c:idx val="1"/>
          <c:order val="1"/>
          <c:tx>
            <c:strRef>
              <c:f>'Chart Data'!$J$7</c:f>
              <c:strCache>
                <c:ptCount val="1"/>
                <c:pt idx="0">
                  <c:v>Scotland</c:v>
                </c:pt>
              </c:strCache>
            </c:strRef>
          </c:tx>
          <c:spPr>
            <a:solidFill>
              <a:schemeClr val="accent3">
                <a:lumMod val="40000"/>
                <a:lumOff val="60000"/>
              </a:schemeClr>
            </a:solidFill>
            <a:ln>
              <a:noFill/>
            </a:ln>
            <a:effectLst/>
          </c:spPr>
          <c:invertIfNegative val="0"/>
          <c:dPt>
            <c:idx val="0"/>
            <c:invertIfNegative val="0"/>
            <c:bubble3D val="0"/>
            <c:spPr>
              <a:solidFill>
                <a:schemeClr val="accent3">
                  <a:lumMod val="40000"/>
                  <a:lumOff val="60000"/>
                </a:schemeClr>
              </a:solidFill>
              <a:ln>
                <a:solidFill>
                  <a:schemeClr val="tx1"/>
                </a:solidFill>
              </a:ln>
              <a:effectLst/>
            </c:spPr>
            <c:extLst>
              <c:ext xmlns:c16="http://schemas.microsoft.com/office/drawing/2014/chart" uri="{C3380CC4-5D6E-409C-BE32-E72D297353CC}">
                <c16:uniqueId val="{00000003-44AE-4E75-AB2A-D6C495EAE7B8}"/>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AE-4E75-AB2A-D6C495EAE7B8}"/>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Data'!$H$8:$H$18</c:f>
              <c:strCache>
                <c:ptCount val="11"/>
                <c:pt idx="0">
                  <c:v>Credit, store and charge card debts</c:v>
                </c:pt>
                <c:pt idx="1">
                  <c:v>Personal Loan</c:v>
                </c:pt>
                <c:pt idx="2">
                  <c:v>Other</c:v>
                </c:pt>
                <c:pt idx="3">
                  <c:v>Bank and Building Society overdrafts</c:v>
                </c:pt>
                <c:pt idx="4">
                  <c:v>Council Tax arrears</c:v>
                </c:pt>
                <c:pt idx="5">
                  <c:v>Utility arrears</c:v>
                </c:pt>
                <c:pt idx="6">
                  <c:v>Catalogue debts</c:v>
                </c:pt>
                <c:pt idx="7">
                  <c:v>High-cost credit</c:v>
                </c:pt>
                <c:pt idx="8">
                  <c:v>Benefit overpayment</c:v>
                </c:pt>
                <c:pt idx="9">
                  <c:v>Rent arrears</c:v>
                </c:pt>
                <c:pt idx="10">
                  <c:v>Mortgage arrears</c:v>
                </c:pt>
              </c:strCache>
            </c:strRef>
          </c:cat>
          <c:val>
            <c:numRef>
              <c:f>'Chart Data'!$J$8:$J$18</c:f>
              <c:numCache>
                <c:formatCode>0%</c:formatCode>
                <c:ptCount val="11"/>
                <c:pt idx="0">
                  <c:v>0.17597353158258686</c:v>
                </c:pt>
                <c:pt idx="1">
                  <c:v>9.1070168780399197E-2</c:v>
                </c:pt>
                <c:pt idx="2">
                  <c:v>0.15388935326070502</c:v>
                </c:pt>
                <c:pt idx="3">
                  <c:v>6.8873765113750388E-2</c:v>
                </c:pt>
                <c:pt idx="4">
                  <c:v>0.14022393845766984</c:v>
                </c:pt>
                <c:pt idx="5">
                  <c:v>0.12409887937638096</c:v>
                </c:pt>
                <c:pt idx="6">
                  <c:v>5.8017243587206301E-2</c:v>
                </c:pt>
                <c:pt idx="7">
                  <c:v>3.4569597176205426E-2</c:v>
                </c:pt>
                <c:pt idx="8">
                  <c:v>3.9830684085654475E-2</c:v>
                </c:pt>
                <c:pt idx="9">
                  <c:v>9.8543166012018818E-2</c:v>
                </c:pt>
                <c:pt idx="10">
                  <c:v>1.0643712470284727E-2</c:v>
                </c:pt>
              </c:numCache>
            </c:numRef>
          </c:val>
          <c:extLst>
            <c:ext xmlns:c16="http://schemas.microsoft.com/office/drawing/2014/chart" uri="{C3380CC4-5D6E-409C-BE32-E72D297353CC}">
              <c16:uniqueId val="{00000001-44AE-4E75-AB2A-D6C495EAE7B8}"/>
            </c:ext>
          </c:extLst>
        </c:ser>
        <c:dLbls>
          <c:showLegendKey val="0"/>
          <c:showVal val="0"/>
          <c:showCatName val="0"/>
          <c:showSerName val="0"/>
          <c:showPercent val="0"/>
          <c:showBubbleSize val="0"/>
        </c:dLbls>
        <c:gapWidth val="164"/>
        <c:overlap val="-42"/>
        <c:axId val="676128864"/>
        <c:axId val="676135752"/>
      </c:barChart>
      <c:catAx>
        <c:axId val="6761288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76135752"/>
        <c:crosses val="autoZero"/>
        <c:auto val="1"/>
        <c:lblAlgn val="ctr"/>
        <c:lblOffset val="100"/>
        <c:noMultiLvlLbl val="0"/>
      </c:catAx>
      <c:valAx>
        <c:axId val="676135752"/>
        <c:scaling>
          <c:orientation val="minMax"/>
        </c:scaling>
        <c:delete val="1"/>
        <c:axPos val="t"/>
        <c:numFmt formatCode="0%" sourceLinked="1"/>
        <c:majorTickMark val="none"/>
        <c:minorTickMark val="none"/>
        <c:tickLblPos val="nextTo"/>
        <c:crossAx val="6761288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Volume!$C$17</c:f>
              <c:strCache>
                <c:ptCount val="1"/>
                <c:pt idx="0">
                  <c:v>Total Clients</c:v>
                </c:pt>
              </c:strCache>
            </c:strRef>
          </c:tx>
          <c:spPr>
            <a:ln w="28575" cap="rnd">
              <a:solidFill>
                <a:schemeClr val="accent5">
                  <a:lumMod val="20000"/>
                  <a:lumOff val="80000"/>
                </a:schemeClr>
              </a:solidFill>
              <a:round/>
            </a:ln>
            <a:effectLst/>
          </c:spPr>
          <c:marker>
            <c:symbol val="circle"/>
            <c:size val="7"/>
            <c:spPr>
              <a:solidFill>
                <a:schemeClr val="accent5">
                  <a:lumMod val="75000"/>
                </a:schemeClr>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Volume!$B$18:$B$21</c:f>
              <c:strCache>
                <c:ptCount val="4"/>
                <c:pt idx="0">
                  <c:v>2017/18</c:v>
                </c:pt>
                <c:pt idx="1">
                  <c:v>2018/19</c:v>
                </c:pt>
                <c:pt idx="2">
                  <c:v>2019/20</c:v>
                </c:pt>
                <c:pt idx="3">
                  <c:v>2020/21</c:v>
                </c:pt>
              </c:strCache>
            </c:strRef>
          </c:cat>
          <c:val>
            <c:numRef>
              <c:f>Volume!$C$18:$C$21</c:f>
              <c:numCache>
                <c:formatCode>_-* #,##0_-;\-* #,##0_-;_-* "-"??_-;_-@_-</c:formatCode>
                <c:ptCount val="4"/>
                <c:pt idx="0">
                  <c:v>3455</c:v>
                </c:pt>
                <c:pt idx="1">
                  <c:v>3527</c:v>
                </c:pt>
                <c:pt idx="2">
                  <c:v>4259</c:v>
                </c:pt>
                <c:pt idx="3">
                  <c:v>6918</c:v>
                </c:pt>
              </c:numCache>
            </c:numRef>
          </c:val>
          <c:smooth val="0"/>
          <c:extLst>
            <c:ext xmlns:c16="http://schemas.microsoft.com/office/drawing/2014/chart" uri="{C3380CC4-5D6E-409C-BE32-E72D297353CC}">
              <c16:uniqueId val="{00000000-FCB9-4B4F-A622-94FB38F31814}"/>
            </c:ext>
          </c:extLst>
        </c:ser>
        <c:dLbls>
          <c:dLblPos val="t"/>
          <c:showLegendKey val="0"/>
          <c:showVal val="1"/>
          <c:showCatName val="0"/>
          <c:showSerName val="0"/>
          <c:showPercent val="0"/>
          <c:showBubbleSize val="0"/>
        </c:dLbls>
        <c:marker val="1"/>
        <c:smooth val="0"/>
        <c:axId val="531901472"/>
        <c:axId val="531905408"/>
      </c:lineChart>
      <c:catAx>
        <c:axId val="531901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31905408"/>
        <c:crosses val="autoZero"/>
        <c:auto val="1"/>
        <c:lblAlgn val="ctr"/>
        <c:lblOffset val="100"/>
        <c:noMultiLvlLbl val="0"/>
      </c:catAx>
      <c:valAx>
        <c:axId val="531905408"/>
        <c:scaling>
          <c:orientation val="minMax"/>
        </c:scaling>
        <c:delete val="1"/>
        <c:axPos val="l"/>
        <c:numFmt formatCode="_-* #,##0_-;\-* #,##0_-;_-* &quot;-&quot;??_-;_-@_-" sourceLinked="1"/>
        <c:majorTickMark val="none"/>
        <c:minorTickMark val="none"/>
        <c:tickLblPos val="nextTo"/>
        <c:crossAx val="5319014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238050</xdr:colOff>
      <xdr:row>3</xdr:row>
      <xdr:rowOff>133350</xdr:rowOff>
    </xdr:from>
    <xdr:to>
      <xdr:col>13</xdr:col>
      <xdr:colOff>266700</xdr:colOff>
      <xdr:row>20</xdr:row>
      <xdr:rowOff>183300</xdr:rowOff>
    </xdr:to>
    <xdr:grpSp>
      <xdr:nvGrpSpPr>
        <xdr:cNvPr id="31" name="Group 30" descr="The image is an infographic with a series of boxes describing the key points. The boxes show:&#10;• In 2020/21 42% of East Renfrewshire clients were from owner occupied housing, comparatively higher than 25% across services in Scotland.&#10;• The total number of clients supported by East Renfrewshire money and welfare rights advice services increased 62% between 2019/20 and 2020/21&#10;• In 2020/21 Credit, Store and Charge Card Debts made up 27% of the debts clients presented with, comparatively higher than 18% across services in Scotland&#10;• 92% of debt clients agreed to proceed with a debt strategy in 2020/21&#10;• In 2020/21 37% of East Renfrewshire clients were permanently sick or disabled or unable to work because of short-term illness or injury, comparatively higher than 28% across services in Scotland&#10;• In 2020/21 a total of £7,923,860 verified financial gain was secured for clients in East Renfrewshire&#10;">
          <a:extLst>
            <a:ext uri="{FF2B5EF4-FFF2-40B4-BE49-F238E27FC236}">
              <a16:creationId xmlns:a16="http://schemas.microsoft.com/office/drawing/2014/main" id="{B4FF5C48-08C8-4E31-940D-F0087208D918}"/>
            </a:ext>
          </a:extLst>
        </xdr:cNvPr>
        <xdr:cNvGrpSpPr/>
      </xdr:nvGrpSpPr>
      <xdr:grpSpPr>
        <a:xfrm>
          <a:off x="238050" y="752475"/>
          <a:ext cx="8229675" cy="3288450"/>
          <a:chOff x="580950" y="809625"/>
          <a:chExt cx="8229675" cy="3288450"/>
        </a:xfrm>
      </xdr:grpSpPr>
      <xdr:grpSp>
        <xdr:nvGrpSpPr>
          <xdr:cNvPr id="24" name="Group 23">
            <a:extLst>
              <a:ext uri="{FF2B5EF4-FFF2-40B4-BE49-F238E27FC236}">
                <a16:creationId xmlns:a16="http://schemas.microsoft.com/office/drawing/2014/main" id="{E3E81744-3185-4042-880F-DF5109A4E466}"/>
              </a:ext>
            </a:extLst>
          </xdr:cNvPr>
          <xdr:cNvGrpSpPr/>
        </xdr:nvGrpSpPr>
        <xdr:grpSpPr>
          <a:xfrm>
            <a:off x="600076" y="809625"/>
            <a:ext cx="2914650" cy="1562100"/>
            <a:chOff x="600076" y="809625"/>
            <a:chExt cx="2914650" cy="1562100"/>
          </a:xfrm>
        </xdr:grpSpPr>
        <xdr:sp macro="" textlink="">
          <xdr:nvSpPr>
            <xdr:cNvPr id="23" name="TextBox 22">
              <a:extLst>
                <a:ext uri="{FF2B5EF4-FFF2-40B4-BE49-F238E27FC236}">
                  <a16:creationId xmlns:a16="http://schemas.microsoft.com/office/drawing/2014/main" id="{BA966959-FB40-45BB-BF75-3D1A1B68E269}"/>
                </a:ext>
              </a:extLst>
            </xdr:cNvPr>
            <xdr:cNvSpPr txBox="1"/>
          </xdr:nvSpPr>
          <xdr:spPr>
            <a:xfrm>
              <a:off x="600076" y="809625"/>
              <a:ext cx="2914650" cy="156210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5" name="TextBox 4">
              <a:extLst>
                <a:ext uri="{FF2B5EF4-FFF2-40B4-BE49-F238E27FC236}">
                  <a16:creationId xmlns:a16="http://schemas.microsoft.com/office/drawing/2014/main" id="{19E5D665-6F08-4278-8FEB-B4FE590A4D21}"/>
                </a:ext>
              </a:extLst>
            </xdr:cNvPr>
            <xdr:cNvSpPr txBox="1"/>
          </xdr:nvSpPr>
          <xdr:spPr>
            <a:xfrm>
              <a:off x="676275" y="866774"/>
              <a:ext cx="2286000" cy="1447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a:t>
              </a:r>
            </a:p>
            <a:p>
              <a:r>
                <a:rPr lang="en-GB" sz="2800" b="1">
                  <a:solidFill>
                    <a:srgbClr val="C00000"/>
                  </a:solidFill>
                </a:rPr>
                <a:t>42%</a:t>
              </a:r>
              <a:r>
                <a:rPr lang="en-GB" sz="1100" baseline="0">
                  <a:solidFill>
                    <a:srgbClr val="C00000"/>
                  </a:solidFill>
                </a:rPr>
                <a:t> </a:t>
              </a:r>
            </a:p>
            <a:p>
              <a:r>
                <a:rPr lang="en-GB" sz="1100" baseline="0"/>
                <a:t>of East Renfrewshire clients were from owner occupied housing, comparatively higher than 25% across services in Scotland</a:t>
              </a:r>
              <a:endParaRPr lang="en-GB" sz="1100"/>
            </a:p>
          </xdr:txBody>
        </xdr:sp>
        <xdr:pic>
          <xdr:nvPicPr>
            <xdr:cNvPr id="12" name="Graphic 11" descr="House">
              <a:extLst>
                <a:ext uri="{FF2B5EF4-FFF2-40B4-BE49-F238E27FC236}">
                  <a16:creationId xmlns:a16="http://schemas.microsoft.com/office/drawing/2014/main" id="{4D514239-A023-4849-82DC-57A2A98CBB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81275" y="819150"/>
              <a:ext cx="914400" cy="914400"/>
            </a:xfrm>
            <a:prstGeom prst="rect">
              <a:avLst/>
            </a:prstGeom>
          </xdr:spPr>
        </xdr:pic>
      </xdr:grpSp>
      <xdr:grpSp>
        <xdr:nvGrpSpPr>
          <xdr:cNvPr id="26" name="Group 25">
            <a:extLst>
              <a:ext uri="{FF2B5EF4-FFF2-40B4-BE49-F238E27FC236}">
                <a16:creationId xmlns:a16="http://schemas.microsoft.com/office/drawing/2014/main" id="{264EBB14-D57D-4994-971D-A13FD799B8A9}"/>
              </a:ext>
            </a:extLst>
          </xdr:cNvPr>
          <xdr:cNvGrpSpPr/>
        </xdr:nvGrpSpPr>
        <xdr:grpSpPr>
          <a:xfrm>
            <a:off x="6515100" y="819150"/>
            <a:ext cx="2276475" cy="1476375"/>
            <a:chOff x="6515100" y="819150"/>
            <a:chExt cx="2276475" cy="1476375"/>
          </a:xfrm>
        </xdr:grpSpPr>
        <xdr:sp macro="" textlink="">
          <xdr:nvSpPr>
            <xdr:cNvPr id="6" name="TextBox 5">
              <a:extLst>
                <a:ext uri="{FF2B5EF4-FFF2-40B4-BE49-F238E27FC236}">
                  <a16:creationId xmlns:a16="http://schemas.microsoft.com/office/drawing/2014/main" id="{33D0A92C-B558-46D9-AC1C-D75C79C01DA8}"/>
                </a:ext>
              </a:extLst>
            </xdr:cNvPr>
            <xdr:cNvSpPr txBox="1"/>
          </xdr:nvSpPr>
          <xdr:spPr>
            <a:xfrm>
              <a:off x="6515100" y="819150"/>
              <a:ext cx="2276475" cy="147637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Credit, Store and Charge Card Debts made up</a:t>
              </a:r>
            </a:p>
            <a:p>
              <a:r>
                <a:rPr lang="en-GB" sz="2800" b="1">
                  <a:solidFill>
                    <a:schemeClr val="accent5">
                      <a:lumMod val="50000"/>
                    </a:schemeClr>
                  </a:solidFill>
                </a:rPr>
                <a:t>27%</a:t>
              </a:r>
            </a:p>
            <a:p>
              <a:r>
                <a:rPr lang="en-GB" sz="1100"/>
                <a:t>of the debts</a:t>
              </a:r>
              <a:r>
                <a:rPr lang="en-GB" sz="1100" baseline="0"/>
                <a:t> clients presented with, comparatively higher than 18% across services in Scotland</a:t>
              </a:r>
              <a:endParaRPr lang="en-GB" sz="1100"/>
            </a:p>
          </xdr:txBody>
        </xdr:sp>
        <xdr:pic>
          <xdr:nvPicPr>
            <xdr:cNvPr id="14" name="Graphic 13" descr="Credit card">
              <a:extLst>
                <a:ext uri="{FF2B5EF4-FFF2-40B4-BE49-F238E27FC236}">
                  <a16:creationId xmlns:a16="http://schemas.microsoft.com/office/drawing/2014/main" id="{BBE292B8-2131-4728-8298-6C1156A5378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874775" y="892950"/>
              <a:ext cx="914400" cy="914400"/>
            </a:xfrm>
            <a:prstGeom prst="rect">
              <a:avLst/>
            </a:prstGeom>
          </xdr:spPr>
        </xdr:pic>
      </xdr:grpSp>
      <xdr:grpSp>
        <xdr:nvGrpSpPr>
          <xdr:cNvPr id="25" name="Group 24">
            <a:extLst>
              <a:ext uri="{FF2B5EF4-FFF2-40B4-BE49-F238E27FC236}">
                <a16:creationId xmlns:a16="http://schemas.microsoft.com/office/drawing/2014/main" id="{8115A85A-9D36-4FA5-93E3-5AB2838AA3F5}"/>
              </a:ext>
            </a:extLst>
          </xdr:cNvPr>
          <xdr:cNvGrpSpPr/>
        </xdr:nvGrpSpPr>
        <xdr:grpSpPr>
          <a:xfrm>
            <a:off x="3619500" y="819150"/>
            <a:ext cx="2790825" cy="1676400"/>
            <a:chOff x="3619500" y="819150"/>
            <a:chExt cx="2790825" cy="1676400"/>
          </a:xfrm>
        </xdr:grpSpPr>
        <xdr:sp macro="" textlink="">
          <xdr:nvSpPr>
            <xdr:cNvPr id="7" name="TextBox 6">
              <a:extLst>
                <a:ext uri="{FF2B5EF4-FFF2-40B4-BE49-F238E27FC236}">
                  <a16:creationId xmlns:a16="http://schemas.microsoft.com/office/drawing/2014/main" id="{CDCECEA5-2117-4E68-A30D-0CE58FA3A11D}"/>
                </a:ext>
              </a:extLst>
            </xdr:cNvPr>
            <xdr:cNvSpPr txBox="1"/>
          </xdr:nvSpPr>
          <xdr:spPr>
            <a:xfrm>
              <a:off x="3619500" y="819150"/>
              <a:ext cx="2790825" cy="167640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total number</a:t>
              </a:r>
              <a:r>
                <a:rPr lang="en-GB" sz="1100" baseline="0"/>
                <a:t> of clients supported by East Renfrewshire money and welfare rights advice services increased </a:t>
              </a:r>
            </a:p>
            <a:p>
              <a:r>
                <a:rPr lang="en-GB" sz="2800" b="1" baseline="0">
                  <a:solidFill>
                    <a:schemeClr val="accent3">
                      <a:lumMod val="50000"/>
                    </a:schemeClr>
                  </a:solidFill>
                </a:rPr>
                <a:t>62%</a:t>
              </a:r>
              <a:r>
                <a:rPr lang="en-GB" sz="1100" baseline="0">
                  <a:solidFill>
                    <a:schemeClr val="accent3">
                      <a:lumMod val="50000"/>
                    </a:schemeClr>
                  </a:solidFill>
                </a:rPr>
                <a:t> </a:t>
              </a:r>
            </a:p>
            <a:p>
              <a:r>
                <a:rPr lang="en-GB" sz="1100" baseline="0"/>
                <a:t>between 2019/20 and 2020/21</a:t>
              </a:r>
              <a:endParaRPr lang="en-GB" sz="1100"/>
            </a:p>
          </xdr:txBody>
        </xdr:sp>
        <xdr:pic>
          <xdr:nvPicPr>
            <xdr:cNvPr id="16" name="Graphic 15" descr="Business Growth">
              <a:extLst>
                <a:ext uri="{FF2B5EF4-FFF2-40B4-BE49-F238E27FC236}">
                  <a16:creationId xmlns:a16="http://schemas.microsoft.com/office/drawing/2014/main" id="{39DB4F9F-37FB-44F0-A5B7-19D5CF0F962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481600" y="1557300"/>
              <a:ext cx="914400" cy="914400"/>
            </a:xfrm>
            <a:prstGeom prst="rect">
              <a:avLst/>
            </a:prstGeom>
          </xdr:spPr>
        </xdr:pic>
      </xdr:grpSp>
      <xdr:grpSp>
        <xdr:nvGrpSpPr>
          <xdr:cNvPr id="30" name="Group 29">
            <a:extLst>
              <a:ext uri="{FF2B5EF4-FFF2-40B4-BE49-F238E27FC236}">
                <a16:creationId xmlns:a16="http://schemas.microsoft.com/office/drawing/2014/main" id="{8EA50FDE-6D77-42C0-B88A-CEA1CD82E495}"/>
              </a:ext>
            </a:extLst>
          </xdr:cNvPr>
          <xdr:cNvGrpSpPr/>
        </xdr:nvGrpSpPr>
        <xdr:grpSpPr>
          <a:xfrm>
            <a:off x="7086600" y="2352674"/>
            <a:ext cx="1724025" cy="1745401"/>
            <a:chOff x="7086600" y="2352674"/>
            <a:chExt cx="1724025" cy="1745401"/>
          </a:xfrm>
        </xdr:grpSpPr>
        <xdr:sp macro="" textlink="">
          <xdr:nvSpPr>
            <xdr:cNvPr id="10" name="TextBox 9">
              <a:extLst>
                <a:ext uri="{FF2B5EF4-FFF2-40B4-BE49-F238E27FC236}">
                  <a16:creationId xmlns:a16="http://schemas.microsoft.com/office/drawing/2014/main" id="{A6338AD9-47A3-4282-AB19-02F1ACD73366}"/>
                </a:ext>
              </a:extLst>
            </xdr:cNvPr>
            <xdr:cNvSpPr txBox="1"/>
          </xdr:nvSpPr>
          <xdr:spPr>
            <a:xfrm>
              <a:off x="7086600" y="2352674"/>
              <a:ext cx="1724025" cy="170497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a total of </a:t>
              </a:r>
              <a:r>
                <a:rPr lang="en-GB" sz="1600" b="1">
                  <a:solidFill>
                    <a:schemeClr val="accent3">
                      <a:lumMod val="50000"/>
                    </a:schemeClr>
                  </a:solidFill>
                </a:rPr>
                <a:t>£7,923,860</a:t>
              </a:r>
              <a:r>
                <a:rPr lang="en-GB" sz="1600" b="1" baseline="0">
                  <a:solidFill>
                    <a:schemeClr val="accent3">
                      <a:lumMod val="50000"/>
                    </a:schemeClr>
                  </a:solidFill>
                </a:rPr>
                <a:t> </a:t>
              </a:r>
              <a:r>
                <a:rPr lang="en-GB" sz="1100" baseline="0"/>
                <a:t>verified financial gain was secured for clients in East Renfrewshire</a:t>
              </a:r>
            </a:p>
          </xdr:txBody>
        </xdr:sp>
        <xdr:pic>
          <xdr:nvPicPr>
            <xdr:cNvPr id="18" name="Graphic 17" descr="Coins">
              <a:extLst>
                <a:ext uri="{FF2B5EF4-FFF2-40B4-BE49-F238E27FC236}">
                  <a16:creationId xmlns:a16="http://schemas.microsoft.com/office/drawing/2014/main" id="{0ACFE8A4-B8DB-475D-A8D3-5675AFEBF9A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841400" y="3183675"/>
              <a:ext cx="914400" cy="914400"/>
            </a:xfrm>
            <a:prstGeom prst="rect">
              <a:avLst/>
            </a:prstGeom>
          </xdr:spPr>
        </xdr:pic>
      </xdr:grpSp>
      <xdr:grpSp>
        <xdr:nvGrpSpPr>
          <xdr:cNvPr id="28" name="Group 27">
            <a:extLst>
              <a:ext uri="{FF2B5EF4-FFF2-40B4-BE49-F238E27FC236}">
                <a16:creationId xmlns:a16="http://schemas.microsoft.com/office/drawing/2014/main" id="{CBF8AF6A-F35D-421F-87CD-C0CDA01BC418}"/>
              </a:ext>
            </a:extLst>
          </xdr:cNvPr>
          <xdr:cNvGrpSpPr/>
        </xdr:nvGrpSpPr>
        <xdr:grpSpPr>
          <a:xfrm>
            <a:off x="580950" y="2476501"/>
            <a:ext cx="2581350" cy="1581150"/>
            <a:chOff x="580950" y="2476501"/>
            <a:chExt cx="2581350" cy="1581150"/>
          </a:xfrm>
        </xdr:grpSpPr>
        <xdr:sp macro="" textlink="">
          <xdr:nvSpPr>
            <xdr:cNvPr id="27" name="TextBox 26">
              <a:extLst>
                <a:ext uri="{FF2B5EF4-FFF2-40B4-BE49-F238E27FC236}">
                  <a16:creationId xmlns:a16="http://schemas.microsoft.com/office/drawing/2014/main" id="{8BABA9A4-FA5D-4971-8BB1-048AA63F9994}"/>
                </a:ext>
              </a:extLst>
            </xdr:cNvPr>
            <xdr:cNvSpPr txBox="1"/>
          </xdr:nvSpPr>
          <xdr:spPr>
            <a:xfrm>
              <a:off x="609600" y="2476501"/>
              <a:ext cx="2552700" cy="15811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9" name="TextBox 8">
              <a:extLst>
                <a:ext uri="{FF2B5EF4-FFF2-40B4-BE49-F238E27FC236}">
                  <a16:creationId xmlns:a16="http://schemas.microsoft.com/office/drawing/2014/main" id="{44A0A6A5-86F6-4722-867B-FA3B5B50403A}"/>
                </a:ext>
              </a:extLst>
            </xdr:cNvPr>
            <xdr:cNvSpPr txBox="1"/>
          </xdr:nvSpPr>
          <xdr:spPr>
            <a:xfrm>
              <a:off x="1333500" y="2666999"/>
              <a:ext cx="1743075" cy="1152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5">
                      <a:lumMod val="50000"/>
                    </a:schemeClr>
                  </a:solidFill>
                </a:rPr>
                <a:t>92%</a:t>
              </a:r>
              <a:r>
                <a:rPr lang="en-GB" sz="2800" b="1"/>
                <a:t> </a:t>
              </a:r>
            </a:p>
            <a:p>
              <a:r>
                <a:rPr lang="en-GB" sz="1100"/>
                <a:t>of debt clients agreed to proceed</a:t>
              </a:r>
              <a:r>
                <a:rPr lang="en-GB" sz="1100" baseline="0"/>
                <a:t> with a debt strategy in 2020/21</a:t>
              </a:r>
              <a:endParaRPr lang="en-GB" sz="1100"/>
            </a:p>
          </xdr:txBody>
        </xdr:sp>
        <xdr:pic>
          <xdr:nvPicPr>
            <xdr:cNvPr id="20" name="Graphic 19" descr="Calculator">
              <a:extLst>
                <a:ext uri="{FF2B5EF4-FFF2-40B4-BE49-F238E27FC236}">
                  <a16:creationId xmlns:a16="http://schemas.microsoft.com/office/drawing/2014/main" id="{9FD7A23C-1295-4E06-9451-50F986CFA6E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80950" y="2724075"/>
              <a:ext cx="914400" cy="914400"/>
            </a:xfrm>
            <a:prstGeom prst="rect">
              <a:avLst/>
            </a:prstGeom>
          </xdr:spPr>
        </xdr:pic>
      </xdr:grpSp>
      <xdr:grpSp>
        <xdr:nvGrpSpPr>
          <xdr:cNvPr id="29" name="Group 28">
            <a:extLst>
              <a:ext uri="{FF2B5EF4-FFF2-40B4-BE49-F238E27FC236}">
                <a16:creationId xmlns:a16="http://schemas.microsoft.com/office/drawing/2014/main" id="{2E8DF1AA-E112-4098-95FE-FD7BB682FA7A}"/>
              </a:ext>
            </a:extLst>
          </xdr:cNvPr>
          <xdr:cNvGrpSpPr/>
        </xdr:nvGrpSpPr>
        <xdr:grpSpPr>
          <a:xfrm>
            <a:off x="3228975" y="2571751"/>
            <a:ext cx="3762375" cy="1485900"/>
            <a:chOff x="3228975" y="2571751"/>
            <a:chExt cx="3762375" cy="1485900"/>
          </a:xfrm>
        </xdr:grpSpPr>
        <xdr:sp macro="" textlink="">
          <xdr:nvSpPr>
            <xdr:cNvPr id="8" name="TextBox 7">
              <a:extLst>
                <a:ext uri="{FF2B5EF4-FFF2-40B4-BE49-F238E27FC236}">
                  <a16:creationId xmlns:a16="http://schemas.microsoft.com/office/drawing/2014/main" id="{B61E3CDA-57EE-4A7E-9BB1-CE92FEF4222C}"/>
                </a:ext>
              </a:extLst>
            </xdr:cNvPr>
            <xdr:cNvSpPr txBox="1"/>
          </xdr:nvSpPr>
          <xdr:spPr>
            <a:xfrm>
              <a:off x="3228975" y="2571751"/>
              <a:ext cx="3762375" cy="148590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1100"/>
                <a:t>In 2020/21 </a:t>
              </a:r>
            </a:p>
            <a:p>
              <a:r>
                <a:rPr lang="en-GB" sz="2800" b="1">
                  <a:solidFill>
                    <a:srgbClr val="C00000"/>
                  </a:solidFill>
                </a:rPr>
                <a:t>37%</a:t>
              </a:r>
              <a:r>
                <a:rPr lang="en-GB" sz="1100" baseline="0"/>
                <a:t> </a:t>
              </a:r>
            </a:p>
            <a:p>
              <a:r>
                <a:rPr lang="en-GB" sz="1100" baseline="0"/>
                <a:t>of East Renfrewshire clients were permanently sick or disabled or unable to work because of short-term illness or injury, comparatively higher than 28% across services in Scotland</a:t>
              </a:r>
              <a:endParaRPr lang="en-GB" sz="1100"/>
            </a:p>
          </xdr:txBody>
        </xdr:sp>
        <xdr:pic>
          <xdr:nvPicPr>
            <xdr:cNvPr id="22" name="Graphic 21" descr="Person in wheelchair">
              <a:extLst>
                <a:ext uri="{FF2B5EF4-FFF2-40B4-BE49-F238E27FC236}">
                  <a16:creationId xmlns:a16="http://schemas.microsoft.com/office/drawing/2014/main" id="{79277331-9AC0-4C13-899E-C9E60837528D}"/>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6074475" y="2635950"/>
              <a:ext cx="914400" cy="914400"/>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2</xdr:row>
      <xdr:rowOff>95250</xdr:rowOff>
    </xdr:from>
    <xdr:to>
      <xdr:col>10</xdr:col>
      <xdr:colOff>101175</xdr:colOff>
      <xdr:row>21</xdr:row>
      <xdr:rowOff>75750</xdr:rowOff>
    </xdr:to>
    <xdr:graphicFrame macro="">
      <xdr:nvGraphicFramePr>
        <xdr:cNvPr id="2" name="Chart 1" descr="This graph shows in 2020/21 42% of East Renfrewshire money and welfare rights advice clients were from owner occupied housing. This is comparatively higher than services across Scotland where 25% were from this housing status.&#10;">
          <a:extLst>
            <a:ext uri="{FF2B5EF4-FFF2-40B4-BE49-F238E27FC236}">
              <a16:creationId xmlns:a16="http://schemas.microsoft.com/office/drawing/2014/main" id="{BD3E6943-8DD5-46DB-AA25-B923C6CEBF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247650</xdr:colOff>
      <xdr:row>2</xdr:row>
      <xdr:rowOff>85725</xdr:rowOff>
    </xdr:from>
    <xdr:to>
      <xdr:col>16</xdr:col>
      <xdr:colOff>171450</xdr:colOff>
      <xdr:row>6</xdr:row>
      <xdr:rowOff>142875</xdr:rowOff>
    </xdr:to>
    <xdr:sp macro="" textlink="">
      <xdr:nvSpPr>
        <xdr:cNvPr id="3" name="TextBox 2">
          <a:extLst>
            <a:ext uri="{FF2B5EF4-FFF2-40B4-BE49-F238E27FC236}">
              <a16:creationId xmlns:a16="http://schemas.microsoft.com/office/drawing/2014/main" id="{39D3207D-BFC2-49A2-85CF-7B91884497CC}"/>
            </a:ext>
          </a:extLst>
        </xdr:cNvPr>
        <xdr:cNvSpPr txBox="1"/>
      </xdr:nvSpPr>
      <xdr:spPr>
        <a:xfrm>
          <a:off x="6343650" y="466725"/>
          <a:ext cx="3581400" cy="8191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42% of East</a:t>
          </a:r>
          <a:r>
            <a:rPr lang="en-GB" sz="1100" baseline="0"/>
            <a:t> Renfrewshire money and welfare rights advice clients were from owner occupied housing. This is comparatively higher than services across Scotland where 25% were from this housing status.</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2</xdr:row>
      <xdr:rowOff>76200</xdr:rowOff>
    </xdr:from>
    <xdr:to>
      <xdr:col>10</xdr:col>
      <xdr:colOff>34500</xdr:colOff>
      <xdr:row>21</xdr:row>
      <xdr:rowOff>56700</xdr:rowOff>
    </xdr:to>
    <xdr:graphicFrame macro="">
      <xdr:nvGraphicFramePr>
        <xdr:cNvPr id="2" name="Chart 1" descr="This graph shows that of the total debt clients associated with each debt type, Credit, Store and Charge Card debts were the most common debt type in East Renfrewshire. In 2020/21 Credit, Store and Charge Card debts made up 27% of the debts clients presented with, which is proportionally higher than 18% across services in Scotland.&#10;">
          <a:extLst>
            <a:ext uri="{FF2B5EF4-FFF2-40B4-BE49-F238E27FC236}">
              <a16:creationId xmlns:a16="http://schemas.microsoft.com/office/drawing/2014/main" id="{AF9030D7-1A4F-4919-933B-FDAD5F88F4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276224</xdr:colOff>
      <xdr:row>2</xdr:row>
      <xdr:rowOff>85724</xdr:rowOff>
    </xdr:from>
    <xdr:to>
      <xdr:col>16</xdr:col>
      <xdr:colOff>190499</xdr:colOff>
      <xdr:row>8</xdr:row>
      <xdr:rowOff>123825</xdr:rowOff>
    </xdr:to>
    <xdr:sp macro="" textlink="">
      <xdr:nvSpPr>
        <xdr:cNvPr id="3" name="TextBox 2">
          <a:extLst>
            <a:ext uri="{FF2B5EF4-FFF2-40B4-BE49-F238E27FC236}">
              <a16:creationId xmlns:a16="http://schemas.microsoft.com/office/drawing/2014/main" id="{A2E6D400-B895-40DA-959D-02B49ED81C08}"/>
            </a:ext>
          </a:extLst>
        </xdr:cNvPr>
        <xdr:cNvSpPr txBox="1"/>
      </xdr:nvSpPr>
      <xdr:spPr>
        <a:xfrm>
          <a:off x="6372224" y="466724"/>
          <a:ext cx="3571875" cy="118110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Of the total debt clients</a:t>
          </a:r>
          <a:r>
            <a:rPr lang="en-GB" sz="1100" baseline="0"/>
            <a:t> associated with each debt type, Credit, Store and Charge Card debts were the most common debt type in East Renfrewshire. In 2020/21 Credit, Store and Charge Card debts made up 27% of the debts clients presented with, which is proportionally higher than 18% across services in Scotland.</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285750</xdr:colOff>
      <xdr:row>2</xdr:row>
      <xdr:rowOff>104775</xdr:rowOff>
    </xdr:from>
    <xdr:to>
      <xdr:col>10</xdr:col>
      <xdr:colOff>129750</xdr:colOff>
      <xdr:row>21</xdr:row>
      <xdr:rowOff>85275</xdr:rowOff>
    </xdr:to>
    <xdr:graphicFrame macro="">
      <xdr:nvGraphicFramePr>
        <xdr:cNvPr id="2" name="Chart 1" descr="This graph shows the total number of clients supported by money and welfare rights advice services in East Renfrewshire has increased over the past 4 years. In 2020/21 a total of 6,918 clients were supported. This represented an increase of 62% between 2019/20 and 2020/21 and 100% between 2017/18 and 2020/21.&#10;">
          <a:extLst>
            <a:ext uri="{FF2B5EF4-FFF2-40B4-BE49-F238E27FC236}">
              <a16:creationId xmlns:a16="http://schemas.microsoft.com/office/drawing/2014/main" id="{C78DECB5-B764-42D8-AED6-6EF8EB292B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361950</xdr:colOff>
      <xdr:row>2</xdr:row>
      <xdr:rowOff>95250</xdr:rowOff>
    </xdr:from>
    <xdr:to>
      <xdr:col>16</xdr:col>
      <xdr:colOff>295275</xdr:colOff>
      <xdr:row>8</xdr:row>
      <xdr:rowOff>171450</xdr:rowOff>
    </xdr:to>
    <xdr:sp macro="" textlink="">
      <xdr:nvSpPr>
        <xdr:cNvPr id="3" name="TextBox 2">
          <a:extLst>
            <a:ext uri="{FF2B5EF4-FFF2-40B4-BE49-F238E27FC236}">
              <a16:creationId xmlns:a16="http://schemas.microsoft.com/office/drawing/2014/main" id="{3F68FD14-17C1-49CF-86D0-16CFA282B697}"/>
            </a:ext>
          </a:extLst>
        </xdr:cNvPr>
        <xdr:cNvSpPr txBox="1"/>
      </xdr:nvSpPr>
      <xdr:spPr>
        <a:xfrm>
          <a:off x="6457950" y="476250"/>
          <a:ext cx="3590925" cy="12192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total number of clients supported by money and welfare rights advice</a:t>
          </a:r>
          <a:r>
            <a:rPr lang="en-GB" sz="1100" baseline="0"/>
            <a:t> services in East Renfrewshire has increased over the past 4 years. In 2020/21 a total of 6,918 clients were supported. This represented an increase of 62% between 2019/20 and 2020/21 and 100% between 2017/18 and 2020/21.</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workbookViewId="0"/>
  </sheetViews>
  <sheetFormatPr defaultRowHeight="15"/>
  <cols>
    <col min="1" max="1" width="106.5703125" style="2" customWidth="1"/>
    <col min="2" max="16384" width="9.140625" style="2"/>
  </cols>
  <sheetData>
    <row r="1" spans="1:3" ht="21">
      <c r="A1" s="465" t="s">
        <v>0</v>
      </c>
    </row>
    <row r="2" spans="1:3" ht="18.75">
      <c r="A2" s="909" t="s">
        <v>1</v>
      </c>
      <c r="B2" s="909"/>
      <c r="C2" s="909"/>
    </row>
    <row r="4" spans="1:3" ht="90">
      <c r="A4" s="464" t="s">
        <v>2</v>
      </c>
    </row>
    <row r="6" spans="1:3" ht="21">
      <c r="A6" s="465" t="s">
        <v>3</v>
      </c>
    </row>
    <row r="7" spans="1:3">
      <c r="A7" s="466" t="s">
        <v>4</v>
      </c>
    </row>
    <row r="8" spans="1:3">
      <c r="A8" s="467" t="s">
        <v>5</v>
      </c>
    </row>
    <row r="10" spans="1:3">
      <c r="A10" s="5" t="s">
        <v>6</v>
      </c>
    </row>
    <row r="11" spans="1:3">
      <c r="A11" s="466" t="s">
        <v>7</v>
      </c>
    </row>
    <row r="12" spans="1:3">
      <c r="A12" s="466" t="s">
        <v>8</v>
      </c>
    </row>
    <row r="13" spans="1:3">
      <c r="A13" s="466" t="s">
        <v>9</v>
      </c>
    </row>
    <row r="14" spans="1:3">
      <c r="A14" s="466" t="s">
        <v>10</v>
      </c>
    </row>
    <row r="15" spans="1:3">
      <c r="A15" s="466" t="s">
        <v>11</v>
      </c>
    </row>
    <row r="16" spans="1:3">
      <c r="A16" s="467" t="s">
        <v>12</v>
      </c>
    </row>
    <row r="17" spans="1:1">
      <c r="A17" s="466" t="s">
        <v>13</v>
      </c>
    </row>
    <row r="18" spans="1:1">
      <c r="A18" s="466" t="s">
        <v>14</v>
      </c>
    </row>
    <row r="20" spans="1:1">
      <c r="A20" s="5" t="s">
        <v>15</v>
      </c>
    </row>
    <row r="21" spans="1:1">
      <c r="A21" s="466" t="s">
        <v>16</v>
      </c>
    </row>
    <row r="22" spans="1:1">
      <c r="A22" s="466" t="s">
        <v>17</v>
      </c>
    </row>
    <row r="23" spans="1:1">
      <c r="A23" s="466" t="s">
        <v>18</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Housing Status Chart'!A1" display="Housing Status Chart" xr:uid="{246E5232-4827-455B-8005-3DFE83CB612F}"/>
    <hyperlink ref="A22" location="'Debt Chart'!A1" display="Debt Chart" xr:uid="{A95CD10D-27A6-464E-843E-9B85BAB63B43}"/>
    <hyperlink ref="A23" location="'Clients Chart'!A1" display="Clients Chart" xr:uid="{473CBAE8-7B2E-4239-9D75-73C3A43A21A6}"/>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38"/>
  <sheetViews>
    <sheetView zoomScaleNormal="100" workbookViewId="0">
      <selection activeCell="B6" sqref="B6"/>
    </sheetView>
  </sheetViews>
  <sheetFormatPr defaultRowHeight="15"/>
  <cols>
    <col min="1" max="1" width="11.28515625" style="2" customWidth="1"/>
    <col min="2" max="2" width="162.140625" style="2" customWidth="1"/>
    <col min="3" max="3" width="107.28515625" style="2" customWidth="1"/>
    <col min="4" max="16384" width="9.140625" style="2"/>
  </cols>
  <sheetData>
    <row r="1" spans="1:4" ht="18.75">
      <c r="A1" s="463" t="s">
        <v>1</v>
      </c>
      <c r="C1" s="463"/>
      <c r="D1" s="463"/>
    </row>
    <row r="2" spans="1:4">
      <c r="A2" s="5" t="s">
        <v>4</v>
      </c>
    </row>
    <row r="3" spans="1:4">
      <c r="A3" s="215" t="s">
        <v>19</v>
      </c>
    </row>
    <row r="4" spans="1:4">
      <c r="A4"/>
    </row>
    <row r="5" spans="1:4">
      <c r="A5" s="2" t="s">
        <v>20</v>
      </c>
    </row>
    <row r="6" spans="1:4">
      <c r="A6" s="2" t="s">
        <v>21</v>
      </c>
    </row>
    <row r="7" spans="1:4">
      <c r="A7" s="2" t="s">
        <v>22</v>
      </c>
    </row>
    <row r="8" spans="1:4">
      <c r="A8" s="2" t="s">
        <v>23</v>
      </c>
    </row>
    <row r="9" spans="1:4">
      <c r="A9" s="2" t="s">
        <v>24</v>
      </c>
    </row>
    <row r="11" spans="1:4">
      <c r="B11" s="469" t="s">
        <v>25</v>
      </c>
      <c r="C11" s="5"/>
    </row>
    <row r="12" spans="1:4" ht="60">
      <c r="B12" s="888" t="s">
        <v>26</v>
      </c>
      <c r="C12" s="462"/>
    </row>
    <row r="13" spans="1:4" ht="120">
      <c r="B13" s="897" t="s">
        <v>27</v>
      </c>
      <c r="C13" s="462"/>
    </row>
    <row r="14" spans="1:4" ht="30">
      <c r="B14" s="897" t="s">
        <v>28</v>
      </c>
      <c r="C14" s="462"/>
    </row>
    <row r="15" spans="1:4" ht="75">
      <c r="B15" s="896" t="s">
        <v>29</v>
      </c>
    </row>
    <row r="16" spans="1:4">
      <c r="B16" s="890" t="s">
        <v>30</v>
      </c>
    </row>
    <row r="17" spans="1:2">
      <c r="B17" s="468" t="s">
        <v>8</v>
      </c>
    </row>
    <row r="18" spans="1:2" ht="30">
      <c r="B18" s="895" t="s">
        <v>31</v>
      </c>
    </row>
    <row r="19" spans="1:2">
      <c r="A19" s="414"/>
      <c r="B19" s="896" t="s">
        <v>32</v>
      </c>
    </row>
    <row r="20" spans="1:2">
      <c r="A20" s="898" t="s">
        <v>33</v>
      </c>
      <c r="B20" s="890" t="s">
        <v>34</v>
      </c>
    </row>
    <row r="21" spans="1:2">
      <c r="A21" s="894"/>
      <c r="B21" s="889" t="s">
        <v>10</v>
      </c>
    </row>
    <row r="22" spans="1:2">
      <c r="A22" s="899" t="s">
        <v>35</v>
      </c>
      <c r="B22" s="478" t="s">
        <v>36</v>
      </c>
    </row>
    <row r="23" spans="1:2">
      <c r="A23" s="484" t="s">
        <v>37</v>
      </c>
      <c r="B23" s="891" t="s">
        <v>38</v>
      </c>
    </row>
    <row r="24" spans="1:2">
      <c r="A24" s="414"/>
      <c r="B24" s="889" t="s">
        <v>11</v>
      </c>
    </row>
    <row r="25" spans="1:2">
      <c r="A25" s="899" t="s">
        <v>39</v>
      </c>
      <c r="B25" s="895" t="s">
        <v>40</v>
      </c>
    </row>
    <row r="26" spans="1:2" ht="45">
      <c r="A26" s="901" t="s">
        <v>41</v>
      </c>
      <c r="B26" s="896" t="s">
        <v>42</v>
      </c>
    </row>
    <row r="27" spans="1:2">
      <c r="A27" s="900" t="s">
        <v>43</v>
      </c>
      <c r="B27" s="896" t="s">
        <v>44</v>
      </c>
    </row>
    <row r="28" spans="1:2" ht="30">
      <c r="A28" s="900" t="s">
        <v>45</v>
      </c>
      <c r="B28" s="896" t="s">
        <v>46</v>
      </c>
    </row>
    <row r="29" spans="1:2">
      <c r="A29" s="484" t="s">
        <v>47</v>
      </c>
      <c r="B29" s="890" t="s">
        <v>48</v>
      </c>
    </row>
    <row r="30" spans="1:2">
      <c r="A30" s="414"/>
      <c r="B30" s="889" t="s">
        <v>13</v>
      </c>
    </row>
    <row r="31" spans="1:2">
      <c r="A31" s="414"/>
      <c r="B31" s="902" t="s">
        <v>49</v>
      </c>
    </row>
    <row r="32" spans="1:2">
      <c r="A32" s="899" t="s">
        <v>50</v>
      </c>
      <c r="B32" s="903" t="s">
        <v>51</v>
      </c>
    </row>
    <row r="33" spans="1:2" ht="30">
      <c r="A33" s="901" t="s">
        <v>52</v>
      </c>
      <c r="B33" s="903" t="s">
        <v>53</v>
      </c>
    </row>
    <row r="34" spans="1:2">
      <c r="A34" s="900" t="s">
        <v>54</v>
      </c>
      <c r="B34" s="896" t="s">
        <v>55</v>
      </c>
    </row>
    <row r="35" spans="1:2">
      <c r="A35" s="484" t="s">
        <v>56</v>
      </c>
      <c r="B35" s="890" t="s">
        <v>57</v>
      </c>
    </row>
    <row r="36" spans="1:2">
      <c r="A36" s="414"/>
      <c r="B36" s="893" t="s">
        <v>14</v>
      </c>
    </row>
    <row r="37" spans="1:2">
      <c r="A37" s="899" t="s">
        <v>58</v>
      </c>
      <c r="B37" s="895" t="s">
        <v>59</v>
      </c>
    </row>
    <row r="38" spans="1:2">
      <c r="A38" s="484" t="s">
        <v>60</v>
      </c>
      <c r="B38" s="890" t="s">
        <v>61</v>
      </c>
    </row>
  </sheetData>
  <hyperlinks>
    <hyperlink ref="A3" location="Contents!A1" display="Return to Contents" xr:uid="{493EF0A1-0B02-49F9-A603-0FD5A8BB4B7F}"/>
    <hyperlink ref="A20" location="Demographics!A90" display="Table C2.5" xr:uid="{0D9E8C93-6F6F-4197-A6F9-20489432BB40}"/>
    <hyperlink ref="A22" location="Funding!A8" display="Table I2.1" xr:uid="{9486FF87-0C2B-446F-9344-A793088630FB}"/>
    <hyperlink ref="A23" location="Funding!A23" display="Table I2.2" xr:uid="{6762EA18-44A5-4BB3-B227-CDE88671CD4E}"/>
    <hyperlink ref="A25" location="Volume!A23" display="Table A1.2" xr:uid="{49AB4161-D494-4A49-86E9-2CF0A36E1920}"/>
    <hyperlink ref="A26" location="Volume!A31" display="Table A1.3, A1.4 and A1.8" xr:uid="{6D9DCB0C-BF07-4CD0-A9D6-6174E29EB421}"/>
    <hyperlink ref="A27" location="Volume!A62" display="Table A1.5" xr:uid="{A6334AA4-7ABD-4B26-ADCD-729A0FE36BA6}"/>
    <hyperlink ref="A28" location="Volume!A71" display="Table A1.6" xr:uid="{72CD4781-1AC1-4CAF-946B-1625EB175922}"/>
    <hyperlink ref="A29" location="Volume!A86" display="Table A1.7" xr:uid="{DDAD8703-FE7B-4EDF-A401-1D7FEE3766B4}"/>
    <hyperlink ref="A32" location="'Welfare Rights Activity'!A19" display="Table OP3.1" xr:uid="{FC4FBA16-1BE6-4471-867A-26068DCF3B14}"/>
    <hyperlink ref="A33" location="'Welfare Rights Activity'!A29" display="Table OP3.2" xr:uid="{3FD07032-5FB2-458C-9382-CE7DCB3AE1D6}"/>
    <hyperlink ref="A34" location="'Welfare Rights Activity'!A126" display="Table OP3.3" xr:uid="{2047F81A-977B-42D5-9961-6D8BBB229713}"/>
    <hyperlink ref="A35" location="'Welfare Rights Activity'!A213" display="Table OP3.4" xr:uid="{95C16105-B7A4-4497-94A0-B0FB35BFC7D5}"/>
    <hyperlink ref="A37" location="'Financial Gain'!A8" display="Table OC1.1" xr:uid="{C01F2E7D-3248-45C0-8A91-0E724114EDB1}"/>
    <hyperlink ref="A38" location="'Financial Gain'!A24" display="Table OC1.2" xr:uid="{FE3DE33A-6471-4DB5-BDB7-027700393E7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codeName="Sheet3">
    <pageSetUpPr autoPageBreaks="0"/>
  </sheetPr>
  <dimension ref="A1:K25"/>
  <sheetViews>
    <sheetView zoomScaleNormal="100" workbookViewId="0">
      <selection activeCell="P13" sqref="P13"/>
    </sheetView>
  </sheetViews>
  <sheetFormatPr defaultRowHeight="15"/>
  <cols>
    <col min="1" max="10" width="9.140625" style="2"/>
    <col min="11" max="11" width="13.28515625" style="2" bestFit="1" customWidth="1"/>
    <col min="12" max="16384" width="9.140625" style="2"/>
  </cols>
  <sheetData>
    <row r="1" spans="1:3" ht="18.75">
      <c r="A1" s="909" t="s">
        <v>1</v>
      </c>
      <c r="B1" s="909"/>
      <c r="C1" s="909"/>
    </row>
    <row r="2" spans="1:3">
      <c r="A2" s="5" t="s">
        <v>5</v>
      </c>
    </row>
    <row r="3" spans="1:3">
      <c r="A3" s="215" t="s">
        <v>19</v>
      </c>
    </row>
    <row r="21" spans="2:11">
      <c r="K21" s="265"/>
    </row>
    <row r="24" spans="2:11">
      <c r="B24" s="19"/>
    </row>
    <row r="25" spans="2:11">
      <c r="C25" s="452"/>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9D8BB6-E4D2-4D25-A89D-3DE51FBC9F85}">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B15"/>
  <sheetViews>
    <sheetView workbookViewId="0">
      <selection activeCell="D9" sqref="D9"/>
    </sheetView>
  </sheetViews>
  <sheetFormatPr defaultRowHeight="15"/>
  <cols>
    <col min="1" max="1" width="42.140625" style="2" customWidth="1"/>
    <col min="2" max="2" width="31.42578125" style="2" customWidth="1"/>
    <col min="3" max="16384" width="9.140625" style="2"/>
  </cols>
  <sheetData>
    <row r="1" spans="1:2" ht="18.75">
      <c r="A1" s="909" t="s">
        <v>1</v>
      </c>
      <c r="B1" s="909"/>
    </row>
    <row r="2" spans="1:2">
      <c r="A2" s="5" t="s">
        <v>7</v>
      </c>
    </row>
    <row r="3" spans="1:2">
      <c r="A3" s="215" t="s">
        <v>19</v>
      </c>
    </row>
    <row r="5" spans="1:2">
      <c r="A5" s="2" t="s">
        <v>62</v>
      </c>
    </row>
    <row r="6" spans="1:2">
      <c r="A6" s="2" t="s">
        <v>63</v>
      </c>
    </row>
    <row r="7" spans="1:2">
      <c r="A7" s="2" t="s">
        <v>64</v>
      </c>
    </row>
    <row r="9" spans="1:2" ht="15.75" thickBot="1">
      <c r="A9" s="346" t="s">
        <v>65</v>
      </c>
    </row>
    <row r="10" spans="1:2">
      <c r="A10" s="459" t="s">
        <v>66</v>
      </c>
      <c r="B10" s="460" t="s">
        <v>67</v>
      </c>
    </row>
    <row r="11" spans="1:2">
      <c r="A11" s="472" t="s">
        <v>68</v>
      </c>
      <c r="B11" s="461" t="s">
        <v>69</v>
      </c>
    </row>
    <row r="13" spans="1:2" ht="15.75" thickBot="1">
      <c r="A13" s="346" t="s">
        <v>70</v>
      </c>
    </row>
    <row r="14" spans="1:2">
      <c r="A14" s="459" t="s">
        <v>66</v>
      </c>
      <c r="B14" s="460" t="s">
        <v>67</v>
      </c>
    </row>
    <row r="15" spans="1:2">
      <c r="A15" s="477" t="s">
        <v>71</v>
      </c>
      <c r="B15" s="461" t="s">
        <v>69</v>
      </c>
    </row>
  </sheetData>
  <mergeCells count="1">
    <mergeCell ref="A1:B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L208"/>
  <sheetViews>
    <sheetView topLeftCell="Q139" workbookViewId="0">
      <selection activeCell="K134" sqref="K134"/>
    </sheetView>
  </sheetViews>
  <sheetFormatPr defaultRowHeight="1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2.14062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0.7109375" style="2" bestFit="1" customWidth="1"/>
    <col min="22" max="22" width="13" style="2" customWidth="1"/>
    <col min="23" max="23" width="10.7109375" style="2" customWidth="1"/>
    <col min="24" max="24" width="11.28515625" style="2" customWidth="1"/>
    <col min="25" max="25" width="10.5703125" style="2" customWidth="1"/>
    <col min="26" max="26" width="9.5703125" style="2" bestFit="1" customWidth="1"/>
    <col min="27" max="27" width="11" style="2" customWidth="1"/>
    <col min="28" max="28" width="11.42578125" style="2" customWidth="1"/>
    <col min="29" max="29" width="9.140625" style="2"/>
    <col min="30" max="30" width="11.140625" style="2" customWidth="1"/>
    <col min="31" max="32" width="11.28515625" style="2" customWidth="1"/>
    <col min="33" max="33" width="9.140625" style="2"/>
    <col min="34" max="35" width="12.85546875" style="2" customWidth="1"/>
    <col min="36" max="36" width="10.85546875" style="2" customWidth="1"/>
    <col min="37" max="37" width="11.140625" style="2" customWidth="1"/>
    <col min="38" max="16384" width="9.140625" style="2"/>
  </cols>
  <sheetData>
    <row r="1" spans="1:14" ht="18.75">
      <c r="A1" s="909" t="s">
        <v>1</v>
      </c>
      <c r="B1" s="909"/>
      <c r="C1" s="909"/>
      <c r="N1" s="215"/>
    </row>
    <row r="2" spans="1:14">
      <c r="A2" s="5" t="s">
        <v>72</v>
      </c>
    </row>
    <row r="3" spans="1:14">
      <c r="A3" s="215" t="s">
        <v>19</v>
      </c>
    </row>
    <row r="4" spans="1:14">
      <c r="A4" s="5"/>
    </row>
    <row r="5" spans="1:14">
      <c r="A5" s="214" t="s">
        <v>73</v>
      </c>
      <c r="B5" s="214"/>
      <c r="C5" s="215" t="s">
        <v>74</v>
      </c>
    </row>
    <row r="6" spans="1:14">
      <c r="A6" s="214" t="s">
        <v>75</v>
      </c>
      <c r="B6" s="214"/>
      <c r="C6" s="215" t="s">
        <v>76</v>
      </c>
    </row>
    <row r="7" spans="1:14">
      <c r="A7" s="214" t="s">
        <v>77</v>
      </c>
      <c r="B7" s="214"/>
      <c r="C7" s="215" t="s">
        <v>78</v>
      </c>
    </row>
    <row r="8" spans="1:14">
      <c r="A8" s="214" t="s">
        <v>79</v>
      </c>
      <c r="B8" s="214"/>
      <c r="C8" s="215" t="s">
        <v>80</v>
      </c>
    </row>
    <row r="9" spans="1:14">
      <c r="A9" s="214" t="s">
        <v>81</v>
      </c>
      <c r="B9" s="214"/>
      <c r="C9" s="215" t="s">
        <v>33</v>
      </c>
    </row>
    <row r="10" spans="1:14">
      <c r="A10" s="214" t="s">
        <v>82</v>
      </c>
      <c r="B10" s="214"/>
      <c r="C10" s="215" t="s">
        <v>83</v>
      </c>
    </row>
    <row r="11" spans="1:14">
      <c r="A11" s="214" t="s">
        <v>84</v>
      </c>
      <c r="B11" s="214"/>
      <c r="C11" s="215" t="s">
        <v>85</v>
      </c>
    </row>
    <row r="12" spans="1:14">
      <c r="A12" s="214" t="s">
        <v>86</v>
      </c>
      <c r="B12" s="214"/>
      <c r="C12" s="215" t="s">
        <v>87</v>
      </c>
    </row>
    <row r="13" spans="1:14">
      <c r="A13" s="214" t="s">
        <v>88</v>
      </c>
      <c r="B13" s="214"/>
      <c r="C13" s="215" t="s">
        <v>89</v>
      </c>
    </row>
    <row r="15" spans="1:14">
      <c r="A15" s="5" t="s">
        <v>90</v>
      </c>
    </row>
    <row r="16" spans="1:14">
      <c r="A16" s="5"/>
    </row>
    <row r="17" spans="1:9">
      <c r="C17" s="910" t="s">
        <v>91</v>
      </c>
      <c r="D17" s="911"/>
      <c r="E17" s="911"/>
      <c r="F17" s="911"/>
      <c r="G17" s="932" t="s">
        <v>92</v>
      </c>
      <c r="H17" s="911"/>
    </row>
    <row r="18" spans="1:9">
      <c r="B18" s="347"/>
      <c r="C18" s="926" t="str">
        <f>A1</f>
        <v>East Renfrewshire</v>
      </c>
      <c r="D18" s="933"/>
      <c r="E18" s="911" t="s">
        <v>93</v>
      </c>
      <c r="F18" s="911"/>
      <c r="G18" s="932" t="str">
        <f>$A$1</f>
        <v>East Renfrewshire</v>
      </c>
      <c r="H18" s="911"/>
    </row>
    <row r="19" spans="1:9" ht="15.75" thickBot="1">
      <c r="B19" s="411" t="s">
        <v>73</v>
      </c>
      <c r="C19" s="3" t="s">
        <v>94</v>
      </c>
      <c r="D19" s="413" t="s">
        <v>95</v>
      </c>
      <c r="E19" s="412" t="s">
        <v>94</v>
      </c>
      <c r="F19" s="412" t="s">
        <v>95</v>
      </c>
      <c r="G19" s="82" t="s">
        <v>94</v>
      </c>
      <c r="H19" s="412" t="s">
        <v>95</v>
      </c>
    </row>
    <row r="20" spans="1:9">
      <c r="B20" s="347" t="s">
        <v>96</v>
      </c>
      <c r="C20" s="482"/>
      <c r="D20" s="7"/>
      <c r="G20" s="83"/>
      <c r="H20" s="481"/>
    </row>
    <row r="21" spans="1:9">
      <c r="B21" s="4" t="s">
        <v>97</v>
      </c>
      <c r="C21" s="42">
        <v>1094</v>
      </c>
      <c r="D21" s="43">
        <v>1492</v>
      </c>
      <c r="E21" s="44">
        <v>55010</v>
      </c>
      <c r="F21" s="44">
        <v>68302</v>
      </c>
      <c r="G21" s="84" t="s">
        <v>98</v>
      </c>
      <c r="H21" s="44" t="s">
        <v>98</v>
      </c>
    </row>
    <row r="22" spans="1:9">
      <c r="B22" s="1" t="s">
        <v>99</v>
      </c>
      <c r="C22" s="21">
        <v>1087</v>
      </c>
      <c r="D22" s="22">
        <v>1659</v>
      </c>
      <c r="E22" s="23">
        <v>79040.762000000002</v>
      </c>
      <c r="F22" s="23">
        <v>98579.547000000006</v>
      </c>
      <c r="G22" s="85" t="s">
        <v>98</v>
      </c>
      <c r="H22" s="23" t="s">
        <v>98</v>
      </c>
    </row>
    <row r="23" spans="1:9">
      <c r="B23" s="4" t="s">
        <v>100</v>
      </c>
      <c r="C23" s="42">
        <v>2035</v>
      </c>
      <c r="D23" s="43">
        <v>1375</v>
      </c>
      <c r="E23" s="44">
        <v>83409.87</v>
      </c>
      <c r="F23" s="44">
        <v>102803.81</v>
      </c>
      <c r="G23" s="84" t="s">
        <v>98</v>
      </c>
      <c r="H23" s="44" t="s">
        <v>98</v>
      </c>
    </row>
    <row r="24" spans="1:9">
      <c r="B24" s="485" t="s">
        <v>101</v>
      </c>
      <c r="C24" s="486">
        <v>1984</v>
      </c>
      <c r="D24" s="487">
        <v>2912</v>
      </c>
      <c r="E24" s="488">
        <v>70814.53</v>
      </c>
      <c r="F24" s="488">
        <v>93465.5</v>
      </c>
      <c r="G24" s="489" t="s">
        <v>98</v>
      </c>
      <c r="H24" s="488" t="s">
        <v>98</v>
      </c>
    </row>
    <row r="25" spans="1:9">
      <c r="B25" s="16" t="s">
        <v>102</v>
      </c>
      <c r="C25" s="24"/>
      <c r="D25" s="25"/>
      <c r="E25" s="26"/>
      <c r="F25" s="26"/>
      <c r="G25" s="86"/>
      <c r="H25" s="81"/>
    </row>
    <row r="26" spans="1:9">
      <c r="B26" s="4" t="s">
        <v>97</v>
      </c>
      <c r="C26" s="45">
        <f>IFERROR(C21/SUM($C21:$D21),"-")</f>
        <v>0.42304717710750195</v>
      </c>
      <c r="D26" s="46">
        <f>IFERROR(D21/SUM($C21:$D21),"-")</f>
        <v>0.57695282289249805</v>
      </c>
      <c r="E26" s="47">
        <f>IFERROR(E21/SUM($E21:$F21),"-")</f>
        <v>0.44610419099519916</v>
      </c>
      <c r="F26" s="47">
        <f>IFERROR(F21/SUM($E21:$F21),"-")</f>
        <v>0.55389580900480084</v>
      </c>
      <c r="G26" s="87">
        <v>0.47599999999999998</v>
      </c>
      <c r="H26" s="47">
        <v>0.52400000000000002</v>
      </c>
      <c r="I26" s="19"/>
    </row>
    <row r="27" spans="1:9">
      <c r="B27" s="1" t="s">
        <v>99</v>
      </c>
      <c r="C27" s="27">
        <f t="shared" ref="C27:D27" si="0">IFERROR(C22/SUM($C22:$D22),"-")</f>
        <v>0.39584850691915513</v>
      </c>
      <c r="D27" s="28">
        <f t="shared" si="0"/>
        <v>0.60415149308084481</v>
      </c>
      <c r="E27" s="29">
        <f t="shared" ref="E27:F27" si="1">IFERROR(E22/SUM($E22:$F22),"-")</f>
        <v>0.44499844891047902</v>
      </c>
      <c r="F27" s="29">
        <f t="shared" si="1"/>
        <v>0.55500155108952098</v>
      </c>
      <c r="G27" s="88">
        <v>0.47699999999999998</v>
      </c>
      <c r="H27" s="29">
        <v>0.52300000000000002</v>
      </c>
      <c r="I27" s="19"/>
    </row>
    <row r="28" spans="1:9">
      <c r="B28" s="4" t="s">
        <v>100</v>
      </c>
      <c r="C28" s="45">
        <f t="shared" ref="C28:D28" si="2">IFERROR(C23/SUM($C23:$D23),"-")</f>
        <v>0.59677419354838712</v>
      </c>
      <c r="D28" s="46">
        <f t="shared" si="2"/>
        <v>0.40322580645161288</v>
      </c>
      <c r="E28" s="47">
        <f t="shared" ref="E28:F28" si="3">IFERROR(E23/SUM($E23:$F23),"-")</f>
        <v>0.44792557668158428</v>
      </c>
      <c r="F28" s="47">
        <f t="shared" si="3"/>
        <v>0.55207442331841572</v>
      </c>
      <c r="G28" s="87">
        <v>0.47799999999999998</v>
      </c>
      <c r="H28" s="47">
        <v>0.52200000000000002</v>
      </c>
      <c r="I28" s="19"/>
    </row>
    <row r="29" spans="1:9" ht="15.75" thickBot="1">
      <c r="B29" s="490" t="s">
        <v>101</v>
      </c>
      <c r="C29" s="30">
        <f t="shared" ref="C29:D29" si="4">IFERROR(C24/SUM($C24:$D24),"-")</f>
        <v>0.40522875816993464</v>
      </c>
      <c r="D29" s="31">
        <f t="shared" si="4"/>
        <v>0.59477124183006536</v>
      </c>
      <c r="E29" s="32">
        <f t="shared" ref="E29:F29" si="5">IFERROR(E24/SUM($E24:$F24),"-")</f>
        <v>0.43105987988923544</v>
      </c>
      <c r="F29" s="32">
        <f t="shared" si="5"/>
        <v>0.56894012011076456</v>
      </c>
      <c r="G29" s="491" t="s">
        <v>98</v>
      </c>
      <c r="H29" s="32" t="s">
        <v>98</v>
      </c>
      <c r="I29" s="19"/>
    </row>
    <row r="31" spans="1:9" ht="17.25">
      <c r="A31" s="5" t="s">
        <v>103</v>
      </c>
    </row>
    <row r="32" spans="1:9">
      <c r="A32" s="5"/>
    </row>
    <row r="33" spans="1:21">
      <c r="B33" s="5" t="s">
        <v>104</v>
      </c>
      <c r="C33" s="910" t="s">
        <v>91</v>
      </c>
      <c r="D33" s="911"/>
      <c r="E33" s="911"/>
      <c r="F33" s="911"/>
      <c r="G33" s="911"/>
      <c r="H33" s="911"/>
      <c r="I33" s="911"/>
      <c r="J33" s="925"/>
      <c r="K33" s="932" t="s">
        <v>92</v>
      </c>
      <c r="L33" s="911"/>
      <c r="M33" s="911"/>
      <c r="N33" s="911"/>
    </row>
    <row r="34" spans="1:21">
      <c r="C34" s="926" t="str">
        <f>$A$1</f>
        <v>East Renfrewshire</v>
      </c>
      <c r="D34" s="927"/>
      <c r="E34" s="927"/>
      <c r="F34" s="933"/>
      <c r="G34" s="926" t="s">
        <v>93</v>
      </c>
      <c r="H34" s="927"/>
      <c r="I34" s="927"/>
      <c r="J34" s="928"/>
      <c r="K34" s="929" t="str">
        <f>$A$1</f>
        <v>East Renfrewshire</v>
      </c>
      <c r="L34" s="927"/>
      <c r="M34" s="927"/>
      <c r="N34" s="927"/>
    </row>
    <row r="35" spans="1:21" ht="15.75" thickBot="1">
      <c r="B35" s="50" t="s">
        <v>75</v>
      </c>
      <c r="C35" s="3" t="s">
        <v>105</v>
      </c>
      <c r="D35" s="412" t="s">
        <v>106</v>
      </c>
      <c r="E35" s="412" t="s">
        <v>107</v>
      </c>
      <c r="F35" s="413" t="s">
        <v>108</v>
      </c>
      <c r="G35" s="412" t="s">
        <v>105</v>
      </c>
      <c r="H35" s="412" t="s">
        <v>106</v>
      </c>
      <c r="I35" s="412" t="s">
        <v>107</v>
      </c>
      <c r="J35" s="412" t="s">
        <v>108</v>
      </c>
      <c r="K35" s="82" t="s">
        <v>105</v>
      </c>
      <c r="L35" s="412" t="s">
        <v>106</v>
      </c>
      <c r="M35" s="412" t="s">
        <v>107</v>
      </c>
      <c r="N35" s="412" t="s">
        <v>108</v>
      </c>
      <c r="O35" s="470"/>
    </row>
    <row r="36" spans="1:21">
      <c r="B36" s="33" t="s">
        <v>96</v>
      </c>
      <c r="C36" s="20"/>
      <c r="D36" s="17"/>
      <c r="E36" s="17"/>
      <c r="F36" s="18"/>
      <c r="G36" s="17"/>
      <c r="H36" s="17"/>
      <c r="I36" s="17"/>
      <c r="J36" s="17"/>
      <c r="K36" s="103"/>
      <c r="L36" s="17"/>
      <c r="M36" s="17"/>
      <c r="N36" s="17"/>
    </row>
    <row r="37" spans="1:21">
      <c r="B37" s="225" t="s">
        <v>97</v>
      </c>
      <c r="C37" s="39">
        <v>207</v>
      </c>
      <c r="D37" s="40">
        <v>305</v>
      </c>
      <c r="E37" s="40">
        <v>598</v>
      </c>
      <c r="F37" s="41">
        <v>1100</v>
      </c>
      <c r="G37" s="40">
        <v>24153</v>
      </c>
      <c r="H37" s="40">
        <v>19731</v>
      </c>
      <c r="I37" s="40">
        <v>29311</v>
      </c>
      <c r="J37" s="40">
        <v>37234</v>
      </c>
      <c r="K37" s="89" t="s">
        <v>98</v>
      </c>
      <c r="L37" s="40" t="s">
        <v>98</v>
      </c>
      <c r="M37" s="40" t="s">
        <v>98</v>
      </c>
      <c r="N37" s="40" t="s">
        <v>98</v>
      </c>
    </row>
    <row r="38" spans="1:21">
      <c r="B38" s="226" t="s">
        <v>99</v>
      </c>
      <c r="C38" s="36">
        <f>IFERROR(SUM(D50:E50),"-")</f>
        <v>491</v>
      </c>
      <c r="D38" s="37">
        <v>371</v>
      </c>
      <c r="E38" s="37">
        <v>582</v>
      </c>
      <c r="F38" s="38">
        <v>1215</v>
      </c>
      <c r="G38" s="37">
        <f>IFERROR(SUM(L50:M50),"-")</f>
        <v>40117</v>
      </c>
      <c r="H38" s="37">
        <v>31774</v>
      </c>
      <c r="I38" s="37">
        <v>41754</v>
      </c>
      <c r="J38" s="37">
        <v>55942</v>
      </c>
      <c r="K38" s="90" t="s">
        <v>98</v>
      </c>
      <c r="L38" s="37" t="s">
        <v>98</v>
      </c>
      <c r="M38" s="37" t="s">
        <v>98</v>
      </c>
      <c r="N38" s="37" t="s">
        <v>98</v>
      </c>
    </row>
    <row r="39" spans="1:21">
      <c r="B39" s="225" t="s">
        <v>100</v>
      </c>
      <c r="C39" s="39">
        <f t="shared" ref="C39:C40" si="6">IFERROR(SUM(D51:E51),"-")</f>
        <v>527</v>
      </c>
      <c r="D39" s="40">
        <v>434</v>
      </c>
      <c r="E39" s="40">
        <v>787</v>
      </c>
      <c r="F39" s="41">
        <v>1407</v>
      </c>
      <c r="G39" s="40">
        <f t="shared" ref="G39:G40" si="7">IFERROR(SUM(L51:M51),"-")</f>
        <v>39660.404999999999</v>
      </c>
      <c r="H39" s="40">
        <v>29913.205000000002</v>
      </c>
      <c r="I39" s="40">
        <v>48913.845000000001</v>
      </c>
      <c r="J39" s="40">
        <v>71419.48</v>
      </c>
      <c r="K39" s="89" t="s">
        <v>98</v>
      </c>
      <c r="L39" s="40" t="s">
        <v>98</v>
      </c>
      <c r="M39" s="40" t="s">
        <v>98</v>
      </c>
      <c r="N39" s="40" t="s">
        <v>98</v>
      </c>
    </row>
    <row r="40" spans="1:21">
      <c r="B40" s="152" t="s">
        <v>101</v>
      </c>
      <c r="C40" s="492">
        <f t="shared" si="6"/>
        <v>844</v>
      </c>
      <c r="D40" s="493">
        <v>711</v>
      </c>
      <c r="E40" s="493">
        <v>1201</v>
      </c>
      <c r="F40" s="494">
        <v>1762</v>
      </c>
      <c r="G40" s="493">
        <f t="shared" si="7"/>
        <v>40224.090000000004</v>
      </c>
      <c r="H40" s="493">
        <v>31531.25</v>
      </c>
      <c r="I40" s="493">
        <v>44794.51</v>
      </c>
      <c r="J40" s="493">
        <v>50817.19</v>
      </c>
      <c r="K40" s="495" t="s">
        <v>98</v>
      </c>
      <c r="L40" s="493" t="s">
        <v>98</v>
      </c>
      <c r="M40" s="493" t="s">
        <v>98</v>
      </c>
      <c r="N40" s="493" t="s">
        <v>98</v>
      </c>
    </row>
    <row r="41" spans="1:21">
      <c r="B41" s="34" t="s">
        <v>102</v>
      </c>
      <c r="C41" s="482"/>
      <c r="D41" s="481"/>
      <c r="E41" s="481"/>
      <c r="F41" s="7"/>
      <c r="G41" s="481"/>
      <c r="H41" s="481"/>
      <c r="I41" s="481"/>
      <c r="J41" s="481"/>
      <c r="K41" s="83"/>
      <c r="L41" s="481"/>
      <c r="M41" s="481"/>
      <c r="N41" s="481"/>
    </row>
    <row r="42" spans="1:21">
      <c r="A42" s="19"/>
      <c r="B42" s="225" t="s">
        <v>97</v>
      </c>
      <c r="C42" s="57">
        <f>IFERROR(C37/SUM($C37:$F37),"")</f>
        <v>9.3665158371040724E-2</v>
      </c>
      <c r="D42" s="58">
        <f t="shared" ref="D42:F42" si="8">IFERROR(D37/SUM($C37:$F37),"")</f>
        <v>0.13800904977375567</v>
      </c>
      <c r="E42" s="58">
        <f t="shared" si="8"/>
        <v>0.27058823529411763</v>
      </c>
      <c r="F42" s="59">
        <f t="shared" si="8"/>
        <v>0.49773755656108598</v>
      </c>
      <c r="G42" s="58">
        <f>IFERROR(G37/SUM($G37:$J37),"")</f>
        <v>0.21871972036331036</v>
      </c>
      <c r="H42" s="58">
        <f t="shared" ref="H42:J42" si="9">IFERROR(H37/SUM($G37:$J37),"")</f>
        <v>0.17867589129667025</v>
      </c>
      <c r="I42" s="58">
        <f t="shared" si="9"/>
        <v>0.26542846534877612</v>
      </c>
      <c r="J42" s="58">
        <f t="shared" si="9"/>
        <v>0.33717592299124322</v>
      </c>
      <c r="K42" s="91">
        <v>0.248</v>
      </c>
      <c r="L42" s="58">
        <v>0.151</v>
      </c>
      <c r="M42" s="58">
        <v>0.27400000000000002</v>
      </c>
      <c r="N42" s="58">
        <v>0.32700000000000001</v>
      </c>
      <c r="O42" s="19"/>
      <c r="U42" s="19"/>
    </row>
    <row r="43" spans="1:21">
      <c r="B43" s="226" t="s">
        <v>99</v>
      </c>
      <c r="C43" s="60">
        <f t="shared" ref="C43:F43" si="10">IFERROR(C38/SUM($C38:$F38),"")</f>
        <v>0.184655885671305</v>
      </c>
      <c r="D43" s="61">
        <f t="shared" si="10"/>
        <v>0.13952613764573149</v>
      </c>
      <c r="E43" s="61">
        <f t="shared" si="10"/>
        <v>0.21887927792403158</v>
      </c>
      <c r="F43" s="62">
        <f t="shared" si="10"/>
        <v>0.45693869875893195</v>
      </c>
      <c r="G43" s="61">
        <f t="shared" ref="G43:J43" si="11">IFERROR(G38/SUM($G38:$J38),"")</f>
        <v>0.23655704741519101</v>
      </c>
      <c r="H43" s="61">
        <f t="shared" si="11"/>
        <v>0.18736105951517509</v>
      </c>
      <c r="I43" s="61">
        <f t="shared" si="11"/>
        <v>0.24620990995772082</v>
      </c>
      <c r="J43" s="61">
        <f t="shared" si="11"/>
        <v>0.32987198311191307</v>
      </c>
      <c r="K43" s="92">
        <v>0.246</v>
      </c>
      <c r="L43" s="61">
        <v>0.151</v>
      </c>
      <c r="M43" s="61">
        <v>0.29299999999999998</v>
      </c>
      <c r="N43" s="61">
        <v>0.311</v>
      </c>
      <c r="O43" s="19"/>
      <c r="U43" s="19"/>
    </row>
    <row r="44" spans="1:21">
      <c r="B44" s="225" t="s">
        <v>100</v>
      </c>
      <c r="C44" s="57">
        <f t="shared" ref="C44:F44" si="12">IFERROR(C39/SUM($C39:$F39),"")</f>
        <v>0.16703645007923931</v>
      </c>
      <c r="D44" s="58">
        <f t="shared" si="12"/>
        <v>0.1375594294770206</v>
      </c>
      <c r="E44" s="58">
        <f t="shared" si="12"/>
        <v>0.24944532488114105</v>
      </c>
      <c r="F44" s="59">
        <f t="shared" si="12"/>
        <v>0.44595879556259904</v>
      </c>
      <c r="G44" s="58">
        <f t="shared" ref="G44:J44" si="13">IFERROR(G39/SUM($G39:$J39),"")</f>
        <v>0.20884126743449363</v>
      </c>
      <c r="H44" s="58">
        <f t="shared" si="13"/>
        <v>0.15751507442316418</v>
      </c>
      <c r="I44" s="58">
        <f t="shared" si="13"/>
        <v>0.25756745007758669</v>
      </c>
      <c r="J44" s="58">
        <f t="shared" si="13"/>
        <v>0.3760762080647555</v>
      </c>
      <c r="K44" s="91">
        <v>0.246</v>
      </c>
      <c r="L44" s="58">
        <v>0.14899999999999999</v>
      </c>
      <c r="M44" s="58">
        <v>0.27100000000000002</v>
      </c>
      <c r="N44" s="58">
        <v>0.33400000000000002</v>
      </c>
      <c r="O44" s="19"/>
      <c r="U44" s="19"/>
    </row>
    <row r="45" spans="1:21" ht="15.75" thickBot="1">
      <c r="B45" s="150" t="s">
        <v>101</v>
      </c>
      <c r="C45" s="496">
        <f t="shared" ref="C45:F45" si="14">IFERROR(C40/SUM($C40:$F40),"")</f>
        <v>0.18680832226648961</v>
      </c>
      <c r="D45" s="497">
        <f t="shared" si="14"/>
        <v>0.15737051792828685</v>
      </c>
      <c r="E45" s="497">
        <f t="shared" si="14"/>
        <v>0.26582558654271804</v>
      </c>
      <c r="F45" s="498">
        <f t="shared" si="14"/>
        <v>0.38999557326250556</v>
      </c>
      <c r="G45" s="497">
        <f t="shared" ref="G45:J45" si="15">IFERROR(G40/SUM($G40:$J40),"")</f>
        <v>0.24033459634585161</v>
      </c>
      <c r="H45" s="497">
        <f t="shared" si="15"/>
        <v>0.18839581556798757</v>
      </c>
      <c r="I45" s="497">
        <f t="shared" si="15"/>
        <v>0.26764236255836277</v>
      </c>
      <c r="J45" s="497">
        <f t="shared" si="15"/>
        <v>0.30362722552779808</v>
      </c>
      <c r="K45" s="499" t="s">
        <v>98</v>
      </c>
      <c r="L45" s="497" t="s">
        <v>98</v>
      </c>
      <c r="M45" s="497" t="s">
        <v>98</v>
      </c>
      <c r="N45" s="497" t="s">
        <v>98</v>
      </c>
      <c r="O45" s="19"/>
      <c r="U45" s="19"/>
    </row>
    <row r="46" spans="1:21">
      <c r="F46" s="19"/>
      <c r="I46" s="19"/>
    </row>
    <row r="47" spans="1:21">
      <c r="B47" s="5" t="s">
        <v>109</v>
      </c>
      <c r="C47" s="910" t="str">
        <f>$A$1</f>
        <v>East Renfrewshire</v>
      </c>
      <c r="D47" s="911"/>
      <c r="E47" s="911"/>
      <c r="F47" s="911"/>
      <c r="G47" s="911"/>
      <c r="H47" s="911"/>
      <c r="I47" s="911"/>
      <c r="J47" s="912"/>
      <c r="K47" s="910" t="s">
        <v>93</v>
      </c>
      <c r="L47" s="911"/>
      <c r="M47" s="911"/>
      <c r="N47" s="911"/>
      <c r="O47" s="911"/>
      <c r="P47" s="911"/>
      <c r="Q47" s="911"/>
      <c r="R47" s="911"/>
    </row>
    <row r="48" spans="1:21" ht="15.75" thickBot="1">
      <c r="B48" s="50" t="s">
        <v>75</v>
      </c>
      <c r="C48" s="3" t="s">
        <v>110</v>
      </c>
      <c r="D48" s="412" t="s">
        <v>111</v>
      </c>
      <c r="E48" s="412" t="s">
        <v>112</v>
      </c>
      <c r="F48" s="412" t="s">
        <v>106</v>
      </c>
      <c r="G48" s="412" t="s">
        <v>107</v>
      </c>
      <c r="H48" s="412" t="s">
        <v>113</v>
      </c>
      <c r="I48" s="412" t="s">
        <v>114</v>
      </c>
      <c r="J48" s="413" t="s">
        <v>115</v>
      </c>
      <c r="K48" s="3" t="s">
        <v>110</v>
      </c>
      <c r="L48" s="412" t="s">
        <v>111</v>
      </c>
      <c r="M48" s="412" t="s">
        <v>112</v>
      </c>
      <c r="N48" s="412" t="s">
        <v>106</v>
      </c>
      <c r="O48" s="412" t="s">
        <v>107</v>
      </c>
      <c r="P48" s="412" t="s">
        <v>113</v>
      </c>
      <c r="Q48" s="412" t="s">
        <v>114</v>
      </c>
      <c r="R48" s="412" t="s">
        <v>115</v>
      </c>
    </row>
    <row r="49" spans="1:20">
      <c r="B49" s="48" t="s">
        <v>116</v>
      </c>
      <c r="C49" s="20"/>
      <c r="D49" s="17"/>
      <c r="E49" s="17"/>
      <c r="F49" s="17"/>
      <c r="G49" s="17"/>
      <c r="H49" s="17"/>
      <c r="I49" s="17"/>
      <c r="J49" s="18"/>
      <c r="K49" s="20"/>
      <c r="L49" s="17"/>
      <c r="M49" s="17"/>
      <c r="N49" s="17"/>
      <c r="O49" s="17"/>
      <c r="P49" s="17"/>
      <c r="Q49" s="17"/>
      <c r="R49" s="17"/>
    </row>
    <row r="50" spans="1:20">
      <c r="B50" s="51" t="s">
        <v>99</v>
      </c>
      <c r="C50" s="39">
        <v>0</v>
      </c>
      <c r="D50" s="40">
        <v>259</v>
      </c>
      <c r="E50" s="40">
        <v>232</v>
      </c>
      <c r="F50" s="40">
        <v>371</v>
      </c>
      <c r="G50" s="40">
        <v>582</v>
      </c>
      <c r="H50" s="40">
        <v>281</v>
      </c>
      <c r="I50" s="40">
        <v>174</v>
      </c>
      <c r="J50" s="41">
        <v>760</v>
      </c>
      <c r="K50" s="39">
        <v>803</v>
      </c>
      <c r="L50" s="40">
        <v>13350</v>
      </c>
      <c r="M50" s="40">
        <v>26767</v>
      </c>
      <c r="N50" s="40">
        <v>31774</v>
      </c>
      <c r="O50" s="40">
        <v>41754</v>
      </c>
      <c r="P50" s="40">
        <v>20258</v>
      </c>
      <c r="Q50" s="40">
        <v>12890</v>
      </c>
      <c r="R50" s="40">
        <v>21652</v>
      </c>
    </row>
    <row r="51" spans="1:20">
      <c r="B51" s="49" t="s">
        <v>100</v>
      </c>
      <c r="C51" s="36">
        <v>129</v>
      </c>
      <c r="D51" s="37">
        <v>188</v>
      </c>
      <c r="E51" s="37">
        <v>339</v>
      </c>
      <c r="F51" s="37">
        <v>434</v>
      </c>
      <c r="G51" s="37">
        <v>787</v>
      </c>
      <c r="H51" s="37">
        <v>213</v>
      </c>
      <c r="I51" s="37">
        <v>480</v>
      </c>
      <c r="J51" s="38">
        <v>714</v>
      </c>
      <c r="K51" s="36">
        <v>1386.04</v>
      </c>
      <c r="L51" s="37">
        <v>13035.18</v>
      </c>
      <c r="M51" s="37">
        <v>26625.224999999999</v>
      </c>
      <c r="N51" s="37">
        <v>29913.205000000002</v>
      </c>
      <c r="O51" s="37">
        <v>48913.845000000001</v>
      </c>
      <c r="P51" s="37">
        <v>15458</v>
      </c>
      <c r="Q51" s="37">
        <v>11277</v>
      </c>
      <c r="R51" s="37">
        <v>12860</v>
      </c>
    </row>
    <row r="52" spans="1:20">
      <c r="B52" s="51" t="s">
        <v>101</v>
      </c>
      <c r="C52" s="39">
        <v>101</v>
      </c>
      <c r="D52" s="40">
        <v>261</v>
      </c>
      <c r="E52" s="40">
        <v>583</v>
      </c>
      <c r="F52" s="40">
        <v>711</v>
      </c>
      <c r="G52" s="40">
        <v>1201</v>
      </c>
      <c r="H52" s="40">
        <v>0</v>
      </c>
      <c r="I52" s="40">
        <v>0</v>
      </c>
      <c r="J52" s="41">
        <v>0</v>
      </c>
      <c r="K52" s="39">
        <v>716.78</v>
      </c>
      <c r="L52" s="40">
        <v>12014.19</v>
      </c>
      <c r="M52" s="40">
        <v>28209.9</v>
      </c>
      <c r="N52" s="40">
        <v>31531.25</v>
      </c>
      <c r="O52" s="40">
        <v>44794.51</v>
      </c>
      <c r="P52" s="40">
        <v>10376.07</v>
      </c>
      <c r="Q52" s="40">
        <v>8816.4</v>
      </c>
      <c r="R52" s="40">
        <v>14202.62</v>
      </c>
    </row>
    <row r="53" spans="1:20">
      <c r="B53" s="55" t="s">
        <v>117</v>
      </c>
      <c r="C53" s="52"/>
      <c r="D53" s="53"/>
      <c r="E53" s="53"/>
      <c r="F53" s="53"/>
      <c r="G53" s="53"/>
      <c r="H53" s="53"/>
      <c r="I53" s="53"/>
      <c r="J53" s="54"/>
      <c r="K53" s="52"/>
      <c r="L53" s="53"/>
      <c r="M53" s="53"/>
      <c r="N53" s="53"/>
      <c r="O53" s="53"/>
      <c r="P53" s="53"/>
      <c r="Q53" s="53"/>
      <c r="R53" s="53"/>
    </row>
    <row r="54" spans="1:20">
      <c r="B54" s="51" t="s">
        <v>99</v>
      </c>
      <c r="C54" s="45">
        <f>IFERROR(C50/SUM($C50:$J50),"-")</f>
        <v>0</v>
      </c>
      <c r="D54" s="47">
        <f t="shared" ref="D54:J54" si="16">IFERROR(D50/SUM($C50:$J50),"-")</f>
        <v>9.7405039488529521E-2</v>
      </c>
      <c r="E54" s="47">
        <f t="shared" si="16"/>
        <v>8.7250846182775482E-2</v>
      </c>
      <c r="F54" s="47">
        <f t="shared" si="16"/>
        <v>0.13952613764573149</v>
      </c>
      <c r="G54" s="47">
        <f t="shared" si="16"/>
        <v>0.21887927792403158</v>
      </c>
      <c r="H54" s="47">
        <f t="shared" si="16"/>
        <v>0.10567882662655133</v>
      </c>
      <c r="I54" s="47">
        <f t="shared" si="16"/>
        <v>6.5438134637081605E-2</v>
      </c>
      <c r="J54" s="46">
        <f t="shared" si="16"/>
        <v>0.28582173749529899</v>
      </c>
      <c r="K54" s="45">
        <f>IFERROR(K50/SUM($K50:$R50),"-")</f>
        <v>4.7445169219134048E-3</v>
      </c>
      <c r="L54" s="47">
        <f t="shared" ref="L54:R54" si="17">IFERROR(L50/SUM($K50:$R50),"-")</f>
        <v>7.8878332387975036E-2</v>
      </c>
      <c r="M54" s="47">
        <f t="shared" si="17"/>
        <v>0.15815253356021933</v>
      </c>
      <c r="N54" s="47">
        <f t="shared" si="17"/>
        <v>0.18773633957269806</v>
      </c>
      <c r="O54" s="47">
        <f t="shared" si="17"/>
        <v>0.24670306296086217</v>
      </c>
      <c r="P54" s="47">
        <f t="shared" si="17"/>
        <v>0.11969417659292872</v>
      </c>
      <c r="Q54" s="47">
        <f t="shared" si="17"/>
        <v>7.6160427301947442E-2</v>
      </c>
      <c r="R54" s="47">
        <f t="shared" si="17"/>
        <v>0.12793061070145584</v>
      </c>
    </row>
    <row r="55" spans="1:20">
      <c r="B55" s="49" t="s">
        <v>100</v>
      </c>
      <c r="C55" s="27">
        <f t="shared" ref="C55:J55" si="18">IFERROR(C51/SUM($C51:$J51),"-")</f>
        <v>3.9281364190012179E-2</v>
      </c>
      <c r="D55" s="29">
        <f t="shared" si="18"/>
        <v>5.7247259439707675E-2</v>
      </c>
      <c r="E55" s="29">
        <f t="shared" si="18"/>
        <v>0.10322777101096224</v>
      </c>
      <c r="F55" s="29">
        <f t="shared" si="18"/>
        <v>0.13215590742996347</v>
      </c>
      <c r="G55" s="29">
        <f t="shared" si="18"/>
        <v>0.23964677222898903</v>
      </c>
      <c r="H55" s="29">
        <f t="shared" si="18"/>
        <v>6.4859926918392208E-2</v>
      </c>
      <c r="I55" s="29">
        <f t="shared" si="18"/>
        <v>0.146163215590743</v>
      </c>
      <c r="J55" s="28">
        <f t="shared" si="18"/>
        <v>0.2174177831912302</v>
      </c>
      <c r="K55" s="27">
        <f t="shared" ref="K55:R55" si="19">IFERROR(K51/SUM($K51:$R51),"-")</f>
        <v>8.6916227559556518E-3</v>
      </c>
      <c r="L55" s="29">
        <f t="shared" si="19"/>
        <v>8.1741412308431211E-2</v>
      </c>
      <c r="M55" s="29">
        <f t="shared" si="19"/>
        <v>0.16696228932241444</v>
      </c>
      <c r="N55" s="29">
        <f t="shared" si="19"/>
        <v>0.18758065660555712</v>
      </c>
      <c r="O55" s="29">
        <f t="shared" si="19"/>
        <v>0.30673046108574614</v>
      </c>
      <c r="P55" s="29">
        <f t="shared" si="19"/>
        <v>9.6934507345792661E-2</v>
      </c>
      <c r="Q55" s="29">
        <f t="shared" si="19"/>
        <v>7.0716162462058724E-2</v>
      </c>
      <c r="R55" s="29">
        <f t="shared" si="19"/>
        <v>8.064288811404409E-2</v>
      </c>
    </row>
    <row r="56" spans="1:20" ht="15.75" thickBot="1">
      <c r="B56" s="858" t="s">
        <v>101</v>
      </c>
      <c r="C56" s="859">
        <f t="shared" ref="C56:J56" si="20">IFERROR(C52/SUM($C52:$J52),"-")</f>
        <v>3.5351767588379421E-2</v>
      </c>
      <c r="D56" s="860">
        <f t="shared" si="20"/>
        <v>9.1354567728386418E-2</v>
      </c>
      <c r="E56" s="860">
        <f t="shared" si="20"/>
        <v>0.20406020301015051</v>
      </c>
      <c r="F56" s="860">
        <f t="shared" si="20"/>
        <v>0.24886244312215611</v>
      </c>
      <c r="G56" s="860">
        <f t="shared" si="20"/>
        <v>0.42037101855092757</v>
      </c>
      <c r="H56" s="860">
        <f t="shared" si="20"/>
        <v>0</v>
      </c>
      <c r="I56" s="860">
        <f t="shared" si="20"/>
        <v>0</v>
      </c>
      <c r="J56" s="861">
        <f t="shared" si="20"/>
        <v>0</v>
      </c>
      <c r="K56" s="859">
        <f t="shared" ref="K56:R56" si="21">IFERROR(K52/SUM($K52:$R52),"-")</f>
        <v>4.757545579593808E-3</v>
      </c>
      <c r="L56" s="860">
        <f t="shared" si="21"/>
        <v>7.9742817219928194E-2</v>
      </c>
      <c r="M56" s="860">
        <f t="shared" si="21"/>
        <v>0.1872399969945916</v>
      </c>
      <c r="N56" s="860">
        <f t="shared" si="21"/>
        <v>0.20928507918268821</v>
      </c>
      <c r="O56" s="860">
        <f t="shared" si="21"/>
        <v>0.29731845620772152</v>
      </c>
      <c r="P56" s="860">
        <f t="shared" si="21"/>
        <v>6.8869982368447671E-2</v>
      </c>
      <c r="Q56" s="860">
        <f t="shared" si="21"/>
        <v>5.851785045332019E-2</v>
      </c>
      <c r="R56" s="860">
        <f t="shared" si="21"/>
        <v>9.4268271993708824E-2</v>
      </c>
    </row>
    <row r="57" spans="1:20">
      <c r="J57" s="19"/>
    </row>
    <row r="58" spans="1:20">
      <c r="A58" s="372" t="s">
        <v>118</v>
      </c>
      <c r="J58" s="19"/>
    </row>
    <row r="59" spans="1:20">
      <c r="J59" s="19"/>
    </row>
    <row r="60" spans="1:20">
      <c r="C60" s="910" t="s">
        <v>91</v>
      </c>
      <c r="D60" s="911"/>
      <c r="E60" s="911"/>
      <c r="F60" s="911"/>
      <c r="G60" s="911"/>
      <c r="H60" s="911"/>
      <c r="I60" s="911"/>
      <c r="J60" s="911"/>
      <c r="K60" s="911"/>
      <c r="L60" s="911"/>
      <c r="M60" s="911"/>
      <c r="N60" s="911"/>
      <c r="O60" s="934" t="s">
        <v>92</v>
      </c>
      <c r="P60" s="911"/>
      <c r="Q60" s="911"/>
      <c r="R60" s="911"/>
      <c r="S60" s="911"/>
      <c r="T60" s="911"/>
    </row>
    <row r="61" spans="1:20">
      <c r="C61" s="910" t="str">
        <f>$A$1</f>
        <v>East Renfrewshire</v>
      </c>
      <c r="D61" s="911"/>
      <c r="E61" s="911"/>
      <c r="F61" s="911"/>
      <c r="G61" s="911"/>
      <c r="H61" s="912"/>
      <c r="I61" s="911" t="s">
        <v>93</v>
      </c>
      <c r="J61" s="911"/>
      <c r="K61" s="911"/>
      <c r="L61" s="911"/>
      <c r="M61" s="911"/>
      <c r="N61" s="911"/>
      <c r="O61" s="934" t="str">
        <f>$A$1</f>
        <v>East Renfrewshire</v>
      </c>
      <c r="P61" s="911"/>
      <c r="Q61" s="911"/>
      <c r="R61" s="911"/>
      <c r="S61" s="911"/>
      <c r="T61" s="911"/>
    </row>
    <row r="62" spans="1:20" ht="39.75" thickBot="1">
      <c r="B62" s="50" t="s">
        <v>77</v>
      </c>
      <c r="C62" s="110" t="s">
        <v>119</v>
      </c>
      <c r="D62" s="109" t="s">
        <v>120</v>
      </c>
      <c r="E62" s="109" t="s">
        <v>121</v>
      </c>
      <c r="F62" s="109" t="s">
        <v>122</v>
      </c>
      <c r="G62" s="109" t="s">
        <v>123</v>
      </c>
      <c r="H62" s="111" t="s">
        <v>124</v>
      </c>
      <c r="I62" s="109" t="s">
        <v>119</v>
      </c>
      <c r="J62" s="109" t="s">
        <v>120</v>
      </c>
      <c r="K62" s="109" t="s">
        <v>121</v>
      </c>
      <c r="L62" s="109" t="s">
        <v>122</v>
      </c>
      <c r="M62" s="109" t="s">
        <v>123</v>
      </c>
      <c r="N62" s="109" t="s">
        <v>124</v>
      </c>
      <c r="O62" s="112" t="s">
        <v>119</v>
      </c>
      <c r="P62" s="109" t="s">
        <v>120</v>
      </c>
      <c r="Q62" s="109" t="s">
        <v>121</v>
      </c>
      <c r="R62" s="109" t="s">
        <v>122</v>
      </c>
      <c r="S62" s="109" t="s">
        <v>123</v>
      </c>
      <c r="T62" s="109" t="s">
        <v>124</v>
      </c>
    </row>
    <row r="63" spans="1:20">
      <c r="B63" s="33" t="s">
        <v>96</v>
      </c>
      <c r="C63" s="68"/>
      <c r="D63" s="66"/>
      <c r="E63" s="66"/>
      <c r="F63" s="66"/>
      <c r="G63" s="66"/>
      <c r="H63" s="69"/>
      <c r="I63" s="66"/>
      <c r="J63" s="66"/>
      <c r="K63" s="66"/>
      <c r="L63" s="66"/>
      <c r="M63" s="66"/>
      <c r="N63" s="66"/>
      <c r="O63" s="93"/>
      <c r="P63" s="66"/>
      <c r="Q63" s="66"/>
      <c r="R63" s="66"/>
      <c r="S63" s="66"/>
      <c r="T63" s="66"/>
    </row>
    <row r="64" spans="1:20">
      <c r="B64" s="225" t="s">
        <v>97</v>
      </c>
      <c r="C64" s="39">
        <v>1854</v>
      </c>
      <c r="D64" s="40">
        <v>0</v>
      </c>
      <c r="E64" s="40">
        <v>80</v>
      </c>
      <c r="F64" s="40">
        <v>2</v>
      </c>
      <c r="G64" s="40">
        <v>3</v>
      </c>
      <c r="H64" s="41">
        <v>7</v>
      </c>
      <c r="I64" s="40">
        <v>87881</v>
      </c>
      <c r="J64" s="40">
        <v>2073</v>
      </c>
      <c r="K64" s="40">
        <v>2038</v>
      </c>
      <c r="L64" s="40">
        <v>405</v>
      </c>
      <c r="M64" s="40">
        <v>938</v>
      </c>
      <c r="N64" s="40">
        <v>1307</v>
      </c>
      <c r="O64" s="94" t="s">
        <v>98</v>
      </c>
      <c r="P64" s="40" t="s">
        <v>98</v>
      </c>
      <c r="Q64" s="40" t="s">
        <v>98</v>
      </c>
      <c r="R64" s="40" t="s">
        <v>98</v>
      </c>
      <c r="S64" s="40" t="s">
        <v>98</v>
      </c>
      <c r="T64" s="40" t="s">
        <v>98</v>
      </c>
    </row>
    <row r="65" spans="1:21">
      <c r="B65" s="226" t="s">
        <v>99</v>
      </c>
      <c r="C65" s="36">
        <v>2181</v>
      </c>
      <c r="D65" s="37">
        <v>5</v>
      </c>
      <c r="E65" s="37">
        <v>83</v>
      </c>
      <c r="F65" s="37">
        <v>2</v>
      </c>
      <c r="G65" s="37">
        <v>4</v>
      </c>
      <c r="H65" s="38">
        <v>5</v>
      </c>
      <c r="I65" s="37">
        <v>137977.40100000001</v>
      </c>
      <c r="J65" s="37">
        <v>950.50300000000004</v>
      </c>
      <c r="K65" s="37">
        <v>3261.453</v>
      </c>
      <c r="L65" s="37">
        <v>1727.4570000000001</v>
      </c>
      <c r="M65" s="37">
        <v>499.71800000000002</v>
      </c>
      <c r="N65" s="37">
        <v>1830.617</v>
      </c>
      <c r="O65" s="95" t="s">
        <v>98</v>
      </c>
      <c r="P65" s="37" t="s">
        <v>98</v>
      </c>
      <c r="Q65" s="37" t="s">
        <v>98</v>
      </c>
      <c r="R65" s="37" t="s">
        <v>98</v>
      </c>
      <c r="S65" s="37" t="s">
        <v>98</v>
      </c>
      <c r="T65" s="37" t="s">
        <v>98</v>
      </c>
    </row>
    <row r="66" spans="1:21">
      <c r="B66" s="225" t="s">
        <v>100</v>
      </c>
      <c r="C66" s="39">
        <v>2960</v>
      </c>
      <c r="D66" s="40">
        <v>18</v>
      </c>
      <c r="E66" s="40">
        <v>160</v>
      </c>
      <c r="F66" s="40">
        <v>2</v>
      </c>
      <c r="G66" s="40">
        <v>15</v>
      </c>
      <c r="H66" s="41">
        <v>1</v>
      </c>
      <c r="I66" s="40">
        <v>120815.22500000001</v>
      </c>
      <c r="J66" s="40">
        <v>625.79</v>
      </c>
      <c r="K66" s="40">
        <v>3338.585</v>
      </c>
      <c r="L66" s="40">
        <v>1709.77</v>
      </c>
      <c r="M66" s="40">
        <v>499.46</v>
      </c>
      <c r="N66" s="40">
        <v>1896.98</v>
      </c>
      <c r="O66" s="94" t="s">
        <v>98</v>
      </c>
      <c r="P66" s="40" t="s">
        <v>98</v>
      </c>
      <c r="Q66" s="40" t="s">
        <v>98</v>
      </c>
      <c r="R66" s="40" t="s">
        <v>98</v>
      </c>
      <c r="S66" s="40" t="s">
        <v>98</v>
      </c>
      <c r="T66" s="40" t="s">
        <v>98</v>
      </c>
    </row>
    <row r="67" spans="1:21">
      <c r="B67" s="226" t="s">
        <v>101</v>
      </c>
      <c r="C67" s="36">
        <v>4128</v>
      </c>
      <c r="D67" s="37">
        <v>5</v>
      </c>
      <c r="E67" s="37">
        <v>250</v>
      </c>
      <c r="F67" s="37">
        <v>4</v>
      </c>
      <c r="G67" s="37">
        <v>9</v>
      </c>
      <c r="H67" s="38">
        <v>21</v>
      </c>
      <c r="I67" s="37">
        <v>123397.1</v>
      </c>
      <c r="J67" s="37">
        <v>807.98</v>
      </c>
      <c r="K67" s="37">
        <v>4178.7</v>
      </c>
      <c r="L67" s="37">
        <v>2226.83</v>
      </c>
      <c r="M67" s="37">
        <v>594.16999999999996</v>
      </c>
      <c r="N67" s="37">
        <v>2419.31</v>
      </c>
      <c r="O67" s="95" t="s">
        <v>98</v>
      </c>
      <c r="P67" s="37" t="s">
        <v>98</v>
      </c>
      <c r="Q67" s="37" t="s">
        <v>98</v>
      </c>
      <c r="R67" s="37" t="s">
        <v>98</v>
      </c>
      <c r="S67" s="37" t="s">
        <v>98</v>
      </c>
      <c r="T67" s="37" t="s">
        <v>98</v>
      </c>
    </row>
    <row r="68" spans="1:21">
      <c r="B68" s="67" t="s">
        <v>102</v>
      </c>
      <c r="C68" s="454"/>
      <c r="D68" s="455"/>
      <c r="E68" s="455"/>
      <c r="F68" s="455"/>
      <c r="G68" s="455"/>
      <c r="H68" s="456"/>
      <c r="I68" s="455"/>
      <c r="J68" s="455"/>
      <c r="K68" s="455"/>
      <c r="L68" s="455"/>
      <c r="M68" s="455"/>
      <c r="N68" s="455"/>
      <c r="O68" s="96"/>
      <c r="P68" s="455"/>
      <c r="Q68" s="455"/>
      <c r="R68" s="455"/>
      <c r="S68" s="455"/>
      <c r="T68" s="455"/>
    </row>
    <row r="69" spans="1:21">
      <c r="A69" s="19"/>
      <c r="B69" s="225" t="s">
        <v>97</v>
      </c>
      <c r="C69" s="70">
        <f>IFERROR(C64/SUM($C64:$H64),"-")</f>
        <v>0.95272353545734845</v>
      </c>
      <c r="D69" s="99">
        <f t="shared" ref="D69:H69" si="22">IFERROR(D64/SUM($C64:$H64),"-")</f>
        <v>0</v>
      </c>
      <c r="E69" s="99">
        <f t="shared" si="22"/>
        <v>4.1109969167523124E-2</v>
      </c>
      <c r="F69" s="99">
        <f t="shared" si="22"/>
        <v>1.0277492291880781E-3</v>
      </c>
      <c r="G69" s="99">
        <f t="shared" si="22"/>
        <v>1.5416238437821171E-3</v>
      </c>
      <c r="H69" s="101">
        <f t="shared" si="22"/>
        <v>3.5971223021582736E-3</v>
      </c>
      <c r="I69" s="65">
        <f>IFERROR(I64/SUM($I64:$N64),"-")</f>
        <v>0.92856237188563218</v>
      </c>
      <c r="J69" s="99">
        <f t="shared" ref="J69:N69" si="23">IFERROR(J64/SUM($I64:$N64),"-")</f>
        <v>2.1903594598592591E-2</v>
      </c>
      <c r="K69" s="99">
        <f t="shared" si="23"/>
        <v>2.1533779928572937E-2</v>
      </c>
      <c r="L69" s="99">
        <f t="shared" si="23"/>
        <v>4.2792840387988421E-3</v>
      </c>
      <c r="M69" s="99">
        <f t="shared" si="23"/>
        <v>9.911033156526701E-3</v>
      </c>
      <c r="N69" s="99">
        <f t="shared" si="23"/>
        <v>1.3809936391876757E-2</v>
      </c>
      <c r="O69" s="97">
        <v>0.89300000000000002</v>
      </c>
      <c r="P69" s="99">
        <v>3.0000000000000001E-3</v>
      </c>
      <c r="Q69" s="99">
        <v>9.2999999999999999E-2</v>
      </c>
      <c r="R69" s="99">
        <v>7.0000000000000001E-3</v>
      </c>
      <c r="S69" s="99">
        <v>0</v>
      </c>
      <c r="T69" s="99">
        <v>0</v>
      </c>
      <c r="U69" s="19"/>
    </row>
    <row r="70" spans="1:21">
      <c r="A70" s="19"/>
      <c r="B70" s="226" t="s">
        <v>99</v>
      </c>
      <c r="C70" s="71">
        <f t="shared" ref="C70:H70" si="24">IFERROR(C65/SUM($C65:$H65),"-")</f>
        <v>0.95657894736842108</v>
      </c>
      <c r="D70" s="100">
        <f t="shared" si="24"/>
        <v>2.1929824561403508E-3</v>
      </c>
      <c r="E70" s="100">
        <f t="shared" si="24"/>
        <v>3.6403508771929827E-2</v>
      </c>
      <c r="F70" s="100">
        <f t="shared" si="24"/>
        <v>8.7719298245614037E-4</v>
      </c>
      <c r="G70" s="100">
        <f t="shared" si="24"/>
        <v>1.7543859649122807E-3</v>
      </c>
      <c r="H70" s="102">
        <f t="shared" si="24"/>
        <v>2.1929824561403508E-3</v>
      </c>
      <c r="I70" s="64">
        <f t="shared" ref="I70:N70" si="25">IFERROR(I65/SUM($I65:$N65),"-")</f>
        <v>0.94345361221366453</v>
      </c>
      <c r="J70" s="100">
        <f t="shared" si="25"/>
        <v>6.4992925092850875E-3</v>
      </c>
      <c r="K70" s="100">
        <f t="shared" si="25"/>
        <v>2.2300968068786078E-2</v>
      </c>
      <c r="L70" s="100">
        <f t="shared" si="25"/>
        <v>1.1811902056292393E-2</v>
      </c>
      <c r="M70" s="100">
        <f t="shared" si="25"/>
        <v>3.4169418235975323E-3</v>
      </c>
      <c r="N70" s="100">
        <f t="shared" si="25"/>
        <v>1.251728332837449E-2</v>
      </c>
      <c r="O70" s="98">
        <v>0.94599999999999995</v>
      </c>
      <c r="P70" s="100">
        <v>0</v>
      </c>
      <c r="Q70" s="100">
        <v>0.04</v>
      </c>
      <c r="R70" s="100">
        <v>3.0000000000000001E-3</v>
      </c>
      <c r="S70" s="100">
        <v>0</v>
      </c>
      <c r="T70" s="100">
        <v>0.01</v>
      </c>
      <c r="U70" s="19"/>
    </row>
    <row r="71" spans="1:21">
      <c r="A71" s="19"/>
      <c r="B71" s="225" t="s">
        <v>100</v>
      </c>
      <c r="C71" s="70">
        <f t="shared" ref="C71:H71" si="26">IFERROR(C66/SUM($C66:$H66),"-")</f>
        <v>0.93789607097591887</v>
      </c>
      <c r="D71" s="99">
        <f t="shared" si="26"/>
        <v>5.7034220532319393E-3</v>
      </c>
      <c r="E71" s="99">
        <f t="shared" si="26"/>
        <v>5.0697084917617236E-2</v>
      </c>
      <c r="F71" s="99">
        <f t="shared" si="26"/>
        <v>6.3371356147021542E-4</v>
      </c>
      <c r="G71" s="99">
        <f t="shared" si="26"/>
        <v>4.7528517110266158E-3</v>
      </c>
      <c r="H71" s="101">
        <f t="shared" si="26"/>
        <v>3.1685678073510771E-4</v>
      </c>
      <c r="I71" s="65">
        <f t="shared" ref="I71:N71" si="27">IFERROR(I66/SUM($I66:$N66),"-")</f>
        <v>0.93738189642443959</v>
      </c>
      <c r="J71" s="99">
        <f t="shared" si="27"/>
        <v>4.8553832264389687E-3</v>
      </c>
      <c r="K71" s="99">
        <f t="shared" si="27"/>
        <v>2.5903433434603853E-2</v>
      </c>
      <c r="L71" s="99">
        <f t="shared" si="27"/>
        <v>1.32657737884411E-2</v>
      </c>
      <c r="M71" s="99">
        <f t="shared" si="27"/>
        <v>3.8752132604822822E-3</v>
      </c>
      <c r="N71" s="99">
        <f t="shared" si="27"/>
        <v>1.4718299865594201E-2</v>
      </c>
      <c r="O71" s="97">
        <v>0.92200000000000004</v>
      </c>
      <c r="P71" s="99">
        <v>0</v>
      </c>
      <c r="Q71" s="99">
        <v>7.1999999999999995E-2</v>
      </c>
      <c r="R71" s="99">
        <v>6.0000000000000001E-3</v>
      </c>
      <c r="S71" s="99">
        <v>0</v>
      </c>
      <c r="T71" s="99">
        <v>0</v>
      </c>
      <c r="U71" s="19"/>
    </row>
    <row r="72" spans="1:21" ht="15.75" thickBot="1">
      <c r="A72" s="19"/>
      <c r="B72" s="150" t="s">
        <v>101</v>
      </c>
      <c r="C72" s="500">
        <f t="shared" ref="C72:H72" si="28">IFERROR(C67/SUM($C67:$H67),"-")</f>
        <v>0.93457097577541315</v>
      </c>
      <c r="D72" s="501">
        <f t="shared" si="28"/>
        <v>1.1319900384876612E-3</v>
      </c>
      <c r="E72" s="501">
        <f t="shared" si="28"/>
        <v>5.6599501924383067E-2</v>
      </c>
      <c r="F72" s="501">
        <f t="shared" si="28"/>
        <v>9.05592030790129E-4</v>
      </c>
      <c r="G72" s="501">
        <f t="shared" si="28"/>
        <v>2.0375820692777906E-3</v>
      </c>
      <c r="H72" s="502">
        <f t="shared" si="28"/>
        <v>4.7543581616481777E-3</v>
      </c>
      <c r="I72" s="503">
        <f t="shared" ref="I72:N72" si="29">IFERROR(I67/SUM($I67:$N67),"-")</f>
        <v>0.92346447410792476</v>
      </c>
      <c r="J72" s="501">
        <f t="shared" si="29"/>
        <v>6.0466641905662375E-3</v>
      </c>
      <c r="K72" s="501">
        <f t="shared" si="29"/>
        <v>3.1272055809697191E-2</v>
      </c>
      <c r="L72" s="501">
        <f t="shared" si="29"/>
        <v>1.6664884303421636E-2</v>
      </c>
      <c r="M72" s="501">
        <f t="shared" si="29"/>
        <v>4.4465784575221431E-3</v>
      </c>
      <c r="N72" s="501">
        <f t="shared" si="29"/>
        <v>1.8105343130868094E-2</v>
      </c>
      <c r="O72" s="504" t="s">
        <v>98</v>
      </c>
      <c r="P72" s="501" t="s">
        <v>98</v>
      </c>
      <c r="Q72" s="501" t="s">
        <v>98</v>
      </c>
      <c r="R72" s="501" t="s">
        <v>98</v>
      </c>
      <c r="S72" s="501" t="s">
        <v>98</v>
      </c>
      <c r="T72" s="501" t="s">
        <v>98</v>
      </c>
      <c r="U72" s="19"/>
    </row>
    <row r="73" spans="1:21">
      <c r="A73" s="19"/>
    </row>
    <row r="74" spans="1:21">
      <c r="A74" s="5" t="s">
        <v>125</v>
      </c>
    </row>
    <row r="76" spans="1:21">
      <c r="C76" s="910" t="s">
        <v>91</v>
      </c>
      <c r="D76" s="911"/>
      <c r="E76" s="911"/>
      <c r="F76" s="911"/>
      <c r="G76" s="932" t="s">
        <v>92</v>
      </c>
      <c r="H76" s="911"/>
    </row>
    <row r="77" spans="1:21">
      <c r="B77" s="935" t="s">
        <v>126</v>
      </c>
      <c r="C77" s="910" t="str">
        <f>$A$1</f>
        <v>East Renfrewshire</v>
      </c>
      <c r="D77" s="912"/>
      <c r="E77" s="911" t="s">
        <v>93</v>
      </c>
      <c r="F77" s="911"/>
      <c r="G77" s="932" t="str">
        <f>$A$1</f>
        <v>East Renfrewshire</v>
      </c>
      <c r="H77" s="911"/>
    </row>
    <row r="78" spans="1:21" ht="15.75" thickBot="1">
      <c r="B78" s="936"/>
      <c r="C78" s="3" t="s">
        <v>79</v>
      </c>
      <c r="D78" s="413" t="s">
        <v>127</v>
      </c>
      <c r="E78" s="412" t="s">
        <v>79</v>
      </c>
      <c r="F78" s="412" t="s">
        <v>127</v>
      </c>
      <c r="G78" s="82" t="s">
        <v>79</v>
      </c>
      <c r="H78" s="412" t="s">
        <v>127</v>
      </c>
    </row>
    <row r="79" spans="1:21">
      <c r="B79" s="33" t="s">
        <v>96</v>
      </c>
      <c r="C79" s="20"/>
      <c r="D79" s="18"/>
      <c r="E79" s="17"/>
      <c r="F79" s="17"/>
      <c r="G79" s="103"/>
      <c r="H79" s="17"/>
    </row>
    <row r="80" spans="1:21">
      <c r="B80" s="225" t="s">
        <v>97</v>
      </c>
      <c r="C80" s="39">
        <v>1050</v>
      </c>
      <c r="D80" s="41">
        <v>321</v>
      </c>
      <c r="E80" s="40">
        <v>43397</v>
      </c>
      <c r="F80" s="40">
        <v>41831</v>
      </c>
      <c r="G80" s="89" t="s">
        <v>98</v>
      </c>
      <c r="H80" s="40" t="s">
        <v>98</v>
      </c>
    </row>
    <row r="81" spans="1:23">
      <c r="B81" s="226" t="s">
        <v>99</v>
      </c>
      <c r="C81" s="36">
        <v>2018</v>
      </c>
      <c r="D81" s="38">
        <v>689</v>
      </c>
      <c r="E81" s="37">
        <v>60954.792000000001</v>
      </c>
      <c r="F81" s="37">
        <v>51965.741999999998</v>
      </c>
      <c r="G81" s="90" t="s">
        <v>98</v>
      </c>
      <c r="H81" s="37" t="s">
        <v>98</v>
      </c>
    </row>
    <row r="82" spans="1:23">
      <c r="B82" s="225" t="s">
        <v>100</v>
      </c>
      <c r="C82" s="39">
        <v>2580</v>
      </c>
      <c r="D82" s="41">
        <v>464</v>
      </c>
      <c r="E82" s="40">
        <v>74808.259999999995</v>
      </c>
      <c r="F82" s="40">
        <v>48854.91</v>
      </c>
      <c r="G82" s="89" t="s">
        <v>98</v>
      </c>
      <c r="H82" s="40" t="s">
        <v>98</v>
      </c>
    </row>
    <row r="83" spans="1:23">
      <c r="B83" s="226" t="s">
        <v>101</v>
      </c>
      <c r="C83" s="36">
        <v>2861</v>
      </c>
      <c r="D83" s="38">
        <v>1976</v>
      </c>
      <c r="E83" s="37">
        <v>71127.12</v>
      </c>
      <c r="F83" s="37">
        <v>54324.49</v>
      </c>
      <c r="G83" s="90" t="s">
        <v>98</v>
      </c>
      <c r="H83" s="37" t="s">
        <v>98</v>
      </c>
    </row>
    <row r="84" spans="1:23">
      <c r="B84" s="67" t="s">
        <v>102</v>
      </c>
      <c r="C84" s="52"/>
      <c r="D84" s="54"/>
      <c r="E84" s="53"/>
      <c r="F84" s="53"/>
      <c r="G84" s="104"/>
      <c r="H84" s="53"/>
    </row>
    <row r="85" spans="1:23">
      <c r="B85" s="225" t="s">
        <v>97</v>
      </c>
      <c r="C85" s="45">
        <f t="shared" ref="C85:D88" si="30">IFERROR(C80/SUM($C80:$D80),"-")</f>
        <v>0.76586433260393871</v>
      </c>
      <c r="D85" s="46">
        <f t="shared" si="30"/>
        <v>0.23413566739606126</v>
      </c>
      <c r="E85" s="47">
        <f t="shared" ref="E85:F88" si="31">IFERROR(E80/SUM($E80:$F80),"-")</f>
        <v>0.50918712160322899</v>
      </c>
      <c r="F85" s="47">
        <f t="shared" si="31"/>
        <v>0.49081287839677101</v>
      </c>
      <c r="G85" s="97">
        <v>0.155</v>
      </c>
      <c r="H85" s="47">
        <v>0.84499999999999997</v>
      </c>
      <c r="J85" s="19"/>
    </row>
    <row r="86" spans="1:23">
      <c r="B86" s="226" t="s">
        <v>99</v>
      </c>
      <c r="C86" s="27">
        <f t="shared" si="30"/>
        <v>0.74547469523457699</v>
      </c>
      <c r="D86" s="28">
        <f t="shared" si="30"/>
        <v>0.25452530476542296</v>
      </c>
      <c r="E86" s="29">
        <f t="shared" si="31"/>
        <v>0.53980254822386864</v>
      </c>
      <c r="F86" s="29">
        <f t="shared" si="31"/>
        <v>0.46019745177613131</v>
      </c>
      <c r="G86" s="88">
        <v>0.18</v>
      </c>
      <c r="H86" s="29">
        <v>0.82</v>
      </c>
      <c r="J86" s="19"/>
    </row>
    <row r="87" spans="1:23">
      <c r="B87" s="225" t="s">
        <v>100</v>
      </c>
      <c r="C87" s="45">
        <f t="shared" si="30"/>
        <v>0.84756898817345594</v>
      </c>
      <c r="D87" s="46">
        <f t="shared" si="30"/>
        <v>0.15243101182654403</v>
      </c>
      <c r="E87" s="47">
        <f t="shared" si="31"/>
        <v>0.60493564898910479</v>
      </c>
      <c r="F87" s="47">
        <f t="shared" si="31"/>
        <v>0.39506435101089521</v>
      </c>
      <c r="G87" s="87">
        <v>0.20200000000000001</v>
      </c>
      <c r="H87" s="47">
        <v>0.79800000000000004</v>
      </c>
      <c r="J87" s="19"/>
    </row>
    <row r="88" spans="1:23" ht="15.75" thickBot="1">
      <c r="B88" s="150" t="s">
        <v>101</v>
      </c>
      <c r="C88" s="30">
        <f t="shared" si="30"/>
        <v>0.59148232375439325</v>
      </c>
      <c r="D88" s="31">
        <f t="shared" si="30"/>
        <v>0.40851767624560675</v>
      </c>
      <c r="E88" s="32">
        <f t="shared" si="31"/>
        <v>0.5669685705906844</v>
      </c>
      <c r="F88" s="32">
        <f t="shared" si="31"/>
        <v>0.43303142940931572</v>
      </c>
      <c r="G88" s="491" t="s">
        <v>98</v>
      </c>
      <c r="H88" s="32" t="s">
        <v>98</v>
      </c>
      <c r="J88" s="19"/>
    </row>
    <row r="90" spans="1:23" ht="17.25">
      <c r="A90" s="892" t="s">
        <v>128</v>
      </c>
      <c r="B90" s="6"/>
      <c r="C90" s="6"/>
    </row>
    <row r="91" spans="1:23">
      <c r="A91" s="5"/>
      <c r="B91" s="6"/>
      <c r="C91" s="6"/>
    </row>
    <row r="92" spans="1:23">
      <c r="B92" s="5" t="s">
        <v>104</v>
      </c>
      <c r="C92" s="930" t="s">
        <v>91</v>
      </c>
      <c r="D92" s="931"/>
      <c r="E92" s="931"/>
      <c r="F92" s="931"/>
      <c r="G92" s="931"/>
      <c r="H92" s="931"/>
      <c r="I92" s="931"/>
      <c r="J92" s="931"/>
      <c r="K92" s="931"/>
      <c r="L92" s="931"/>
      <c r="M92" s="931"/>
      <c r="N92" s="931"/>
      <c r="O92" s="931"/>
      <c r="P92" s="931"/>
      <c r="Q92" s="932" t="s">
        <v>92</v>
      </c>
      <c r="R92" s="911"/>
      <c r="S92" s="911"/>
      <c r="T92" s="911"/>
      <c r="U92" s="911"/>
      <c r="V92" s="911"/>
      <c r="W92" s="911"/>
    </row>
    <row r="93" spans="1:23">
      <c r="A93" s="5"/>
      <c r="C93" s="910" t="str">
        <f>$A$1</f>
        <v>East Renfrewshire</v>
      </c>
      <c r="D93" s="911"/>
      <c r="E93" s="911"/>
      <c r="F93" s="911"/>
      <c r="G93" s="911"/>
      <c r="H93" s="911"/>
      <c r="I93" s="912"/>
      <c r="J93" s="910" t="s">
        <v>93</v>
      </c>
      <c r="K93" s="911"/>
      <c r="L93" s="911"/>
      <c r="M93" s="911"/>
      <c r="N93" s="911"/>
      <c r="O93" s="911"/>
      <c r="P93" s="911"/>
      <c r="Q93" s="932" t="str">
        <f>$A$1</f>
        <v>East Renfrewshire</v>
      </c>
      <c r="R93" s="911"/>
      <c r="S93" s="911"/>
      <c r="T93" s="911"/>
      <c r="U93" s="911"/>
      <c r="V93" s="911"/>
      <c r="W93" s="911"/>
    </row>
    <row r="94" spans="1:23" ht="27" thickBot="1">
      <c r="A94" s="5"/>
      <c r="B94" s="34" t="s">
        <v>129</v>
      </c>
      <c r="C94" s="113" t="s">
        <v>130</v>
      </c>
      <c r="D94" s="114" t="s">
        <v>131</v>
      </c>
      <c r="E94" s="114" t="s">
        <v>132</v>
      </c>
      <c r="F94" s="114" t="s">
        <v>133</v>
      </c>
      <c r="G94" s="114" t="s">
        <v>134</v>
      </c>
      <c r="H94" s="114" t="s">
        <v>135</v>
      </c>
      <c r="I94" s="115" t="s">
        <v>136</v>
      </c>
      <c r="J94" s="114" t="s">
        <v>130</v>
      </c>
      <c r="K94" s="114" t="s">
        <v>131</v>
      </c>
      <c r="L94" s="114" t="s">
        <v>132</v>
      </c>
      <c r="M94" s="114" t="s">
        <v>133</v>
      </c>
      <c r="N94" s="114" t="s">
        <v>134</v>
      </c>
      <c r="O94" s="114" t="s">
        <v>135</v>
      </c>
      <c r="P94" s="114" t="s">
        <v>136</v>
      </c>
      <c r="Q94" s="116" t="s">
        <v>130</v>
      </c>
      <c r="R94" s="114" t="s">
        <v>131</v>
      </c>
      <c r="S94" s="114" t="s">
        <v>132</v>
      </c>
      <c r="T94" s="114" t="s">
        <v>133</v>
      </c>
      <c r="U94" s="114" t="s">
        <v>134</v>
      </c>
      <c r="V94" s="114" t="s">
        <v>135</v>
      </c>
      <c r="W94" s="114" t="s">
        <v>136</v>
      </c>
    </row>
    <row r="95" spans="1:23">
      <c r="A95" s="5"/>
      <c r="B95" s="33" t="s">
        <v>96</v>
      </c>
      <c r="C95" s="68"/>
      <c r="D95" s="66"/>
      <c r="E95" s="66"/>
      <c r="F95" s="66"/>
      <c r="G95" s="66"/>
      <c r="H95" s="66"/>
      <c r="I95" s="69"/>
      <c r="J95" s="66"/>
      <c r="K95" s="66"/>
      <c r="L95" s="66"/>
      <c r="M95" s="66"/>
      <c r="N95" s="66"/>
      <c r="O95" s="66"/>
      <c r="P95" s="66"/>
      <c r="Q95" s="105"/>
      <c r="R95" s="66"/>
      <c r="S95" s="66"/>
      <c r="T95" s="66"/>
      <c r="U95" s="66"/>
      <c r="V95" s="66"/>
      <c r="W95" s="66"/>
    </row>
    <row r="96" spans="1:23">
      <c r="A96" s="5"/>
      <c r="B96" s="225" t="s">
        <v>97</v>
      </c>
      <c r="C96" s="39">
        <v>235</v>
      </c>
      <c r="D96" s="40">
        <v>139</v>
      </c>
      <c r="E96" s="40">
        <v>122</v>
      </c>
      <c r="F96" s="40">
        <v>60</v>
      </c>
      <c r="G96" s="40">
        <v>46</v>
      </c>
      <c r="H96" s="40">
        <v>38</v>
      </c>
      <c r="I96" s="41">
        <v>13</v>
      </c>
      <c r="J96" s="40">
        <v>26543</v>
      </c>
      <c r="K96" s="40">
        <v>10028</v>
      </c>
      <c r="L96" s="40">
        <v>6026</v>
      </c>
      <c r="M96" s="40">
        <v>2785</v>
      </c>
      <c r="N96" s="40">
        <v>1465</v>
      </c>
      <c r="O96" s="40">
        <v>935</v>
      </c>
      <c r="P96" s="40">
        <v>504</v>
      </c>
      <c r="Q96" s="89" t="s">
        <v>98</v>
      </c>
      <c r="R96" s="40" t="s">
        <v>98</v>
      </c>
      <c r="S96" s="40" t="s">
        <v>98</v>
      </c>
      <c r="T96" s="40" t="s">
        <v>98</v>
      </c>
      <c r="U96" s="40" t="s">
        <v>98</v>
      </c>
      <c r="V96" s="40" t="s">
        <v>98</v>
      </c>
      <c r="W96" s="40" t="s">
        <v>98</v>
      </c>
    </row>
    <row r="97" spans="1:26">
      <c r="A97" s="5"/>
      <c r="B97" s="226" t="s">
        <v>99</v>
      </c>
      <c r="C97" s="36">
        <v>2170</v>
      </c>
      <c r="D97" s="37">
        <v>256</v>
      </c>
      <c r="E97" s="37">
        <v>149</v>
      </c>
      <c r="F97" s="37">
        <v>90</v>
      </c>
      <c r="G97" s="37">
        <v>45</v>
      </c>
      <c r="H97" s="37">
        <v>25</v>
      </c>
      <c r="I97" s="38">
        <v>12</v>
      </c>
      <c r="J97" s="37">
        <v>32209.797999999999</v>
      </c>
      <c r="K97" s="37">
        <v>11306.477000000001</v>
      </c>
      <c r="L97" s="37">
        <v>7647.1850000000004</v>
      </c>
      <c r="M97" s="37">
        <v>3579.2579999999998</v>
      </c>
      <c r="N97" s="37">
        <v>2323.9119999999998</v>
      </c>
      <c r="O97" s="37">
        <v>1315.508</v>
      </c>
      <c r="P97" s="37">
        <v>640.26599999999996</v>
      </c>
      <c r="Q97" s="90" t="s">
        <v>98</v>
      </c>
      <c r="R97" s="37" t="s">
        <v>98</v>
      </c>
      <c r="S97" s="37" t="s">
        <v>98</v>
      </c>
      <c r="T97" s="37" t="s">
        <v>98</v>
      </c>
      <c r="U97" s="37" t="s">
        <v>98</v>
      </c>
      <c r="V97" s="37" t="s">
        <v>98</v>
      </c>
      <c r="W97" s="37" t="s">
        <v>98</v>
      </c>
    </row>
    <row r="98" spans="1:26">
      <c r="A98" s="5"/>
      <c r="B98" s="225" t="s">
        <v>100</v>
      </c>
      <c r="C98" s="39">
        <v>2103</v>
      </c>
      <c r="D98" s="40">
        <v>645</v>
      </c>
      <c r="E98" s="40">
        <v>315</v>
      </c>
      <c r="F98" s="40">
        <v>225</v>
      </c>
      <c r="G98" s="40">
        <v>93</v>
      </c>
      <c r="H98" s="40">
        <v>49</v>
      </c>
      <c r="I98" s="41">
        <v>2</v>
      </c>
      <c r="J98" s="40">
        <v>28915.24</v>
      </c>
      <c r="K98" s="40">
        <v>9529.76</v>
      </c>
      <c r="L98" s="40">
        <v>6222.64</v>
      </c>
      <c r="M98" s="40">
        <v>2996.68</v>
      </c>
      <c r="N98" s="40">
        <v>1275.8</v>
      </c>
      <c r="O98" s="40">
        <v>721.12</v>
      </c>
      <c r="P98" s="40">
        <v>367.8</v>
      </c>
      <c r="Q98" s="89" t="s">
        <v>98</v>
      </c>
      <c r="R98" s="40" t="s">
        <v>98</v>
      </c>
      <c r="S98" s="40" t="s">
        <v>98</v>
      </c>
      <c r="T98" s="40" t="s">
        <v>98</v>
      </c>
      <c r="U98" s="40" t="s">
        <v>98</v>
      </c>
      <c r="V98" s="40" t="s">
        <v>98</v>
      </c>
      <c r="W98" s="40" t="s">
        <v>98</v>
      </c>
    </row>
    <row r="99" spans="1:26">
      <c r="A99" s="5"/>
      <c r="B99" s="226" t="s">
        <v>101</v>
      </c>
      <c r="C99" s="36">
        <v>2682</v>
      </c>
      <c r="D99" s="37">
        <v>558</v>
      </c>
      <c r="E99" s="37">
        <v>441</v>
      </c>
      <c r="F99" s="37">
        <v>236</v>
      </c>
      <c r="G99" s="37">
        <v>86</v>
      </c>
      <c r="H99" s="37">
        <v>68</v>
      </c>
      <c r="I99" s="38">
        <v>18</v>
      </c>
      <c r="J99" s="37">
        <v>26299.59</v>
      </c>
      <c r="K99" s="37">
        <v>9557.26</v>
      </c>
      <c r="L99" s="37">
        <v>6878.45</v>
      </c>
      <c r="M99" s="37">
        <v>3345.71</v>
      </c>
      <c r="N99" s="37">
        <v>2027.18</v>
      </c>
      <c r="O99" s="37">
        <v>1184.04</v>
      </c>
      <c r="P99" s="37">
        <v>365.19</v>
      </c>
      <c r="Q99" s="90" t="s">
        <v>98</v>
      </c>
      <c r="R99" s="37" t="s">
        <v>98</v>
      </c>
      <c r="S99" s="37" t="s">
        <v>98</v>
      </c>
      <c r="T99" s="37" t="s">
        <v>98</v>
      </c>
      <c r="U99" s="37" t="s">
        <v>98</v>
      </c>
      <c r="V99" s="37" t="s">
        <v>98</v>
      </c>
      <c r="W99" s="37" t="s">
        <v>98</v>
      </c>
    </row>
    <row r="100" spans="1:26">
      <c r="A100" s="5"/>
      <c r="B100" s="67" t="s">
        <v>102</v>
      </c>
      <c r="C100" s="454"/>
      <c r="D100" s="455"/>
      <c r="E100" s="455"/>
      <c r="F100" s="455"/>
      <c r="G100" s="455"/>
      <c r="H100" s="455"/>
      <c r="I100" s="456"/>
      <c r="J100" s="455"/>
      <c r="K100" s="455"/>
      <c r="L100" s="455"/>
      <c r="M100" s="455"/>
      <c r="N100" s="455"/>
      <c r="O100" s="455"/>
      <c r="P100" s="455"/>
      <c r="Q100" s="106"/>
      <c r="R100" s="455"/>
      <c r="S100" s="455"/>
      <c r="T100" s="455"/>
      <c r="U100" s="455"/>
      <c r="V100" s="455"/>
      <c r="W100" s="455"/>
    </row>
    <row r="101" spans="1:26">
      <c r="A101" s="5"/>
      <c r="B101" s="225" t="s">
        <v>97</v>
      </c>
      <c r="C101" s="75">
        <f>IFERROR(C96/SUM($C96:$I96),"-")</f>
        <v>0.35987748851454826</v>
      </c>
      <c r="D101" s="72">
        <f t="shared" ref="C101:I103" si="32">IFERROR(D96/SUM($C96:$I96),"-")</f>
        <v>0.21286370597243492</v>
      </c>
      <c r="E101" s="72">
        <f t="shared" si="32"/>
        <v>0.18683001531393567</v>
      </c>
      <c r="F101" s="72">
        <f t="shared" si="32"/>
        <v>9.1883614088820828E-2</v>
      </c>
      <c r="G101" s="72">
        <f t="shared" si="32"/>
        <v>7.0444104134762639E-2</v>
      </c>
      <c r="H101" s="72">
        <f t="shared" si="32"/>
        <v>5.8192955589586523E-2</v>
      </c>
      <c r="I101" s="76">
        <f t="shared" si="32"/>
        <v>1.9908116385911178E-2</v>
      </c>
      <c r="J101" s="72">
        <f t="shared" ref="J101:P101" si="33">IFERROR(J96/SUM($J96:$P96),"-")</f>
        <v>0.5497038479062254</v>
      </c>
      <c r="K101" s="72">
        <f t="shared" si="33"/>
        <v>0.20767924450151182</v>
      </c>
      <c r="L101" s="72">
        <f t="shared" si="33"/>
        <v>0.12479807811788096</v>
      </c>
      <c r="M101" s="72">
        <f t="shared" si="33"/>
        <v>5.7677173507849067E-2</v>
      </c>
      <c r="N101" s="72">
        <f t="shared" si="33"/>
        <v>3.0340057159425091E-2</v>
      </c>
      <c r="O101" s="72">
        <f t="shared" si="33"/>
        <v>1.9363790746800315E-2</v>
      </c>
      <c r="P101" s="72">
        <f t="shared" si="33"/>
        <v>1.0437808060307335E-2</v>
      </c>
      <c r="Q101" s="107">
        <f>SUM(S115:T115)</f>
        <v>9.2999999999999999E-2</v>
      </c>
      <c r="R101" s="72">
        <v>0.105</v>
      </c>
      <c r="S101" s="72">
        <v>7.8E-2</v>
      </c>
      <c r="T101" s="72">
        <v>0.127</v>
      </c>
      <c r="U101" s="72">
        <v>0.10100000000000001</v>
      </c>
      <c r="V101" s="72">
        <v>0.13500000000000001</v>
      </c>
      <c r="W101" s="72">
        <v>0.36199999999999999</v>
      </c>
      <c r="X101" s="19"/>
    </row>
    <row r="102" spans="1:26">
      <c r="A102" s="5"/>
      <c r="B102" s="226" t="s">
        <v>99</v>
      </c>
      <c r="C102" s="77">
        <f t="shared" si="32"/>
        <v>0.78995267564615945</v>
      </c>
      <c r="D102" s="63">
        <f t="shared" si="32"/>
        <v>9.319257371678194E-2</v>
      </c>
      <c r="E102" s="63">
        <f t="shared" si="32"/>
        <v>5.4240990171095738E-2</v>
      </c>
      <c r="F102" s="63">
        <f t="shared" si="32"/>
        <v>3.2763014197306151E-2</v>
      </c>
      <c r="G102" s="63">
        <f t="shared" si="32"/>
        <v>1.6381507098653075E-2</v>
      </c>
      <c r="H102" s="63">
        <f t="shared" si="32"/>
        <v>9.1008372770294867E-3</v>
      </c>
      <c r="I102" s="78">
        <f t="shared" si="32"/>
        <v>4.3684018929741539E-3</v>
      </c>
      <c r="J102" s="63">
        <f t="shared" ref="J102:P102" si="34">IFERROR(J97/SUM($J97:$P97),"-")</f>
        <v>0.54572155346298667</v>
      </c>
      <c r="K102" s="63">
        <f t="shared" si="34"/>
        <v>0.1915624616035633</v>
      </c>
      <c r="L102" s="63">
        <f t="shared" si="34"/>
        <v>0.12956410586054745</v>
      </c>
      <c r="M102" s="63">
        <f t="shared" si="34"/>
        <v>6.064236217826708E-2</v>
      </c>
      <c r="N102" s="63">
        <f t="shared" si="34"/>
        <v>3.9373387773225903E-2</v>
      </c>
      <c r="O102" s="63">
        <f t="shared" si="34"/>
        <v>2.2288282259733099E-2</v>
      </c>
      <c r="P102" s="63">
        <f t="shared" si="34"/>
        <v>1.0847846861676457E-2</v>
      </c>
      <c r="Q102" s="108">
        <f t="shared" ref="Q102:Q103" si="35">SUM(S116:T116)</f>
        <v>5.0999999999999997E-2</v>
      </c>
      <c r="R102" s="63">
        <v>9.2999999999999999E-2</v>
      </c>
      <c r="S102" s="63">
        <v>0.152</v>
      </c>
      <c r="T102" s="63">
        <v>0.129</v>
      </c>
      <c r="U102" s="63">
        <v>8.6999999999999994E-2</v>
      </c>
      <c r="V102" s="63">
        <v>0.151</v>
      </c>
      <c r="W102" s="63">
        <v>0.33700000000000002</v>
      </c>
      <c r="X102" s="19"/>
    </row>
    <row r="103" spans="1:26">
      <c r="A103" s="5"/>
      <c r="B103" s="225" t="s">
        <v>100</v>
      </c>
      <c r="C103" s="75">
        <f t="shared" si="32"/>
        <v>0.61276223776223782</v>
      </c>
      <c r="D103" s="72">
        <f t="shared" si="32"/>
        <v>0.18793706293706294</v>
      </c>
      <c r="E103" s="72">
        <f t="shared" si="32"/>
        <v>9.1783216783216784E-2</v>
      </c>
      <c r="F103" s="72">
        <f t="shared" si="32"/>
        <v>6.555944055944056E-2</v>
      </c>
      <c r="G103" s="72">
        <f t="shared" si="32"/>
        <v>2.7097902097902096E-2</v>
      </c>
      <c r="H103" s="72">
        <f t="shared" si="32"/>
        <v>1.4277389277389278E-2</v>
      </c>
      <c r="I103" s="76">
        <f t="shared" si="32"/>
        <v>5.8275058275058275E-4</v>
      </c>
      <c r="J103" s="72">
        <f t="shared" ref="J103:P103" si="36">IFERROR(J98/SUM($J98:$P98),"-")</f>
        <v>0.5779691155376957</v>
      </c>
      <c r="K103" s="72">
        <f t="shared" si="36"/>
        <v>0.19048456656373974</v>
      </c>
      <c r="L103" s="72">
        <f t="shared" si="36"/>
        <v>0.12438055977088505</v>
      </c>
      <c r="M103" s="72">
        <f t="shared" si="36"/>
        <v>5.9898810770704365E-2</v>
      </c>
      <c r="N103" s="72">
        <f t="shared" si="36"/>
        <v>2.550118890948137E-2</v>
      </c>
      <c r="O103" s="72">
        <f t="shared" si="36"/>
        <v>1.4414028332344573E-2</v>
      </c>
      <c r="P103" s="72">
        <f t="shared" si="36"/>
        <v>7.3517301151491202E-3</v>
      </c>
      <c r="Q103" s="107">
        <f t="shared" si="35"/>
        <v>6.7000000000000004E-2</v>
      </c>
      <c r="R103" s="72">
        <v>0.12</v>
      </c>
      <c r="S103" s="72">
        <v>0.128</v>
      </c>
      <c r="T103" s="72">
        <v>9.0999999999999998E-2</v>
      </c>
      <c r="U103" s="72">
        <v>0.106</v>
      </c>
      <c r="V103" s="72">
        <v>0.184</v>
      </c>
      <c r="W103" s="72">
        <v>0.30399999999999999</v>
      </c>
      <c r="X103" s="19"/>
    </row>
    <row r="104" spans="1:26" ht="15.75" thickBot="1">
      <c r="A104" s="5"/>
      <c r="B104" s="150" t="s">
        <v>101</v>
      </c>
      <c r="C104" s="157">
        <f t="shared" ref="C104:I104" si="37">IFERROR(C99/SUM($C99:$I99),"-")</f>
        <v>0.65590608950843732</v>
      </c>
      <c r="D104" s="151">
        <f t="shared" si="37"/>
        <v>0.13646368305209097</v>
      </c>
      <c r="E104" s="151">
        <f t="shared" si="37"/>
        <v>0.1078503301540719</v>
      </c>
      <c r="F104" s="151">
        <f t="shared" si="37"/>
        <v>5.7715822939594034E-2</v>
      </c>
      <c r="G104" s="151">
        <f t="shared" si="37"/>
        <v>2.1032037172902911E-2</v>
      </c>
      <c r="H104" s="151">
        <f t="shared" si="37"/>
        <v>1.6629982880899976E-2</v>
      </c>
      <c r="I104" s="158">
        <f t="shared" si="37"/>
        <v>4.4020542920029347E-3</v>
      </c>
      <c r="J104" s="151">
        <f t="shared" ref="J104:P104" si="38">IFERROR(J99/SUM($J99:$P99),"-")</f>
        <v>0.52962054814768877</v>
      </c>
      <c r="K104" s="151">
        <f t="shared" si="38"/>
        <v>0.19246388555829119</v>
      </c>
      <c r="L104" s="151">
        <f t="shared" si="38"/>
        <v>0.13851807041122957</v>
      </c>
      <c r="M104" s="151">
        <f t="shared" si="38"/>
        <v>6.7375832252259585E-2</v>
      </c>
      <c r="N104" s="151">
        <f t="shared" si="38"/>
        <v>4.0823304956238163E-2</v>
      </c>
      <c r="O104" s="151">
        <f t="shared" si="38"/>
        <v>2.3844170720105879E-2</v>
      </c>
      <c r="P104" s="151">
        <f t="shared" si="38"/>
        <v>7.3541879541869073E-3</v>
      </c>
      <c r="Q104" s="505" t="s">
        <v>98</v>
      </c>
      <c r="R104" s="151" t="s">
        <v>98</v>
      </c>
      <c r="S104" s="151" t="s">
        <v>98</v>
      </c>
      <c r="T104" s="151" t="s">
        <v>98</v>
      </c>
      <c r="U104" s="151" t="s">
        <v>98</v>
      </c>
      <c r="V104" s="151" t="s">
        <v>98</v>
      </c>
      <c r="W104" s="151" t="s">
        <v>98</v>
      </c>
      <c r="X104" s="19"/>
    </row>
    <row r="105" spans="1:26">
      <c r="B105" s="6"/>
      <c r="C105" s="6"/>
    </row>
    <row r="106" spans="1:26">
      <c r="B106" s="853" t="s">
        <v>109</v>
      </c>
      <c r="C106" s="930" t="s">
        <v>91</v>
      </c>
      <c r="D106" s="931"/>
      <c r="E106" s="931"/>
      <c r="F106" s="931"/>
      <c r="G106" s="931"/>
      <c r="H106" s="931"/>
      <c r="I106" s="931"/>
      <c r="J106" s="931"/>
      <c r="K106" s="931"/>
      <c r="L106" s="931"/>
      <c r="M106" s="931"/>
      <c r="N106" s="931"/>
      <c r="O106" s="931"/>
      <c r="P106" s="931"/>
      <c r="Q106" s="931"/>
      <c r="R106" s="931"/>
      <c r="S106" s="932" t="s">
        <v>92</v>
      </c>
      <c r="T106" s="911"/>
      <c r="U106" s="911"/>
      <c r="V106" s="911"/>
      <c r="W106" s="911"/>
      <c r="X106" s="911"/>
      <c r="Y106" s="911"/>
      <c r="Z106" s="911"/>
    </row>
    <row r="107" spans="1:26">
      <c r="C107" s="910" t="str">
        <f>$A$1</f>
        <v>East Renfrewshire</v>
      </c>
      <c r="D107" s="911"/>
      <c r="E107" s="911"/>
      <c r="F107" s="911"/>
      <c r="G107" s="911"/>
      <c r="H107" s="911"/>
      <c r="I107" s="911"/>
      <c r="J107" s="912"/>
      <c r="K107" s="911" t="s">
        <v>93</v>
      </c>
      <c r="L107" s="911"/>
      <c r="M107" s="911"/>
      <c r="N107" s="911"/>
      <c r="O107" s="911"/>
      <c r="P107" s="911"/>
      <c r="Q107" s="911"/>
      <c r="R107" s="911"/>
      <c r="S107" s="932" t="str">
        <f>$A$1</f>
        <v>East Renfrewshire</v>
      </c>
      <c r="T107" s="911"/>
      <c r="U107" s="911"/>
      <c r="V107" s="911"/>
      <c r="W107" s="911"/>
      <c r="X107" s="911"/>
      <c r="Y107" s="911"/>
      <c r="Z107" s="911"/>
    </row>
    <row r="108" spans="1:26" ht="27" thickBot="1">
      <c r="B108" s="34" t="s">
        <v>129</v>
      </c>
      <c r="C108" s="113" t="s">
        <v>137</v>
      </c>
      <c r="D108" s="114" t="s">
        <v>138</v>
      </c>
      <c r="E108" s="114" t="s">
        <v>131</v>
      </c>
      <c r="F108" s="114" t="s">
        <v>132</v>
      </c>
      <c r="G108" s="114" t="s">
        <v>133</v>
      </c>
      <c r="H108" s="114" t="s">
        <v>134</v>
      </c>
      <c r="I108" s="114" t="s">
        <v>135</v>
      </c>
      <c r="J108" s="115" t="s">
        <v>136</v>
      </c>
      <c r="K108" s="114" t="s">
        <v>137</v>
      </c>
      <c r="L108" s="114" t="s">
        <v>138</v>
      </c>
      <c r="M108" s="114" t="s">
        <v>131</v>
      </c>
      <c r="N108" s="114" t="s">
        <v>132</v>
      </c>
      <c r="O108" s="114" t="s">
        <v>133</v>
      </c>
      <c r="P108" s="114" t="s">
        <v>134</v>
      </c>
      <c r="Q108" s="114" t="s">
        <v>135</v>
      </c>
      <c r="R108" s="114" t="s">
        <v>136</v>
      </c>
      <c r="S108" s="116" t="s">
        <v>137</v>
      </c>
      <c r="T108" s="114" t="s">
        <v>138</v>
      </c>
      <c r="U108" s="114" t="s">
        <v>131</v>
      </c>
      <c r="V108" s="114" t="s">
        <v>132</v>
      </c>
      <c r="W108" s="114" t="s">
        <v>133</v>
      </c>
      <c r="X108" s="114" t="s">
        <v>134</v>
      </c>
      <c r="Y108" s="114" t="s">
        <v>135</v>
      </c>
      <c r="Z108" s="114" t="s">
        <v>136</v>
      </c>
    </row>
    <row r="109" spans="1:26">
      <c r="B109" s="33" t="s">
        <v>96</v>
      </c>
      <c r="C109" s="68"/>
      <c r="D109" s="66"/>
      <c r="E109" s="66"/>
      <c r="F109" s="66"/>
      <c r="G109" s="66"/>
      <c r="H109" s="66"/>
      <c r="I109" s="66"/>
      <c r="J109" s="69"/>
      <c r="K109" s="66"/>
      <c r="L109" s="66"/>
      <c r="M109" s="66"/>
      <c r="N109" s="66"/>
      <c r="O109" s="66"/>
      <c r="P109" s="66"/>
      <c r="Q109" s="66"/>
      <c r="R109" s="66"/>
      <c r="S109" s="105"/>
      <c r="T109" s="66"/>
      <c r="U109" s="66"/>
      <c r="V109" s="66"/>
      <c r="W109" s="66"/>
      <c r="X109" s="66"/>
      <c r="Y109" s="66"/>
      <c r="Z109" s="66"/>
    </row>
    <row r="110" spans="1:26">
      <c r="B110" s="225" t="s">
        <v>97</v>
      </c>
      <c r="C110" s="39">
        <v>124</v>
      </c>
      <c r="D110" s="40">
        <v>111</v>
      </c>
      <c r="E110" s="40">
        <v>139</v>
      </c>
      <c r="F110" s="40">
        <v>122</v>
      </c>
      <c r="G110" s="40">
        <v>60</v>
      </c>
      <c r="H110" s="40">
        <v>46</v>
      </c>
      <c r="I110" s="40">
        <v>38</v>
      </c>
      <c r="J110" s="41">
        <v>13</v>
      </c>
      <c r="K110" s="40">
        <v>13696</v>
      </c>
      <c r="L110" s="40">
        <v>12847</v>
      </c>
      <c r="M110" s="40">
        <v>10028</v>
      </c>
      <c r="N110" s="40">
        <v>6026</v>
      </c>
      <c r="O110" s="40">
        <v>2785</v>
      </c>
      <c r="P110" s="40">
        <v>1465</v>
      </c>
      <c r="Q110" s="40">
        <v>935</v>
      </c>
      <c r="R110" s="40">
        <v>504</v>
      </c>
      <c r="S110" s="89" t="s">
        <v>98</v>
      </c>
      <c r="T110" s="40" t="s">
        <v>98</v>
      </c>
      <c r="U110" s="40" t="s">
        <v>98</v>
      </c>
      <c r="V110" s="40" t="s">
        <v>98</v>
      </c>
      <c r="W110" s="40" t="s">
        <v>98</v>
      </c>
      <c r="X110" s="40" t="s">
        <v>98</v>
      </c>
      <c r="Y110" s="40" t="s">
        <v>98</v>
      </c>
      <c r="Z110" s="40" t="s">
        <v>98</v>
      </c>
    </row>
    <row r="111" spans="1:26">
      <c r="B111" s="226" t="s">
        <v>99</v>
      </c>
      <c r="C111" s="36">
        <v>1798</v>
      </c>
      <c r="D111" s="37">
        <v>372</v>
      </c>
      <c r="E111" s="37">
        <v>256</v>
      </c>
      <c r="F111" s="37">
        <v>149</v>
      </c>
      <c r="G111" s="37">
        <v>90</v>
      </c>
      <c r="H111" s="37">
        <v>45</v>
      </c>
      <c r="I111" s="37">
        <v>25</v>
      </c>
      <c r="J111" s="38">
        <v>12</v>
      </c>
      <c r="K111" s="37">
        <v>18255.91</v>
      </c>
      <c r="L111" s="37">
        <v>13953.888000000001</v>
      </c>
      <c r="M111" s="37">
        <v>11306.477000000001</v>
      </c>
      <c r="N111" s="37">
        <v>7647.1850000000004</v>
      </c>
      <c r="O111" s="37">
        <v>3579.2579999999998</v>
      </c>
      <c r="P111" s="37">
        <v>2323.9119999999998</v>
      </c>
      <c r="Q111" s="37">
        <v>1315.508</v>
      </c>
      <c r="R111" s="37">
        <v>640.26599999999996</v>
      </c>
      <c r="S111" s="90" t="s">
        <v>98</v>
      </c>
      <c r="T111" s="37" t="s">
        <v>98</v>
      </c>
      <c r="U111" s="37" t="s">
        <v>98</v>
      </c>
      <c r="V111" s="37" t="s">
        <v>98</v>
      </c>
      <c r="W111" s="37" t="s">
        <v>98</v>
      </c>
      <c r="X111" s="37" t="s">
        <v>98</v>
      </c>
      <c r="Y111" s="37" t="s">
        <v>98</v>
      </c>
      <c r="Z111" s="37" t="s">
        <v>98</v>
      </c>
    </row>
    <row r="112" spans="1:26">
      <c r="B112" s="225" t="s">
        <v>100</v>
      </c>
      <c r="C112" s="39">
        <v>1146</v>
      </c>
      <c r="D112" s="40">
        <v>903</v>
      </c>
      <c r="E112" s="40">
        <v>645</v>
      </c>
      <c r="F112" s="40">
        <v>315</v>
      </c>
      <c r="G112" s="40">
        <v>225</v>
      </c>
      <c r="H112" s="40">
        <v>93</v>
      </c>
      <c r="I112" s="40">
        <v>49</v>
      </c>
      <c r="J112" s="41">
        <v>2</v>
      </c>
      <c r="K112" s="40">
        <v>14624.2</v>
      </c>
      <c r="L112" s="40">
        <v>12586.2</v>
      </c>
      <c r="M112" s="40">
        <v>9529.76</v>
      </c>
      <c r="N112" s="40">
        <v>6222.64</v>
      </c>
      <c r="O112" s="40">
        <v>2996.68</v>
      </c>
      <c r="P112" s="40">
        <v>1275.8</v>
      </c>
      <c r="Q112" s="40">
        <v>721.12</v>
      </c>
      <c r="R112" s="40">
        <v>367.8</v>
      </c>
      <c r="S112" s="89" t="s">
        <v>98</v>
      </c>
      <c r="T112" s="40" t="s">
        <v>98</v>
      </c>
      <c r="U112" s="40" t="s">
        <v>98</v>
      </c>
      <c r="V112" s="40" t="s">
        <v>98</v>
      </c>
      <c r="W112" s="40" t="s">
        <v>98</v>
      </c>
      <c r="X112" s="40" t="s">
        <v>98</v>
      </c>
      <c r="Y112" s="40" t="s">
        <v>98</v>
      </c>
      <c r="Z112" s="40" t="s">
        <v>98</v>
      </c>
    </row>
    <row r="113" spans="1:32">
      <c r="B113" s="226" t="s">
        <v>101</v>
      </c>
      <c r="C113" s="36">
        <v>0</v>
      </c>
      <c r="D113" s="37">
        <v>0</v>
      </c>
      <c r="E113" s="37">
        <v>558</v>
      </c>
      <c r="F113" s="37">
        <v>441</v>
      </c>
      <c r="G113" s="37">
        <v>236</v>
      </c>
      <c r="H113" s="37">
        <v>86</v>
      </c>
      <c r="I113" s="37">
        <v>68</v>
      </c>
      <c r="J113" s="38">
        <v>18</v>
      </c>
      <c r="K113" s="37">
        <v>10337.73</v>
      </c>
      <c r="L113" s="37">
        <v>11334.14</v>
      </c>
      <c r="M113" s="37">
        <v>9557.26</v>
      </c>
      <c r="N113" s="37">
        <v>6878.45</v>
      </c>
      <c r="O113" s="37">
        <v>3345.71</v>
      </c>
      <c r="P113" s="37">
        <v>2027.18</v>
      </c>
      <c r="Q113" s="37">
        <v>1184.04</v>
      </c>
      <c r="R113" s="37">
        <v>365.19</v>
      </c>
      <c r="S113" s="90" t="s">
        <v>98</v>
      </c>
      <c r="T113" s="37" t="s">
        <v>98</v>
      </c>
      <c r="U113" s="37" t="s">
        <v>98</v>
      </c>
      <c r="V113" s="37" t="s">
        <v>98</v>
      </c>
      <c r="W113" s="37" t="s">
        <v>98</v>
      </c>
      <c r="X113" s="37" t="s">
        <v>98</v>
      </c>
      <c r="Y113" s="37" t="s">
        <v>98</v>
      </c>
      <c r="Z113" s="37" t="s">
        <v>98</v>
      </c>
    </row>
    <row r="114" spans="1:32">
      <c r="B114" s="67" t="s">
        <v>102</v>
      </c>
      <c r="C114" s="454"/>
      <c r="D114" s="455"/>
      <c r="E114" s="455"/>
      <c r="F114" s="455"/>
      <c r="G114" s="455"/>
      <c r="H114" s="455"/>
      <c r="I114" s="455"/>
      <c r="J114" s="456"/>
      <c r="K114" s="455"/>
      <c r="L114" s="455"/>
      <c r="M114" s="455"/>
      <c r="N114" s="455"/>
      <c r="O114" s="455"/>
      <c r="P114" s="455"/>
      <c r="Q114" s="455"/>
      <c r="R114" s="455"/>
      <c r="S114" s="106"/>
      <c r="T114" s="455"/>
      <c r="U114" s="455"/>
      <c r="V114" s="455"/>
      <c r="W114" s="455"/>
      <c r="X114" s="455"/>
      <c r="Y114" s="455"/>
      <c r="Z114" s="455"/>
    </row>
    <row r="115" spans="1:32">
      <c r="B115" s="225" t="s">
        <v>97</v>
      </c>
      <c r="C115" s="75">
        <f>IFERROR(C110/SUM($C110:$J110),"-")</f>
        <v>0.18989280245022971</v>
      </c>
      <c r="D115" s="72">
        <f t="shared" ref="D115:J115" si="39">IFERROR(D110/SUM($C110:$J110),"-")</f>
        <v>0.16998468606431852</v>
      </c>
      <c r="E115" s="72">
        <f t="shared" si="39"/>
        <v>0.21286370597243492</v>
      </c>
      <c r="F115" s="72">
        <f t="shared" si="39"/>
        <v>0.18683001531393567</v>
      </c>
      <c r="G115" s="72">
        <f t="shared" si="39"/>
        <v>9.1883614088820828E-2</v>
      </c>
      <c r="H115" s="72">
        <f t="shared" si="39"/>
        <v>7.0444104134762639E-2</v>
      </c>
      <c r="I115" s="72">
        <f t="shared" si="39"/>
        <v>5.8192955589586523E-2</v>
      </c>
      <c r="J115" s="76">
        <f t="shared" si="39"/>
        <v>1.9908116385911178E-2</v>
      </c>
      <c r="K115" s="72">
        <f>IFERROR(K110/SUM($K110:$R110),"-")</f>
        <v>0.28364329205152633</v>
      </c>
      <c r="L115" s="72">
        <f t="shared" ref="L115:R115" si="40">IFERROR(L110/SUM($K110:$R110),"-")</f>
        <v>0.26606055585469907</v>
      </c>
      <c r="M115" s="72">
        <f t="shared" si="40"/>
        <v>0.20767924450151182</v>
      </c>
      <c r="N115" s="72">
        <f t="shared" si="40"/>
        <v>0.12479807811788096</v>
      </c>
      <c r="O115" s="72">
        <f t="shared" si="40"/>
        <v>5.7677173507849067E-2</v>
      </c>
      <c r="P115" s="72">
        <f t="shared" si="40"/>
        <v>3.0340057159425091E-2</v>
      </c>
      <c r="Q115" s="72">
        <f t="shared" si="40"/>
        <v>1.9363790746800315E-2</v>
      </c>
      <c r="R115" s="72">
        <f t="shared" si="40"/>
        <v>1.0437808060307335E-2</v>
      </c>
      <c r="S115" s="107">
        <v>2.5000000000000001E-2</v>
      </c>
      <c r="T115" s="72">
        <v>6.8000000000000005E-2</v>
      </c>
      <c r="U115" s="72">
        <v>0.105</v>
      </c>
      <c r="V115" s="72">
        <v>7.8E-2</v>
      </c>
      <c r="W115" s="72">
        <v>0.127</v>
      </c>
      <c r="X115" s="72">
        <v>0.10100000000000001</v>
      </c>
      <c r="Y115" s="72">
        <v>0.13500000000000001</v>
      </c>
      <c r="Z115" s="72">
        <v>0.36199999999999999</v>
      </c>
      <c r="AB115" s="19"/>
    </row>
    <row r="116" spans="1:32">
      <c r="B116" s="226" t="s">
        <v>99</v>
      </c>
      <c r="C116" s="77">
        <f>IFERROR(C111/SUM($C111:$J111),"-")</f>
        <v>0.65453221696396069</v>
      </c>
      <c r="D116" s="63">
        <f t="shared" ref="D116:J117" si="41">IFERROR(D111/SUM($C111:$J111),"-")</f>
        <v>0.13542045868219876</v>
      </c>
      <c r="E116" s="63">
        <f t="shared" si="41"/>
        <v>9.319257371678194E-2</v>
      </c>
      <c r="F116" s="63">
        <f t="shared" si="41"/>
        <v>5.4240990171095738E-2</v>
      </c>
      <c r="G116" s="63">
        <f t="shared" si="41"/>
        <v>3.2763014197306151E-2</v>
      </c>
      <c r="H116" s="63">
        <f t="shared" si="41"/>
        <v>1.6381507098653075E-2</v>
      </c>
      <c r="I116" s="63">
        <f t="shared" si="41"/>
        <v>9.1008372770294867E-3</v>
      </c>
      <c r="J116" s="78">
        <f t="shared" si="41"/>
        <v>4.3684018929741539E-3</v>
      </c>
      <c r="K116" s="63">
        <f>IFERROR(K111/SUM($K111:$R111),"-")</f>
        <v>0.30930475146352898</v>
      </c>
      <c r="L116" s="63">
        <f t="shared" ref="L116:R117" si="42">IFERROR(L111/SUM($K111:$R111),"-")</f>
        <v>0.23641680199945769</v>
      </c>
      <c r="M116" s="63">
        <f t="shared" si="42"/>
        <v>0.1915624616035633</v>
      </c>
      <c r="N116" s="63">
        <f t="shared" si="42"/>
        <v>0.12956410586054745</v>
      </c>
      <c r="O116" s="63">
        <f t="shared" si="42"/>
        <v>6.064236217826708E-2</v>
      </c>
      <c r="P116" s="63">
        <f t="shared" si="42"/>
        <v>3.9373387773225903E-2</v>
      </c>
      <c r="Q116" s="63">
        <f t="shared" si="42"/>
        <v>2.2288282259733099E-2</v>
      </c>
      <c r="R116" s="63">
        <f t="shared" si="42"/>
        <v>1.0847846861676457E-2</v>
      </c>
      <c r="S116" s="108">
        <v>7.0000000000000001E-3</v>
      </c>
      <c r="T116" s="63">
        <v>4.3999999999999997E-2</v>
      </c>
      <c r="U116" s="63">
        <v>9.2999999999999999E-2</v>
      </c>
      <c r="V116" s="63">
        <v>0.152</v>
      </c>
      <c r="W116" s="63">
        <v>0.129</v>
      </c>
      <c r="X116" s="63">
        <v>8.6999999999999994E-2</v>
      </c>
      <c r="Y116" s="63">
        <v>0.151</v>
      </c>
      <c r="Z116" s="63">
        <v>0.33700000000000002</v>
      </c>
      <c r="AB116" s="19"/>
    </row>
    <row r="117" spans="1:32">
      <c r="B117" s="225" t="s">
        <v>100</v>
      </c>
      <c r="C117" s="75">
        <f>IFERROR(C112/SUM($C112:$J112),"-")</f>
        <v>0.33925399644760212</v>
      </c>
      <c r="D117" s="72">
        <f t="shared" si="41"/>
        <v>0.26731793960923622</v>
      </c>
      <c r="E117" s="72">
        <f t="shared" si="41"/>
        <v>0.19094138543516873</v>
      </c>
      <c r="F117" s="72">
        <f t="shared" si="41"/>
        <v>9.3250444049733566E-2</v>
      </c>
      <c r="G117" s="72">
        <f t="shared" si="41"/>
        <v>6.660746003552398E-2</v>
      </c>
      <c r="H117" s="72">
        <f t="shared" si="41"/>
        <v>2.7531083481349913E-2</v>
      </c>
      <c r="I117" s="72">
        <f t="shared" si="41"/>
        <v>1.4505624629958556E-2</v>
      </c>
      <c r="J117" s="76">
        <f t="shared" si="41"/>
        <v>5.9206631142687976E-4</v>
      </c>
      <c r="K117" s="72">
        <f>IFERROR(K112/SUM($K112:$R112),"-")</f>
        <v>0.30262684120999411</v>
      </c>
      <c r="L117" s="72">
        <f t="shared" si="42"/>
        <v>0.26045335463391006</v>
      </c>
      <c r="M117" s="72">
        <f t="shared" si="42"/>
        <v>0.19720471316648797</v>
      </c>
      <c r="N117" s="72">
        <f t="shared" si="42"/>
        <v>0.12876860868881426</v>
      </c>
      <c r="O117" s="72">
        <f t="shared" si="42"/>
        <v>6.201199399058855E-2</v>
      </c>
      <c r="P117" s="72">
        <f t="shared" si="42"/>
        <v>2.640085091941511E-2</v>
      </c>
      <c r="Q117" s="72">
        <f t="shared" si="42"/>
        <v>1.4922543984173557E-2</v>
      </c>
      <c r="R117" s="72">
        <f t="shared" si="42"/>
        <v>7.6110934066161455E-3</v>
      </c>
      <c r="S117" s="107">
        <v>2.7E-2</v>
      </c>
      <c r="T117" s="72">
        <v>0.04</v>
      </c>
      <c r="U117" s="72">
        <v>0.12</v>
      </c>
      <c r="V117" s="72">
        <v>0.128</v>
      </c>
      <c r="W117" s="72">
        <v>9.0999999999999998E-2</v>
      </c>
      <c r="X117" s="72">
        <v>0.106</v>
      </c>
      <c r="Y117" s="72">
        <v>0.184</v>
      </c>
      <c r="Z117" s="72">
        <v>0.30399999999999999</v>
      </c>
      <c r="AB117" s="19"/>
    </row>
    <row r="118" spans="1:32" ht="15.75" thickBot="1">
      <c r="B118" s="150" t="s">
        <v>101</v>
      </c>
      <c r="C118" s="157">
        <f t="shared" ref="C118:J118" si="43">IFERROR(C113/SUM($C113:$J113),"-")</f>
        <v>0</v>
      </c>
      <c r="D118" s="151">
        <f t="shared" si="43"/>
        <v>0</v>
      </c>
      <c r="E118" s="151">
        <f t="shared" si="43"/>
        <v>0.39658848614072495</v>
      </c>
      <c r="F118" s="151">
        <f t="shared" si="43"/>
        <v>0.31343283582089554</v>
      </c>
      <c r="G118" s="151">
        <f t="shared" si="43"/>
        <v>0.16773276474769011</v>
      </c>
      <c r="H118" s="151">
        <f t="shared" si="43"/>
        <v>6.1122956645344707E-2</v>
      </c>
      <c r="I118" s="151">
        <f t="shared" si="43"/>
        <v>4.8329779673063254E-2</v>
      </c>
      <c r="J118" s="158">
        <f t="shared" si="43"/>
        <v>1.279317697228145E-2</v>
      </c>
      <c r="K118" s="151">
        <f t="shared" ref="K118:R118" si="44">IFERROR(K113/SUM($K113:$R113),"-")</f>
        <v>0.2295758132965576</v>
      </c>
      <c r="L118" s="151">
        <f t="shared" si="44"/>
        <v>0.25170365336655587</v>
      </c>
      <c r="M118" s="151">
        <f t="shared" si="44"/>
        <v>0.21224347486214656</v>
      </c>
      <c r="N118" s="151">
        <f t="shared" si="44"/>
        <v>0.15275362705059106</v>
      </c>
      <c r="O118" s="151">
        <f t="shared" si="44"/>
        <v>7.4300073062889604E-2</v>
      </c>
      <c r="P118" s="151">
        <f t="shared" si="44"/>
        <v>4.5018732081270808E-2</v>
      </c>
      <c r="Q118" s="151">
        <f t="shared" si="44"/>
        <v>2.6294645533947596E-2</v>
      </c>
      <c r="R118" s="151">
        <f t="shared" si="44"/>
        <v>8.109980746040947E-3</v>
      </c>
      <c r="S118" s="505" t="s">
        <v>98</v>
      </c>
      <c r="T118" s="151" t="s">
        <v>98</v>
      </c>
      <c r="U118" s="151" t="s">
        <v>98</v>
      </c>
      <c r="V118" s="151" t="s">
        <v>98</v>
      </c>
      <c r="W118" s="151" t="s">
        <v>98</v>
      </c>
      <c r="X118" s="151" t="s">
        <v>98</v>
      </c>
      <c r="Y118" s="151" t="s">
        <v>98</v>
      </c>
      <c r="Z118" s="151" t="s">
        <v>98</v>
      </c>
      <c r="AB118" s="19"/>
    </row>
    <row r="120" spans="1:32" ht="17.25">
      <c r="A120" s="372" t="s">
        <v>139</v>
      </c>
    </row>
    <row r="121" spans="1:32">
      <c r="A121" s="5"/>
    </row>
    <row r="122" spans="1:32">
      <c r="A122" s="5"/>
      <c r="B122" s="5" t="s">
        <v>104</v>
      </c>
      <c r="C122" s="910" t="s">
        <v>91</v>
      </c>
      <c r="D122" s="911"/>
      <c r="E122" s="911"/>
      <c r="F122" s="911"/>
      <c r="G122" s="911"/>
      <c r="H122" s="911"/>
      <c r="I122" s="911"/>
      <c r="J122" s="911"/>
      <c r="K122" s="911"/>
      <c r="L122" s="911"/>
      <c r="M122" s="911"/>
      <c r="N122" s="911"/>
      <c r="O122" s="911"/>
      <c r="P122" s="911"/>
      <c r="Q122" s="911"/>
      <c r="R122" s="911"/>
      <c r="S122" s="911"/>
      <c r="T122" s="911"/>
      <c r="U122" s="911"/>
      <c r="V122" s="911"/>
      <c r="W122" s="932" t="s">
        <v>92</v>
      </c>
      <c r="X122" s="911"/>
      <c r="Y122" s="911"/>
      <c r="Z122" s="911"/>
      <c r="AA122" s="911"/>
      <c r="AB122" s="911"/>
      <c r="AC122" s="911"/>
      <c r="AD122" s="911"/>
      <c r="AE122" s="911"/>
      <c r="AF122" s="911"/>
    </row>
    <row r="123" spans="1:32">
      <c r="A123" s="5"/>
      <c r="C123" s="926" t="str">
        <f>$A$1</f>
        <v>East Renfrewshire</v>
      </c>
      <c r="D123" s="927"/>
      <c r="E123" s="927"/>
      <c r="F123" s="927"/>
      <c r="G123" s="927"/>
      <c r="H123" s="927"/>
      <c r="I123" s="927"/>
      <c r="J123" s="927"/>
      <c r="K123" s="927"/>
      <c r="L123" s="933"/>
      <c r="M123" s="927" t="s">
        <v>93</v>
      </c>
      <c r="N123" s="927"/>
      <c r="O123" s="927"/>
      <c r="P123" s="927"/>
      <c r="Q123" s="927"/>
      <c r="R123" s="927"/>
      <c r="S123" s="927"/>
      <c r="T123" s="927"/>
      <c r="U123" s="927"/>
      <c r="V123" s="927"/>
      <c r="W123" s="929" t="str">
        <f>$A$1</f>
        <v>East Renfrewshire</v>
      </c>
      <c r="X123" s="927"/>
      <c r="Y123" s="927"/>
      <c r="Z123" s="927"/>
      <c r="AA123" s="927"/>
      <c r="AB123" s="927"/>
      <c r="AC123" s="927"/>
      <c r="AD123" s="927"/>
      <c r="AE123" s="927"/>
      <c r="AF123" s="927"/>
    </row>
    <row r="124" spans="1:32" ht="52.5" thickBot="1">
      <c r="A124" s="5"/>
      <c r="B124" s="50" t="s">
        <v>82</v>
      </c>
      <c r="C124" s="110" t="s">
        <v>140</v>
      </c>
      <c r="D124" s="109" t="s">
        <v>141</v>
      </c>
      <c r="E124" s="109" t="s">
        <v>142</v>
      </c>
      <c r="F124" s="109" t="s">
        <v>143</v>
      </c>
      <c r="G124" s="109" t="s">
        <v>144</v>
      </c>
      <c r="H124" s="109" t="s">
        <v>145</v>
      </c>
      <c r="I124" s="109" t="s">
        <v>146</v>
      </c>
      <c r="J124" s="109" t="s">
        <v>147</v>
      </c>
      <c r="K124" s="109" t="s">
        <v>148</v>
      </c>
      <c r="L124" s="111" t="s">
        <v>149</v>
      </c>
      <c r="M124" s="109" t="s">
        <v>140</v>
      </c>
      <c r="N124" s="109" t="s">
        <v>141</v>
      </c>
      <c r="O124" s="109" t="s">
        <v>142</v>
      </c>
      <c r="P124" s="109" t="s">
        <v>143</v>
      </c>
      <c r="Q124" s="109" t="s">
        <v>144</v>
      </c>
      <c r="R124" s="109" t="s">
        <v>145</v>
      </c>
      <c r="S124" s="109" t="s">
        <v>146</v>
      </c>
      <c r="T124" s="109" t="s">
        <v>147</v>
      </c>
      <c r="U124" s="109" t="s">
        <v>148</v>
      </c>
      <c r="V124" s="109" t="s">
        <v>149</v>
      </c>
      <c r="W124" s="123" t="s">
        <v>140</v>
      </c>
      <c r="X124" s="109" t="s">
        <v>141</v>
      </c>
      <c r="Y124" s="109" t="s">
        <v>142</v>
      </c>
      <c r="Z124" s="109" t="s">
        <v>143</v>
      </c>
      <c r="AA124" s="109" t="s">
        <v>144</v>
      </c>
      <c r="AB124" s="109" t="s">
        <v>145</v>
      </c>
      <c r="AC124" s="109" t="s">
        <v>146</v>
      </c>
      <c r="AD124" s="109" t="s">
        <v>147</v>
      </c>
      <c r="AE124" s="109" t="s">
        <v>148</v>
      </c>
      <c r="AF124" s="109" t="s">
        <v>149</v>
      </c>
    </row>
    <row r="125" spans="1:32">
      <c r="A125" s="5"/>
      <c r="B125" s="134" t="s">
        <v>96</v>
      </c>
      <c r="C125" s="117"/>
      <c r="D125" s="118"/>
      <c r="E125" s="118"/>
      <c r="F125" s="118"/>
      <c r="G125" s="118"/>
      <c r="H125" s="118"/>
      <c r="I125" s="119"/>
      <c r="J125" s="118"/>
      <c r="K125" s="119"/>
      <c r="L125" s="121"/>
      <c r="M125" s="118"/>
      <c r="N125" s="118"/>
      <c r="O125" s="118"/>
      <c r="P125" s="118"/>
      <c r="Q125" s="118"/>
      <c r="R125" s="118"/>
      <c r="S125" s="118"/>
      <c r="T125" s="118"/>
      <c r="U125" s="119"/>
      <c r="V125" s="118"/>
      <c r="W125" s="124"/>
      <c r="X125" s="118"/>
      <c r="Y125" s="118"/>
      <c r="Z125" s="118"/>
      <c r="AA125" s="118"/>
      <c r="AB125" s="118"/>
      <c r="AC125" s="119"/>
      <c r="AD125" s="118"/>
      <c r="AE125" s="119"/>
      <c r="AF125" s="118"/>
    </row>
    <row r="126" spans="1:32">
      <c r="A126" s="5"/>
      <c r="B126" s="225" t="s">
        <v>97</v>
      </c>
      <c r="C126" s="126">
        <v>37</v>
      </c>
      <c r="D126" s="127">
        <v>157</v>
      </c>
      <c r="E126" s="127">
        <v>104</v>
      </c>
      <c r="F126" s="127">
        <v>14</v>
      </c>
      <c r="G126" s="127">
        <v>58</v>
      </c>
      <c r="H126" s="127">
        <v>85</v>
      </c>
      <c r="I126" s="127">
        <v>7</v>
      </c>
      <c r="J126" s="128">
        <v>0</v>
      </c>
      <c r="K126" s="128">
        <v>145</v>
      </c>
      <c r="L126" s="129">
        <v>8</v>
      </c>
      <c r="M126" s="128">
        <v>1882</v>
      </c>
      <c r="N126" s="128">
        <v>10685</v>
      </c>
      <c r="O126" s="128">
        <v>8489</v>
      </c>
      <c r="P126" s="128">
        <v>4226</v>
      </c>
      <c r="Q126" s="128">
        <v>11906</v>
      </c>
      <c r="R126" s="128">
        <v>8768</v>
      </c>
      <c r="S126" s="128">
        <v>1748</v>
      </c>
      <c r="T126" s="128">
        <v>99</v>
      </c>
      <c r="U126" s="128">
        <v>31047</v>
      </c>
      <c r="V126" s="128">
        <v>3028</v>
      </c>
      <c r="W126" s="89" t="s">
        <v>98</v>
      </c>
      <c r="X126" s="40" t="s">
        <v>98</v>
      </c>
      <c r="Y126" s="40" t="s">
        <v>98</v>
      </c>
      <c r="Z126" s="40" t="s">
        <v>98</v>
      </c>
      <c r="AA126" s="40" t="s">
        <v>98</v>
      </c>
      <c r="AB126" s="40" t="s">
        <v>98</v>
      </c>
      <c r="AC126" s="40" t="s">
        <v>98</v>
      </c>
      <c r="AD126" s="40" t="s">
        <v>98</v>
      </c>
      <c r="AE126" s="40" t="s">
        <v>98</v>
      </c>
      <c r="AF126" s="40" t="s">
        <v>98</v>
      </c>
    </row>
    <row r="127" spans="1:32">
      <c r="A127" s="5"/>
      <c r="B127" s="226" t="s">
        <v>99</v>
      </c>
      <c r="C127" s="130">
        <v>29</v>
      </c>
      <c r="D127" s="131">
        <v>96</v>
      </c>
      <c r="E127" s="131">
        <v>94</v>
      </c>
      <c r="F127" s="131">
        <v>13</v>
      </c>
      <c r="G127" s="131">
        <v>25</v>
      </c>
      <c r="H127" s="131">
        <v>51</v>
      </c>
      <c r="I127" s="132">
        <v>9</v>
      </c>
      <c r="J127" s="132">
        <v>0</v>
      </c>
      <c r="K127" s="132">
        <v>111</v>
      </c>
      <c r="L127" s="133">
        <v>2</v>
      </c>
      <c r="M127" s="132">
        <v>3476.69</v>
      </c>
      <c r="N127" s="132">
        <v>16169.253000000001</v>
      </c>
      <c r="O127" s="132">
        <v>13547.993</v>
      </c>
      <c r="P127" s="132">
        <v>5116.13</v>
      </c>
      <c r="Q127" s="132">
        <v>17357.834999999999</v>
      </c>
      <c r="R127" s="132">
        <v>18156.504000000001</v>
      </c>
      <c r="S127" s="132">
        <v>1855.5920000000001</v>
      </c>
      <c r="T127" s="132">
        <v>815.86500000000001</v>
      </c>
      <c r="U127" s="132">
        <v>35372.326000000001</v>
      </c>
      <c r="V127" s="132">
        <v>3469.9360000000001</v>
      </c>
      <c r="W127" s="90" t="s">
        <v>98</v>
      </c>
      <c r="X127" s="37" t="s">
        <v>98</v>
      </c>
      <c r="Y127" s="37" t="s">
        <v>98</v>
      </c>
      <c r="Z127" s="37" t="s">
        <v>98</v>
      </c>
      <c r="AA127" s="37" t="s">
        <v>98</v>
      </c>
      <c r="AB127" s="37" t="s">
        <v>98</v>
      </c>
      <c r="AC127" s="37" t="s">
        <v>98</v>
      </c>
      <c r="AD127" s="37" t="s">
        <v>98</v>
      </c>
      <c r="AE127" s="37" t="s">
        <v>98</v>
      </c>
      <c r="AF127" s="37" t="s">
        <v>98</v>
      </c>
    </row>
    <row r="128" spans="1:32">
      <c r="A128" s="5"/>
      <c r="B128" s="225" t="s">
        <v>100</v>
      </c>
      <c r="C128" s="126">
        <v>69</v>
      </c>
      <c r="D128" s="127">
        <v>201</v>
      </c>
      <c r="E128" s="127">
        <v>81</v>
      </c>
      <c r="F128" s="127">
        <v>142</v>
      </c>
      <c r="G128" s="127">
        <v>714</v>
      </c>
      <c r="H128" s="127">
        <v>122</v>
      </c>
      <c r="I128" s="128">
        <v>91</v>
      </c>
      <c r="J128" s="128">
        <v>0</v>
      </c>
      <c r="K128" s="128">
        <v>1184</v>
      </c>
      <c r="L128" s="129">
        <v>4</v>
      </c>
      <c r="M128" s="128">
        <v>3440.2649999999999</v>
      </c>
      <c r="N128" s="128">
        <v>15145.3</v>
      </c>
      <c r="O128" s="128">
        <v>12787.3</v>
      </c>
      <c r="P128" s="128">
        <v>4866.66</v>
      </c>
      <c r="Q128" s="128">
        <v>22594.07</v>
      </c>
      <c r="R128" s="128">
        <v>21166.37</v>
      </c>
      <c r="S128" s="128">
        <v>2669.855</v>
      </c>
      <c r="T128" s="128">
        <v>141.08000000000001</v>
      </c>
      <c r="U128" s="128">
        <v>41115.339999999997</v>
      </c>
      <c r="V128" s="128">
        <v>6997.2349999999997</v>
      </c>
      <c r="W128" s="89" t="s">
        <v>98</v>
      </c>
      <c r="X128" s="40" t="s">
        <v>98</v>
      </c>
      <c r="Y128" s="40" t="s">
        <v>98</v>
      </c>
      <c r="Z128" s="40" t="s">
        <v>98</v>
      </c>
      <c r="AA128" s="40" t="s">
        <v>98</v>
      </c>
      <c r="AB128" s="40" t="s">
        <v>98</v>
      </c>
      <c r="AC128" s="40" t="s">
        <v>98</v>
      </c>
      <c r="AD128" s="40" t="s">
        <v>98</v>
      </c>
      <c r="AE128" s="40" t="s">
        <v>98</v>
      </c>
      <c r="AF128" s="40" t="s">
        <v>98</v>
      </c>
    </row>
    <row r="129" spans="1:38">
      <c r="A129" s="5"/>
      <c r="B129" s="152" t="s">
        <v>101</v>
      </c>
      <c r="C129" s="156">
        <v>172</v>
      </c>
      <c r="D129" s="153">
        <v>421</v>
      </c>
      <c r="E129" s="153">
        <v>304</v>
      </c>
      <c r="F129" s="153">
        <v>180</v>
      </c>
      <c r="G129" s="153">
        <v>1014</v>
      </c>
      <c r="H129" s="153">
        <v>617</v>
      </c>
      <c r="I129" s="506">
        <v>102</v>
      </c>
      <c r="J129" s="506">
        <v>0</v>
      </c>
      <c r="K129" s="506">
        <v>1665</v>
      </c>
      <c r="L129" s="507">
        <v>27</v>
      </c>
      <c r="M129" s="506">
        <v>4785.01</v>
      </c>
      <c r="N129" s="506">
        <v>16935.73</v>
      </c>
      <c r="O129" s="506">
        <v>13389.54</v>
      </c>
      <c r="P129" s="506">
        <v>5561.22</v>
      </c>
      <c r="Q129" s="506">
        <v>17040.13</v>
      </c>
      <c r="R129" s="506">
        <v>23715.58</v>
      </c>
      <c r="S129" s="506">
        <v>2938.27</v>
      </c>
      <c r="T129" s="506">
        <v>117.12</v>
      </c>
      <c r="U129" s="506">
        <v>36883.979999999996</v>
      </c>
      <c r="V129" s="506">
        <v>9017.7800000000007</v>
      </c>
      <c r="W129" s="495" t="s">
        <v>98</v>
      </c>
      <c r="X129" s="493" t="s">
        <v>98</v>
      </c>
      <c r="Y129" s="493" t="s">
        <v>98</v>
      </c>
      <c r="Z129" s="493" t="s">
        <v>98</v>
      </c>
      <c r="AA129" s="493" t="s">
        <v>98</v>
      </c>
      <c r="AB129" s="493" t="s">
        <v>98</v>
      </c>
      <c r="AC129" s="493" t="s">
        <v>98</v>
      </c>
      <c r="AD129" s="493" t="s">
        <v>98</v>
      </c>
      <c r="AE129" s="493" t="s">
        <v>98</v>
      </c>
      <c r="AF129" s="493" t="s">
        <v>98</v>
      </c>
    </row>
    <row r="130" spans="1:38">
      <c r="A130" s="5"/>
      <c r="B130" s="5" t="s">
        <v>102</v>
      </c>
      <c r="C130" s="120"/>
      <c r="D130" s="12"/>
      <c r="E130" s="12"/>
      <c r="F130" s="12"/>
      <c r="G130" s="12"/>
      <c r="H130" s="12"/>
      <c r="I130" s="13"/>
      <c r="J130" s="12"/>
      <c r="K130" s="13"/>
      <c r="L130" s="122"/>
      <c r="M130" s="12"/>
      <c r="N130" s="12"/>
      <c r="O130" s="12"/>
      <c r="P130" s="12"/>
      <c r="Q130" s="12"/>
      <c r="R130" s="12"/>
      <c r="S130" s="12"/>
      <c r="T130" s="12"/>
      <c r="U130" s="13"/>
      <c r="V130" s="12"/>
      <c r="W130" s="125"/>
      <c r="X130" s="12"/>
      <c r="Y130" s="12"/>
      <c r="Z130" s="12"/>
      <c r="AA130" s="12"/>
      <c r="AB130" s="12"/>
      <c r="AC130" s="13"/>
      <c r="AD130" s="12"/>
      <c r="AE130" s="13"/>
      <c r="AF130" s="12"/>
    </row>
    <row r="131" spans="1:38">
      <c r="A131" s="235"/>
      <c r="B131" s="225" t="s">
        <v>97</v>
      </c>
      <c r="C131" s="75">
        <f>IFERROR(C126/SUM($C126:$L126),"-")</f>
        <v>6.0162601626016263E-2</v>
      </c>
      <c r="D131" s="72">
        <f t="shared" ref="D131:L131" si="45">IFERROR(D126/SUM($C126:$L126),"-")</f>
        <v>0.25528455284552848</v>
      </c>
      <c r="E131" s="72">
        <f t="shared" si="45"/>
        <v>0.16910569105691056</v>
      </c>
      <c r="F131" s="72">
        <f t="shared" si="45"/>
        <v>2.2764227642276424E-2</v>
      </c>
      <c r="G131" s="72">
        <f t="shared" si="45"/>
        <v>9.4308943089430899E-2</v>
      </c>
      <c r="H131" s="72">
        <f t="shared" si="45"/>
        <v>0.13821138211382114</v>
      </c>
      <c r="I131" s="72">
        <f t="shared" si="45"/>
        <v>1.1382113821138212E-2</v>
      </c>
      <c r="J131" s="72">
        <f t="shared" si="45"/>
        <v>0</v>
      </c>
      <c r="K131" s="72">
        <f t="shared" si="45"/>
        <v>0.23577235772357724</v>
      </c>
      <c r="L131" s="76">
        <f t="shared" si="45"/>
        <v>1.3008130081300813E-2</v>
      </c>
      <c r="M131" s="72">
        <f>IFERROR(M126/SUM($M126:$V126),"-")</f>
        <v>2.2985417328220036E-2</v>
      </c>
      <c r="N131" s="72">
        <f t="shared" ref="N131:V131" si="46">IFERROR(N126/SUM($M126:$V126),"-")</f>
        <v>0.13049903514985711</v>
      </c>
      <c r="O131" s="72">
        <f t="shared" si="46"/>
        <v>0.10367864383595105</v>
      </c>
      <c r="P131" s="72">
        <f t="shared" si="46"/>
        <v>5.1613375998436697E-2</v>
      </c>
      <c r="Q131" s="72">
        <f t="shared" si="46"/>
        <v>0.14541146583941963</v>
      </c>
      <c r="R131" s="72">
        <f t="shared" si="46"/>
        <v>0.10708615256845551</v>
      </c>
      <c r="S131" s="72">
        <f t="shared" si="46"/>
        <v>2.134883607318205E-2</v>
      </c>
      <c r="T131" s="72">
        <f t="shared" si="46"/>
        <v>1.2091160018564205E-3</v>
      </c>
      <c r="U131" s="72">
        <f t="shared" si="46"/>
        <v>0.37918610615794229</v>
      </c>
      <c r="V131" s="72">
        <f t="shared" si="46"/>
        <v>3.6981851046679205E-2</v>
      </c>
      <c r="W131" s="107">
        <v>6.9000000000000006E-2</v>
      </c>
      <c r="X131" s="72">
        <v>0.35399999999999998</v>
      </c>
      <c r="Y131" s="72">
        <v>9.8000000000000004E-2</v>
      </c>
      <c r="Z131" s="72">
        <v>5.6000000000000001E-2</v>
      </c>
      <c r="AA131" s="72">
        <v>0.26</v>
      </c>
      <c r="AB131" s="72">
        <v>1.4E-2</v>
      </c>
      <c r="AC131" s="72">
        <f>SUM(AG145:AH145)</f>
        <v>0.126</v>
      </c>
      <c r="AD131" s="72">
        <v>0</v>
      </c>
      <c r="AE131" s="72">
        <f>SUM(AJ145:AK145)</f>
        <v>2.3E-2</v>
      </c>
      <c r="AF131" s="72">
        <v>0</v>
      </c>
      <c r="AH131" s="19"/>
    </row>
    <row r="132" spans="1:38">
      <c r="A132" s="235"/>
      <c r="B132" s="226" t="s">
        <v>99</v>
      </c>
      <c r="C132" s="77">
        <f t="shared" ref="C132:L132" si="47">IFERROR(C127/SUM($C127:$L127),"-")</f>
        <v>6.7441860465116285E-2</v>
      </c>
      <c r="D132" s="63">
        <f t="shared" si="47"/>
        <v>0.22325581395348837</v>
      </c>
      <c r="E132" s="63">
        <f t="shared" si="47"/>
        <v>0.21860465116279071</v>
      </c>
      <c r="F132" s="63">
        <f t="shared" si="47"/>
        <v>3.0232558139534883E-2</v>
      </c>
      <c r="G132" s="63">
        <f t="shared" si="47"/>
        <v>5.8139534883720929E-2</v>
      </c>
      <c r="H132" s="63">
        <f t="shared" si="47"/>
        <v>0.1186046511627907</v>
      </c>
      <c r="I132" s="63">
        <f t="shared" si="47"/>
        <v>2.0930232558139535E-2</v>
      </c>
      <c r="J132" s="63">
        <f t="shared" si="47"/>
        <v>0</v>
      </c>
      <c r="K132" s="63">
        <f t="shared" si="47"/>
        <v>0.25813953488372093</v>
      </c>
      <c r="L132" s="78">
        <f t="shared" si="47"/>
        <v>4.6511627906976744E-3</v>
      </c>
      <c r="M132" s="63">
        <f t="shared" ref="M132:V132" si="48">IFERROR(M127/SUM($M127:$V127),"-")</f>
        <v>3.0143458896557045E-2</v>
      </c>
      <c r="N132" s="63">
        <f t="shared" si="48"/>
        <v>0.14019001210735835</v>
      </c>
      <c r="O132" s="63">
        <f t="shared" si="48"/>
        <v>0.11746326825985134</v>
      </c>
      <c r="P132" s="63">
        <f t="shared" si="48"/>
        <v>4.4357666160757044E-2</v>
      </c>
      <c r="Q132" s="63">
        <f t="shared" si="48"/>
        <v>0.15049520833198221</v>
      </c>
      <c r="R132" s="63">
        <f t="shared" si="48"/>
        <v>0.15741979642394738</v>
      </c>
      <c r="S132" s="63">
        <f t="shared" si="48"/>
        <v>1.6088279708797761E-2</v>
      </c>
      <c r="T132" s="63">
        <f t="shared" si="48"/>
        <v>7.0736801649383509E-3</v>
      </c>
      <c r="U132" s="63">
        <f t="shared" si="48"/>
        <v>0.30668372931052701</v>
      </c>
      <c r="V132" s="63">
        <f t="shared" si="48"/>
        <v>3.0084900635283438E-2</v>
      </c>
      <c r="W132" s="108">
        <v>4.3999999999999997E-2</v>
      </c>
      <c r="X132" s="63">
        <v>0.35799999999999998</v>
      </c>
      <c r="Y132" s="63">
        <v>0.13300000000000001</v>
      </c>
      <c r="Z132" s="63">
        <v>0.05</v>
      </c>
      <c r="AA132" s="63">
        <v>0.27800000000000002</v>
      </c>
      <c r="AB132" s="63">
        <v>2.7E-2</v>
      </c>
      <c r="AC132" s="63">
        <f t="shared" ref="AC132:AC133" si="49">SUM(AG146:AH146)</f>
        <v>6.4000000000000001E-2</v>
      </c>
      <c r="AD132" s="63">
        <v>7.0000000000000001E-3</v>
      </c>
      <c r="AE132" s="63">
        <f t="shared" ref="AE132:AE133" si="50">SUM(AJ146:AK146)</f>
        <v>3.9E-2</v>
      </c>
      <c r="AF132" s="63">
        <v>0</v>
      </c>
      <c r="AH132" s="19"/>
    </row>
    <row r="133" spans="1:38">
      <c r="A133" s="235"/>
      <c r="B133" s="225" t="s">
        <v>100</v>
      </c>
      <c r="C133" s="75">
        <f t="shared" ref="C133:L133" si="51">IFERROR(C128/SUM($C128:$L128),"-")</f>
        <v>2.6457055214723926E-2</v>
      </c>
      <c r="D133" s="72">
        <f t="shared" si="51"/>
        <v>7.7070552147239263E-2</v>
      </c>
      <c r="E133" s="72">
        <f t="shared" si="51"/>
        <v>3.1058282208588958E-2</v>
      </c>
      <c r="F133" s="72">
        <f t="shared" si="51"/>
        <v>5.4447852760736194E-2</v>
      </c>
      <c r="G133" s="72">
        <f t="shared" si="51"/>
        <v>0.2737730061349693</v>
      </c>
      <c r="H133" s="72">
        <f t="shared" si="51"/>
        <v>4.6779141104294479E-2</v>
      </c>
      <c r="I133" s="72">
        <f t="shared" si="51"/>
        <v>3.4892638036809816E-2</v>
      </c>
      <c r="J133" s="72">
        <f t="shared" si="51"/>
        <v>0</v>
      </c>
      <c r="K133" s="72">
        <f t="shared" si="51"/>
        <v>0.45398773006134968</v>
      </c>
      <c r="L133" s="76">
        <f t="shared" si="51"/>
        <v>1.5337423312883436E-3</v>
      </c>
      <c r="M133" s="72">
        <f t="shared" ref="M133:V133" si="52">IFERROR(M128/SUM($M128:$V128),"-")</f>
        <v>2.627691481607863E-2</v>
      </c>
      <c r="N133" s="72">
        <f t="shared" si="52"/>
        <v>0.11568055308644994</v>
      </c>
      <c r="O133" s="72">
        <f t="shared" si="52"/>
        <v>9.7670032054984798E-2</v>
      </c>
      <c r="P133" s="72">
        <f t="shared" si="52"/>
        <v>3.7171790620436865E-2</v>
      </c>
      <c r="Q133" s="72">
        <f t="shared" si="52"/>
        <v>0.1725746280413043</v>
      </c>
      <c r="R133" s="72">
        <f t="shared" si="52"/>
        <v>0.16166978458217673</v>
      </c>
      <c r="S133" s="72">
        <f t="shared" si="52"/>
        <v>2.0392484999347902E-2</v>
      </c>
      <c r="T133" s="72">
        <f t="shared" si="52"/>
        <v>1.0775760420352425E-3</v>
      </c>
      <c r="U133" s="72">
        <f t="shared" si="52"/>
        <v>0.31404100754276498</v>
      </c>
      <c r="V133" s="72">
        <f t="shared" si="52"/>
        <v>5.344522821442068E-2</v>
      </c>
      <c r="W133" s="107">
        <v>7.6999999999999999E-2</v>
      </c>
      <c r="X133" s="72">
        <v>0.36399999999999999</v>
      </c>
      <c r="Y133" s="72">
        <v>0.13500000000000001</v>
      </c>
      <c r="Z133" s="72">
        <v>2.5000000000000001E-2</v>
      </c>
      <c r="AA133" s="72">
        <v>0.27800000000000002</v>
      </c>
      <c r="AB133" s="72">
        <v>1.2999999999999999E-2</v>
      </c>
      <c r="AC133" s="72">
        <f t="shared" si="49"/>
        <v>7.0999999999999994E-2</v>
      </c>
      <c r="AD133" s="72">
        <v>0</v>
      </c>
      <c r="AE133" s="72">
        <f t="shared" si="50"/>
        <v>3.7000000000000005E-2</v>
      </c>
      <c r="AF133" s="72">
        <v>0</v>
      </c>
      <c r="AH133" s="19"/>
    </row>
    <row r="134" spans="1:38" ht="15.75" thickBot="1">
      <c r="A134" s="235"/>
      <c r="B134" s="150" t="s">
        <v>101</v>
      </c>
      <c r="C134" s="157">
        <f t="shared" ref="C134:L134" si="53">IFERROR(C129/SUM($C129:$L129),"-")</f>
        <v>3.8205242114615727E-2</v>
      </c>
      <c r="D134" s="151">
        <f t="shared" si="53"/>
        <v>9.3513993780541982E-2</v>
      </c>
      <c r="E134" s="151">
        <f t="shared" si="53"/>
        <v>6.7525544202576629E-2</v>
      </c>
      <c r="F134" s="151">
        <f t="shared" si="53"/>
        <v>3.9982230119946692E-2</v>
      </c>
      <c r="G134" s="151">
        <f t="shared" si="53"/>
        <v>0.2252332296756997</v>
      </c>
      <c r="H134" s="151">
        <f t="shared" si="53"/>
        <v>0.13705019991115061</v>
      </c>
      <c r="I134" s="151">
        <f t="shared" si="53"/>
        <v>2.265659706796979E-2</v>
      </c>
      <c r="J134" s="151">
        <f t="shared" si="53"/>
        <v>0</v>
      </c>
      <c r="K134" s="151">
        <f t="shared" si="53"/>
        <v>0.36983562860950686</v>
      </c>
      <c r="L134" s="158">
        <f t="shared" si="53"/>
        <v>5.9973345179920035E-3</v>
      </c>
      <c r="M134" s="151">
        <f t="shared" ref="M134:V134" si="54">IFERROR(M129/SUM($M129:$V129),"-")</f>
        <v>3.669926362333642E-2</v>
      </c>
      <c r="N134" s="151">
        <f t="shared" si="54"/>
        <v>0.12989080898966715</v>
      </c>
      <c r="O134" s="151">
        <f t="shared" si="54"/>
        <v>0.10269283831281606</v>
      </c>
      <c r="P134" s="151">
        <f t="shared" si="54"/>
        <v>4.2652508322317186E-2</v>
      </c>
      <c r="Q134" s="151">
        <f t="shared" si="54"/>
        <v>0.13069151852262037</v>
      </c>
      <c r="R134" s="151">
        <f t="shared" si="54"/>
        <v>0.18188976039764279</v>
      </c>
      <c r="S134" s="151">
        <f t="shared" si="54"/>
        <v>2.253544827002257E-2</v>
      </c>
      <c r="T134" s="151">
        <f t="shared" si="54"/>
        <v>8.9826724616357359E-4</v>
      </c>
      <c r="U134" s="151">
        <f t="shared" si="54"/>
        <v>0.28288653639132788</v>
      </c>
      <c r="V134" s="151">
        <f t="shared" si="54"/>
        <v>6.9163049924085993E-2</v>
      </c>
      <c r="W134" s="505" t="s">
        <v>98</v>
      </c>
      <c r="X134" s="151" t="s">
        <v>98</v>
      </c>
      <c r="Y134" s="151" t="s">
        <v>98</v>
      </c>
      <c r="Z134" s="151" t="s">
        <v>98</v>
      </c>
      <c r="AA134" s="151" t="s">
        <v>98</v>
      </c>
      <c r="AB134" s="151" t="s">
        <v>98</v>
      </c>
      <c r="AC134" s="151" t="s">
        <v>98</v>
      </c>
      <c r="AD134" s="151" t="s">
        <v>98</v>
      </c>
      <c r="AE134" s="151" t="s">
        <v>98</v>
      </c>
      <c r="AF134" s="151" t="s">
        <v>98</v>
      </c>
      <c r="AH134" s="19"/>
    </row>
    <row r="135" spans="1:38">
      <c r="G135" s="19"/>
      <c r="K135" s="19"/>
    </row>
    <row r="136" spans="1:38">
      <c r="B136" s="5" t="s">
        <v>109</v>
      </c>
      <c r="C136" s="910" t="s">
        <v>91</v>
      </c>
      <c r="D136" s="911"/>
      <c r="E136" s="911"/>
      <c r="F136" s="911"/>
      <c r="G136" s="911"/>
      <c r="H136" s="911"/>
      <c r="I136" s="911"/>
      <c r="J136" s="911"/>
      <c r="K136" s="911"/>
      <c r="L136" s="911"/>
      <c r="M136" s="911"/>
      <c r="N136" s="911"/>
      <c r="O136" s="911"/>
      <c r="P136" s="911"/>
      <c r="Q136" s="911"/>
      <c r="R136" s="911"/>
      <c r="S136" s="911"/>
      <c r="T136" s="911"/>
      <c r="U136" s="911"/>
      <c r="V136" s="911"/>
      <c r="W136" s="911"/>
      <c r="X136" s="911"/>
      <c r="Y136" s="911"/>
      <c r="Z136" s="925"/>
      <c r="AA136" s="932" t="s">
        <v>92</v>
      </c>
      <c r="AB136" s="911"/>
      <c r="AC136" s="911"/>
      <c r="AD136" s="911"/>
      <c r="AE136" s="911"/>
      <c r="AF136" s="911"/>
      <c r="AG136" s="911"/>
      <c r="AH136" s="911"/>
      <c r="AI136" s="911"/>
      <c r="AJ136" s="911"/>
      <c r="AK136" s="911"/>
      <c r="AL136" s="911"/>
    </row>
    <row r="137" spans="1:38">
      <c r="C137" s="910" t="str">
        <f>$A$1</f>
        <v>East Renfrewshire</v>
      </c>
      <c r="D137" s="911"/>
      <c r="E137" s="911"/>
      <c r="F137" s="911"/>
      <c r="G137" s="911"/>
      <c r="H137" s="911"/>
      <c r="I137" s="911"/>
      <c r="J137" s="911"/>
      <c r="K137" s="911"/>
      <c r="L137" s="911"/>
      <c r="M137" s="911"/>
      <c r="N137" s="912"/>
      <c r="O137" s="926" t="s">
        <v>93</v>
      </c>
      <c r="P137" s="927"/>
      <c r="Q137" s="927"/>
      <c r="R137" s="927"/>
      <c r="S137" s="927"/>
      <c r="T137" s="927"/>
      <c r="U137" s="927"/>
      <c r="V137" s="927"/>
      <c r="W137" s="927"/>
      <c r="X137" s="927"/>
      <c r="Y137" s="927"/>
      <c r="Z137" s="928"/>
      <c r="AA137" s="929" t="str">
        <f>$A$1</f>
        <v>East Renfrewshire</v>
      </c>
      <c r="AB137" s="927"/>
      <c r="AC137" s="927"/>
      <c r="AD137" s="927"/>
      <c r="AE137" s="927"/>
      <c r="AF137" s="927"/>
      <c r="AG137" s="927"/>
      <c r="AH137" s="927"/>
      <c r="AI137" s="927"/>
      <c r="AJ137" s="927"/>
      <c r="AK137" s="927"/>
      <c r="AL137" s="927"/>
    </row>
    <row r="138" spans="1:38" ht="78" thickBot="1">
      <c r="B138" s="50" t="s">
        <v>82</v>
      </c>
      <c r="C138" s="110" t="s">
        <v>140</v>
      </c>
      <c r="D138" s="109" t="s">
        <v>141</v>
      </c>
      <c r="E138" s="109" t="s">
        <v>142</v>
      </c>
      <c r="F138" s="109" t="s">
        <v>143</v>
      </c>
      <c r="G138" s="109" t="s">
        <v>144</v>
      </c>
      <c r="H138" s="109" t="s">
        <v>145</v>
      </c>
      <c r="I138" s="109" t="s">
        <v>150</v>
      </c>
      <c r="J138" s="109" t="s">
        <v>151</v>
      </c>
      <c r="K138" s="109" t="s">
        <v>147</v>
      </c>
      <c r="L138" s="109" t="s">
        <v>152</v>
      </c>
      <c r="M138" s="109" t="s">
        <v>153</v>
      </c>
      <c r="N138" s="111" t="s">
        <v>149</v>
      </c>
      <c r="O138" s="109" t="s">
        <v>140</v>
      </c>
      <c r="P138" s="109" t="s">
        <v>141</v>
      </c>
      <c r="Q138" s="109" t="s">
        <v>142</v>
      </c>
      <c r="R138" s="109" t="s">
        <v>143</v>
      </c>
      <c r="S138" s="109" t="s">
        <v>144</v>
      </c>
      <c r="T138" s="109" t="s">
        <v>145</v>
      </c>
      <c r="U138" s="109" t="s">
        <v>150</v>
      </c>
      <c r="V138" s="109" t="s">
        <v>151</v>
      </c>
      <c r="W138" s="109" t="s">
        <v>147</v>
      </c>
      <c r="X138" s="109" t="s">
        <v>152</v>
      </c>
      <c r="Y138" s="109" t="s">
        <v>153</v>
      </c>
      <c r="Z138" s="109" t="s">
        <v>149</v>
      </c>
      <c r="AA138" s="123" t="s">
        <v>140</v>
      </c>
      <c r="AB138" s="109" t="s">
        <v>141</v>
      </c>
      <c r="AC138" s="109" t="s">
        <v>142</v>
      </c>
      <c r="AD138" s="109" t="s">
        <v>143</v>
      </c>
      <c r="AE138" s="109" t="s">
        <v>144</v>
      </c>
      <c r="AF138" s="109" t="s">
        <v>145</v>
      </c>
      <c r="AG138" s="109" t="s">
        <v>150</v>
      </c>
      <c r="AH138" s="109" t="s">
        <v>151</v>
      </c>
      <c r="AI138" s="109" t="s">
        <v>147</v>
      </c>
      <c r="AJ138" s="109" t="s">
        <v>152</v>
      </c>
      <c r="AK138" s="109" t="s">
        <v>153</v>
      </c>
      <c r="AL138" s="109" t="s">
        <v>149</v>
      </c>
    </row>
    <row r="139" spans="1:38">
      <c r="B139" s="134" t="s">
        <v>96</v>
      </c>
      <c r="C139" s="117"/>
      <c r="D139" s="118"/>
      <c r="E139" s="118"/>
      <c r="F139" s="118"/>
      <c r="G139" s="118"/>
      <c r="H139" s="118"/>
      <c r="I139" s="119"/>
      <c r="J139" s="118"/>
      <c r="K139" s="119"/>
      <c r="L139" s="118"/>
      <c r="M139" s="118"/>
      <c r="N139" s="121"/>
      <c r="O139" s="118"/>
      <c r="P139" s="118"/>
      <c r="Q139" s="118"/>
      <c r="R139" s="118"/>
      <c r="S139" s="118"/>
      <c r="T139" s="118"/>
      <c r="U139" s="119"/>
      <c r="V139" s="118"/>
      <c r="W139" s="119"/>
      <c r="X139" s="118"/>
      <c r="Y139" s="118"/>
      <c r="Z139" s="118"/>
      <c r="AA139" s="124"/>
      <c r="AB139" s="118"/>
      <c r="AC139" s="118"/>
      <c r="AD139" s="118"/>
      <c r="AE139" s="118"/>
      <c r="AF139" s="118"/>
      <c r="AG139" s="119"/>
      <c r="AH139" s="118"/>
      <c r="AI139" s="119"/>
      <c r="AJ139" s="118"/>
      <c r="AK139" s="118"/>
      <c r="AL139" s="118"/>
    </row>
    <row r="140" spans="1:38">
      <c r="B140" s="225" t="s">
        <v>97</v>
      </c>
      <c r="C140" s="126">
        <v>37</v>
      </c>
      <c r="D140" s="128">
        <v>157</v>
      </c>
      <c r="E140" s="128">
        <v>104</v>
      </c>
      <c r="F140" s="128">
        <v>14</v>
      </c>
      <c r="G140" s="128">
        <v>58</v>
      </c>
      <c r="H140" s="128">
        <v>85</v>
      </c>
      <c r="I140" s="128">
        <v>0</v>
      </c>
      <c r="J140" s="128">
        <v>7</v>
      </c>
      <c r="K140" s="128">
        <v>0</v>
      </c>
      <c r="L140" s="128">
        <v>96</v>
      </c>
      <c r="M140" s="128">
        <v>49</v>
      </c>
      <c r="N140" s="129">
        <v>8</v>
      </c>
      <c r="O140" s="127">
        <v>1882</v>
      </c>
      <c r="P140" s="127">
        <v>10685</v>
      </c>
      <c r="Q140" s="127">
        <v>8489</v>
      </c>
      <c r="R140" s="127">
        <v>4226</v>
      </c>
      <c r="S140" s="127">
        <v>11906</v>
      </c>
      <c r="T140" s="127">
        <v>8768</v>
      </c>
      <c r="U140" s="127">
        <v>751</v>
      </c>
      <c r="V140" s="127">
        <v>997</v>
      </c>
      <c r="W140" s="127">
        <v>99</v>
      </c>
      <c r="X140" s="127">
        <v>16490</v>
      </c>
      <c r="Y140" s="127">
        <v>14557</v>
      </c>
      <c r="Z140" s="127">
        <v>3028</v>
      </c>
      <c r="AA140" s="89" t="s">
        <v>98</v>
      </c>
      <c r="AB140" s="40" t="s">
        <v>98</v>
      </c>
      <c r="AC140" s="40" t="s">
        <v>98</v>
      </c>
      <c r="AD140" s="40" t="s">
        <v>98</v>
      </c>
      <c r="AE140" s="40" t="s">
        <v>98</v>
      </c>
      <c r="AF140" s="40" t="s">
        <v>98</v>
      </c>
      <c r="AG140" s="40" t="s">
        <v>98</v>
      </c>
      <c r="AH140" s="40" t="s">
        <v>98</v>
      </c>
      <c r="AI140" s="40" t="s">
        <v>98</v>
      </c>
      <c r="AJ140" s="40" t="s">
        <v>98</v>
      </c>
      <c r="AK140" s="40" t="s">
        <v>98</v>
      </c>
      <c r="AL140" s="40" t="s">
        <v>98</v>
      </c>
    </row>
    <row r="141" spans="1:38">
      <c r="B141" s="226" t="s">
        <v>99</v>
      </c>
      <c r="C141" s="137">
        <v>29</v>
      </c>
      <c r="D141" s="132">
        <v>96</v>
      </c>
      <c r="E141" s="132">
        <v>94</v>
      </c>
      <c r="F141" s="132">
        <v>13</v>
      </c>
      <c r="G141" s="132">
        <v>25</v>
      </c>
      <c r="H141" s="132">
        <v>51</v>
      </c>
      <c r="I141" s="132">
        <v>0</v>
      </c>
      <c r="J141" s="132">
        <v>9</v>
      </c>
      <c r="K141" s="132">
        <v>0</v>
      </c>
      <c r="L141" s="132">
        <v>66</v>
      </c>
      <c r="M141" s="132">
        <v>45</v>
      </c>
      <c r="N141" s="133">
        <v>2</v>
      </c>
      <c r="O141" s="131">
        <v>3476.69</v>
      </c>
      <c r="P141" s="131">
        <v>16169.253000000001</v>
      </c>
      <c r="Q141" s="131">
        <v>13547.993</v>
      </c>
      <c r="R141" s="131">
        <v>5116.13</v>
      </c>
      <c r="S141" s="131">
        <v>17357.834999999999</v>
      </c>
      <c r="T141" s="131">
        <v>18156.504000000001</v>
      </c>
      <c r="U141" s="131">
        <v>728.7</v>
      </c>
      <c r="V141" s="131">
        <v>1096.8920000000001</v>
      </c>
      <c r="W141" s="131">
        <v>815.86500000000001</v>
      </c>
      <c r="X141" s="131">
        <v>26733</v>
      </c>
      <c r="Y141" s="131">
        <v>8114.326</v>
      </c>
      <c r="Z141" s="131">
        <v>3469.9360000000001</v>
      </c>
      <c r="AA141" s="90" t="s">
        <v>98</v>
      </c>
      <c r="AB141" s="37" t="s">
        <v>98</v>
      </c>
      <c r="AC141" s="37" t="s">
        <v>98</v>
      </c>
      <c r="AD141" s="37" t="s">
        <v>98</v>
      </c>
      <c r="AE141" s="37" t="s">
        <v>98</v>
      </c>
      <c r="AF141" s="37" t="s">
        <v>98</v>
      </c>
      <c r="AG141" s="37" t="s">
        <v>98</v>
      </c>
      <c r="AH141" s="37" t="s">
        <v>98</v>
      </c>
      <c r="AI141" s="37" t="s">
        <v>98</v>
      </c>
      <c r="AJ141" s="37" t="s">
        <v>98</v>
      </c>
      <c r="AK141" s="37" t="s">
        <v>98</v>
      </c>
      <c r="AL141" s="37" t="s">
        <v>98</v>
      </c>
    </row>
    <row r="142" spans="1:38">
      <c r="B142" s="225" t="s">
        <v>100</v>
      </c>
      <c r="C142" s="293">
        <v>69</v>
      </c>
      <c r="D142" s="128">
        <v>201</v>
      </c>
      <c r="E142" s="128">
        <v>81</v>
      </c>
      <c r="F142" s="128">
        <v>142</v>
      </c>
      <c r="G142" s="128">
        <v>714</v>
      </c>
      <c r="H142" s="128">
        <v>122</v>
      </c>
      <c r="I142" s="128">
        <v>71</v>
      </c>
      <c r="J142" s="128">
        <v>0</v>
      </c>
      <c r="K142" s="128">
        <v>0</v>
      </c>
      <c r="L142" s="128">
        <v>929</v>
      </c>
      <c r="M142" s="128">
        <v>255</v>
      </c>
      <c r="N142" s="129">
        <v>4</v>
      </c>
      <c r="O142" s="127">
        <v>3440.2649999999999</v>
      </c>
      <c r="P142" s="127">
        <v>15145.3</v>
      </c>
      <c r="Q142" s="127">
        <v>12787.3</v>
      </c>
      <c r="R142" s="127">
        <v>4866.66</v>
      </c>
      <c r="S142" s="127">
        <v>22594.07</v>
      </c>
      <c r="T142" s="127">
        <v>21166.37</v>
      </c>
      <c r="U142" s="127">
        <v>371</v>
      </c>
      <c r="V142" s="127">
        <v>578</v>
      </c>
      <c r="W142" s="127">
        <v>141.08000000000001</v>
      </c>
      <c r="X142" s="127">
        <v>11218</v>
      </c>
      <c r="Y142" s="127">
        <v>5058</v>
      </c>
      <c r="Z142" s="127">
        <v>6997.2349999999997</v>
      </c>
      <c r="AA142" s="89" t="s">
        <v>98</v>
      </c>
      <c r="AB142" s="40" t="s">
        <v>98</v>
      </c>
      <c r="AC142" s="40" t="s">
        <v>98</v>
      </c>
      <c r="AD142" s="40" t="s">
        <v>98</v>
      </c>
      <c r="AE142" s="40" t="s">
        <v>98</v>
      </c>
      <c r="AF142" s="40" t="s">
        <v>98</v>
      </c>
      <c r="AG142" s="40" t="s">
        <v>98</v>
      </c>
      <c r="AH142" s="40" t="s">
        <v>98</v>
      </c>
      <c r="AI142" s="40" t="s">
        <v>98</v>
      </c>
      <c r="AJ142" s="40" t="s">
        <v>98</v>
      </c>
      <c r="AK142" s="40" t="s">
        <v>98</v>
      </c>
      <c r="AL142" s="40" t="s">
        <v>98</v>
      </c>
    </row>
    <row r="143" spans="1:38">
      <c r="B143" s="152" t="s">
        <v>101</v>
      </c>
      <c r="C143" s="508">
        <v>172</v>
      </c>
      <c r="D143" s="506">
        <v>421</v>
      </c>
      <c r="E143" s="506">
        <v>304</v>
      </c>
      <c r="F143" s="506">
        <v>180</v>
      </c>
      <c r="G143" s="506">
        <v>1014</v>
      </c>
      <c r="H143" s="506">
        <v>617</v>
      </c>
      <c r="I143" s="506">
        <v>0</v>
      </c>
      <c r="J143" s="506">
        <v>0</v>
      </c>
      <c r="K143" s="506">
        <v>0</v>
      </c>
      <c r="L143" s="506">
        <v>0</v>
      </c>
      <c r="M143" s="506">
        <v>0</v>
      </c>
      <c r="N143" s="507">
        <v>27</v>
      </c>
      <c r="O143" s="153">
        <v>4785.01</v>
      </c>
      <c r="P143" s="153">
        <v>16935.73</v>
      </c>
      <c r="Q143" s="153">
        <v>13389.54</v>
      </c>
      <c r="R143" s="153">
        <v>5561.22</v>
      </c>
      <c r="S143" s="153">
        <v>17040.13</v>
      </c>
      <c r="T143" s="153">
        <v>23715.58</v>
      </c>
      <c r="U143" s="153">
        <v>216.8</v>
      </c>
      <c r="V143" s="153">
        <v>285</v>
      </c>
      <c r="W143" s="153">
        <v>117.12</v>
      </c>
      <c r="X143" s="153">
        <v>7507.28</v>
      </c>
      <c r="Y143" s="153">
        <v>3917.09</v>
      </c>
      <c r="Z143" s="153">
        <v>9017.7800000000007</v>
      </c>
      <c r="AA143" s="495" t="s">
        <v>98</v>
      </c>
      <c r="AB143" s="493" t="s">
        <v>98</v>
      </c>
      <c r="AC143" s="493" t="s">
        <v>98</v>
      </c>
      <c r="AD143" s="493" t="s">
        <v>98</v>
      </c>
      <c r="AE143" s="493" t="s">
        <v>98</v>
      </c>
      <c r="AF143" s="493" t="s">
        <v>98</v>
      </c>
      <c r="AG143" s="493" t="s">
        <v>98</v>
      </c>
      <c r="AH143" s="493" t="s">
        <v>98</v>
      </c>
      <c r="AI143" s="493" t="s">
        <v>98</v>
      </c>
      <c r="AJ143" s="493" t="s">
        <v>98</v>
      </c>
      <c r="AK143" s="493" t="s">
        <v>98</v>
      </c>
      <c r="AL143" s="493" t="s">
        <v>98</v>
      </c>
    </row>
    <row r="144" spans="1:38">
      <c r="B144" s="5" t="s">
        <v>102</v>
      </c>
      <c r="C144" s="120"/>
      <c r="D144" s="12"/>
      <c r="E144" s="12"/>
      <c r="F144" s="12"/>
      <c r="G144" s="12"/>
      <c r="H144" s="12"/>
      <c r="I144" s="13"/>
      <c r="J144" s="12"/>
      <c r="K144" s="13"/>
      <c r="L144" s="12"/>
      <c r="M144" s="12"/>
      <c r="N144" s="122"/>
      <c r="O144" s="12"/>
      <c r="P144" s="12"/>
      <c r="Q144" s="12"/>
      <c r="R144" s="12"/>
      <c r="S144" s="12"/>
      <c r="T144" s="12"/>
      <c r="U144" s="13"/>
      <c r="V144" s="12"/>
      <c r="W144" s="13"/>
      <c r="X144" s="12"/>
      <c r="Y144" s="12"/>
      <c r="Z144" s="12"/>
      <c r="AA144" s="125"/>
      <c r="AB144" s="12"/>
      <c r="AC144" s="12"/>
      <c r="AD144" s="12"/>
      <c r="AE144" s="12"/>
      <c r="AF144" s="12"/>
      <c r="AG144" s="13"/>
      <c r="AH144" s="12"/>
      <c r="AI144" s="13"/>
      <c r="AJ144" s="12"/>
      <c r="AK144" s="12"/>
      <c r="AL144" s="12"/>
    </row>
    <row r="145" spans="1:38">
      <c r="B145" s="225" t="s">
        <v>97</v>
      </c>
      <c r="C145" s="75">
        <f>IFERROR(C140/SUM($C140:$N140),"-")</f>
        <v>6.0162601626016263E-2</v>
      </c>
      <c r="D145" s="72">
        <f t="shared" ref="D145:N145" si="55">IFERROR(D140/SUM($C140:$N140),"-")</f>
        <v>0.25528455284552848</v>
      </c>
      <c r="E145" s="72">
        <f t="shared" si="55"/>
        <v>0.16910569105691056</v>
      </c>
      <c r="F145" s="72">
        <f t="shared" si="55"/>
        <v>2.2764227642276424E-2</v>
      </c>
      <c r="G145" s="72">
        <f t="shared" si="55"/>
        <v>9.4308943089430899E-2</v>
      </c>
      <c r="H145" s="72">
        <f t="shared" si="55"/>
        <v>0.13821138211382114</v>
      </c>
      <c r="I145" s="72">
        <f t="shared" si="55"/>
        <v>0</v>
      </c>
      <c r="J145" s="72">
        <f t="shared" si="55"/>
        <v>1.1382113821138212E-2</v>
      </c>
      <c r="K145" s="72">
        <f t="shared" si="55"/>
        <v>0</v>
      </c>
      <c r="L145" s="72">
        <f t="shared" si="55"/>
        <v>0.15609756097560976</v>
      </c>
      <c r="M145" s="72">
        <f t="shared" si="55"/>
        <v>7.9674796747967486E-2</v>
      </c>
      <c r="N145" s="76">
        <f t="shared" si="55"/>
        <v>1.3008130081300813E-2</v>
      </c>
      <c r="O145" s="72">
        <f>IFERROR(O140/SUM($O140:$Z140),"-")</f>
        <v>2.2985417328220036E-2</v>
      </c>
      <c r="P145" s="72">
        <f t="shared" ref="P145:Z145" si="56">IFERROR(P140/SUM($O140:$Z140),"-")</f>
        <v>0.13049903514985711</v>
      </c>
      <c r="Q145" s="72">
        <f t="shared" si="56"/>
        <v>0.10367864383595105</v>
      </c>
      <c r="R145" s="72">
        <f t="shared" si="56"/>
        <v>5.1613375998436697E-2</v>
      </c>
      <c r="S145" s="72">
        <f t="shared" si="56"/>
        <v>0.14541146583941963</v>
      </c>
      <c r="T145" s="72">
        <f t="shared" si="56"/>
        <v>0.10708615256845551</v>
      </c>
      <c r="U145" s="72">
        <f t="shared" si="56"/>
        <v>9.1721830039815343E-3</v>
      </c>
      <c r="V145" s="72">
        <f t="shared" si="56"/>
        <v>1.2176653069200518E-2</v>
      </c>
      <c r="W145" s="72">
        <f t="shared" si="56"/>
        <v>1.2091160018564205E-3</v>
      </c>
      <c r="X145" s="72">
        <f t="shared" si="56"/>
        <v>0.20139720071325631</v>
      </c>
      <c r="Y145" s="72">
        <f t="shared" si="56"/>
        <v>0.17778890544468601</v>
      </c>
      <c r="Z145" s="72">
        <f t="shared" si="56"/>
        <v>3.6981851046679205E-2</v>
      </c>
      <c r="AA145" s="107">
        <v>6.9000000000000006E-2</v>
      </c>
      <c r="AB145" s="72">
        <v>0.35399999999999998</v>
      </c>
      <c r="AC145" s="72">
        <v>9.8000000000000004E-2</v>
      </c>
      <c r="AD145" s="72">
        <v>5.6000000000000001E-2</v>
      </c>
      <c r="AE145" s="72">
        <v>0.26</v>
      </c>
      <c r="AF145" s="72">
        <v>1.4E-2</v>
      </c>
      <c r="AG145" s="72">
        <v>0.06</v>
      </c>
      <c r="AH145" s="72">
        <v>6.6000000000000003E-2</v>
      </c>
      <c r="AI145" s="72">
        <v>0</v>
      </c>
      <c r="AJ145" s="72">
        <v>1.7999999999999999E-2</v>
      </c>
      <c r="AK145" s="72">
        <v>5.0000000000000001E-3</v>
      </c>
      <c r="AL145" s="72">
        <v>0</v>
      </c>
    </row>
    <row r="146" spans="1:38">
      <c r="B146" s="226" t="s">
        <v>99</v>
      </c>
      <c r="C146" s="77">
        <f>IFERROR(C141/SUM($C141:$N141),"-")</f>
        <v>6.7441860465116285E-2</v>
      </c>
      <c r="D146" s="63">
        <f t="shared" ref="D146:N146" si="57">IFERROR(D141/SUM($C141:$N141),"-")</f>
        <v>0.22325581395348837</v>
      </c>
      <c r="E146" s="63">
        <f t="shared" si="57"/>
        <v>0.21860465116279071</v>
      </c>
      <c r="F146" s="63">
        <f t="shared" si="57"/>
        <v>3.0232558139534883E-2</v>
      </c>
      <c r="G146" s="63">
        <f t="shared" si="57"/>
        <v>5.8139534883720929E-2</v>
      </c>
      <c r="H146" s="63">
        <f t="shared" si="57"/>
        <v>0.1186046511627907</v>
      </c>
      <c r="I146" s="63">
        <f t="shared" si="57"/>
        <v>0</v>
      </c>
      <c r="J146" s="63">
        <f t="shared" si="57"/>
        <v>2.0930232558139535E-2</v>
      </c>
      <c r="K146" s="63">
        <f t="shared" si="57"/>
        <v>0</v>
      </c>
      <c r="L146" s="63">
        <f t="shared" si="57"/>
        <v>0.15348837209302327</v>
      </c>
      <c r="M146" s="63">
        <f t="shared" si="57"/>
        <v>0.10465116279069768</v>
      </c>
      <c r="N146" s="78">
        <f t="shared" si="57"/>
        <v>4.6511627906976744E-3</v>
      </c>
      <c r="O146" s="63">
        <f t="shared" ref="O146:Z146" si="58">IFERROR(O141/SUM($O141:$Z141),"-")</f>
        <v>3.0289208716779651E-2</v>
      </c>
      <c r="P146" s="63">
        <f t="shared" si="58"/>
        <v>0.14086785963413925</v>
      </c>
      <c r="Q146" s="63">
        <f t="shared" si="58"/>
        <v>0.11803122730829316</v>
      </c>
      <c r="R146" s="63">
        <f t="shared" si="58"/>
        <v>4.4572144595053882E-2</v>
      </c>
      <c r="S146" s="63">
        <f t="shared" si="58"/>
        <v>0.15122288360090283</v>
      </c>
      <c r="T146" s="63">
        <f t="shared" si="58"/>
        <v>0.15818095349974967</v>
      </c>
      <c r="U146" s="63">
        <f t="shared" si="58"/>
        <v>6.3484942263812225E-3</v>
      </c>
      <c r="V146" s="63">
        <f t="shared" si="58"/>
        <v>9.5562131590006209E-3</v>
      </c>
      <c r="W146" s="63">
        <f t="shared" si="58"/>
        <v>7.1078828626410266E-3</v>
      </c>
      <c r="X146" s="63">
        <f t="shared" si="58"/>
        <v>0.23290009078338028</v>
      </c>
      <c r="Y146" s="63">
        <f t="shared" si="58"/>
        <v>7.0692674299403097E-2</v>
      </c>
      <c r="Z146" s="63">
        <f t="shared" si="58"/>
        <v>3.0230367314275221E-2</v>
      </c>
      <c r="AA146" s="108">
        <v>4.3999999999999997E-2</v>
      </c>
      <c r="AB146" s="63">
        <v>0.35799999999999998</v>
      </c>
      <c r="AC146" s="63">
        <v>0.13300000000000001</v>
      </c>
      <c r="AD146" s="63">
        <v>0.05</v>
      </c>
      <c r="AE146" s="63">
        <v>0.27800000000000002</v>
      </c>
      <c r="AF146" s="63">
        <v>2.7E-2</v>
      </c>
      <c r="AG146" s="63">
        <v>0.01</v>
      </c>
      <c r="AH146" s="63">
        <v>5.3999999999999999E-2</v>
      </c>
      <c r="AI146" s="63">
        <v>7.0000000000000001E-3</v>
      </c>
      <c r="AJ146" s="63">
        <v>3.9E-2</v>
      </c>
      <c r="AK146" s="63">
        <v>0</v>
      </c>
      <c r="AL146" s="63">
        <v>0</v>
      </c>
    </row>
    <row r="147" spans="1:38">
      <c r="B147" s="225" t="s">
        <v>100</v>
      </c>
      <c r="C147" s="75">
        <f>IFERROR(C142/SUM($C142:$N142),"-")</f>
        <v>2.6661514683153014E-2</v>
      </c>
      <c r="D147" s="72">
        <f t="shared" ref="D147:N147" si="59">IFERROR(D142/SUM($C142:$N142),"-")</f>
        <v>7.7666151468315306E-2</v>
      </c>
      <c r="E147" s="72">
        <f t="shared" si="59"/>
        <v>3.1298299845440497E-2</v>
      </c>
      <c r="F147" s="72">
        <f t="shared" si="59"/>
        <v>5.4868624420401857E-2</v>
      </c>
      <c r="G147" s="72">
        <f t="shared" si="59"/>
        <v>0.27588871715610508</v>
      </c>
      <c r="H147" s="72">
        <f t="shared" si="59"/>
        <v>4.714064914992272E-2</v>
      </c>
      <c r="I147" s="72">
        <f t="shared" si="59"/>
        <v>2.7434312210200928E-2</v>
      </c>
      <c r="J147" s="72">
        <f t="shared" si="59"/>
        <v>0</v>
      </c>
      <c r="K147" s="72">
        <f t="shared" si="59"/>
        <v>0</v>
      </c>
      <c r="L147" s="72">
        <f t="shared" si="59"/>
        <v>0.35896445131375582</v>
      </c>
      <c r="M147" s="72">
        <f t="shared" si="59"/>
        <v>9.8531684698608971E-2</v>
      </c>
      <c r="N147" s="76">
        <f t="shared" si="59"/>
        <v>1.5455950540958269E-3</v>
      </c>
      <c r="O147" s="72">
        <f t="shared" ref="O147:Z147" si="60">IFERROR(O142/SUM($O142:$Z142),"-")</f>
        <v>3.2964324233581005E-2</v>
      </c>
      <c r="P147" s="72">
        <f t="shared" si="60"/>
        <v>0.14512096591828083</v>
      </c>
      <c r="Q147" s="72">
        <f t="shared" si="60"/>
        <v>0.12252681211245947</v>
      </c>
      <c r="R147" s="72">
        <f t="shared" si="60"/>
        <v>4.6631918812823817E-2</v>
      </c>
      <c r="S147" s="72">
        <f t="shared" si="60"/>
        <v>0.21649444133990423</v>
      </c>
      <c r="T147" s="72">
        <f t="shared" si="60"/>
        <v>0.20281434236256277</v>
      </c>
      <c r="U147" s="72">
        <f t="shared" si="60"/>
        <v>3.5548901874299082E-3</v>
      </c>
      <c r="V147" s="72">
        <f t="shared" si="60"/>
        <v>5.5383464375592644E-3</v>
      </c>
      <c r="W147" s="72">
        <f t="shared" si="60"/>
        <v>1.3518164626485486E-3</v>
      </c>
      <c r="X147" s="72">
        <f t="shared" si="60"/>
        <v>0.10748991407705852</v>
      </c>
      <c r="Y147" s="72">
        <f t="shared" si="60"/>
        <v>4.8465322285769476E-2</v>
      </c>
      <c r="Z147" s="72">
        <f t="shared" si="60"/>
        <v>6.7046905769922144E-2</v>
      </c>
      <c r="AA147" s="107">
        <v>7.6999999999999999E-2</v>
      </c>
      <c r="AB147" s="72">
        <v>0.36399999999999999</v>
      </c>
      <c r="AC147" s="72">
        <v>0.13500000000000001</v>
      </c>
      <c r="AD147" s="72">
        <v>2.5000000000000001E-2</v>
      </c>
      <c r="AE147" s="72">
        <v>0.27800000000000002</v>
      </c>
      <c r="AF147" s="72">
        <v>1.2999999999999999E-2</v>
      </c>
      <c r="AG147" s="72">
        <v>0.02</v>
      </c>
      <c r="AH147" s="72">
        <v>5.0999999999999997E-2</v>
      </c>
      <c r="AI147" s="72">
        <v>0</v>
      </c>
      <c r="AJ147" s="72">
        <v>3.5000000000000003E-2</v>
      </c>
      <c r="AK147" s="72">
        <v>2E-3</v>
      </c>
      <c r="AL147" s="72">
        <v>0</v>
      </c>
    </row>
    <row r="148" spans="1:38" ht="15.75" thickBot="1">
      <c r="B148" s="150" t="s">
        <v>101</v>
      </c>
      <c r="C148" s="157">
        <f t="shared" ref="C148:N148" si="61">IFERROR(C143/SUM($C143:$N143),"-")</f>
        <v>6.288848263254114E-2</v>
      </c>
      <c r="D148" s="151">
        <f t="shared" si="61"/>
        <v>0.15393053016453381</v>
      </c>
      <c r="E148" s="151">
        <f t="shared" si="61"/>
        <v>0.11115173674588666</v>
      </c>
      <c r="F148" s="151">
        <f t="shared" si="61"/>
        <v>6.5813528336380253E-2</v>
      </c>
      <c r="G148" s="151">
        <f t="shared" si="61"/>
        <v>0.37074954296160878</v>
      </c>
      <c r="H148" s="151">
        <f t="shared" si="61"/>
        <v>0.22559414990859233</v>
      </c>
      <c r="I148" s="151">
        <f t="shared" si="61"/>
        <v>0</v>
      </c>
      <c r="J148" s="151">
        <f t="shared" si="61"/>
        <v>0</v>
      </c>
      <c r="K148" s="151">
        <f t="shared" si="61"/>
        <v>0</v>
      </c>
      <c r="L148" s="151">
        <f t="shared" si="61"/>
        <v>0</v>
      </c>
      <c r="M148" s="151">
        <f t="shared" si="61"/>
        <v>0</v>
      </c>
      <c r="N148" s="158">
        <f t="shared" si="61"/>
        <v>9.872029250457038E-3</v>
      </c>
      <c r="O148" s="151">
        <f t="shared" ref="O148:Z148" si="62">IFERROR(O143/SUM($O143:$Z143),"-")</f>
        <v>4.6688362805971571E-2</v>
      </c>
      <c r="P148" s="151">
        <f t="shared" si="62"/>
        <v>0.16524552856189995</v>
      </c>
      <c r="Q148" s="151">
        <f t="shared" si="62"/>
        <v>0.13064459663095138</v>
      </c>
      <c r="R148" s="151">
        <f t="shared" si="62"/>
        <v>5.4262009275597177E-2</v>
      </c>
      <c r="S148" s="151">
        <f t="shared" si="62"/>
        <v>0.16626418162154738</v>
      </c>
      <c r="T148" s="151">
        <f t="shared" si="62"/>
        <v>0.231397970577709</v>
      </c>
      <c r="U148" s="151">
        <f t="shared" si="62"/>
        <v>2.1153638250149191E-3</v>
      </c>
      <c r="V148" s="151">
        <f t="shared" si="62"/>
        <v>2.7808057662788372E-3</v>
      </c>
      <c r="W148" s="151">
        <f t="shared" si="62"/>
        <v>1.1427648117423768E-3</v>
      </c>
      <c r="X148" s="151">
        <f t="shared" si="62"/>
        <v>7.3250131624806272E-2</v>
      </c>
      <c r="Y148" s="151">
        <f t="shared" si="62"/>
        <v>3.8219882312397091E-2</v>
      </c>
      <c r="Z148" s="151">
        <f t="shared" si="62"/>
        <v>8.7988402186084114E-2</v>
      </c>
      <c r="AA148" s="505" t="s">
        <v>98</v>
      </c>
      <c r="AB148" s="151" t="s">
        <v>98</v>
      </c>
      <c r="AC148" s="151" t="s">
        <v>98</v>
      </c>
      <c r="AD148" s="151" t="s">
        <v>98</v>
      </c>
      <c r="AE148" s="151" t="s">
        <v>98</v>
      </c>
      <c r="AF148" s="151" t="s">
        <v>98</v>
      </c>
      <c r="AG148" s="151" t="s">
        <v>98</v>
      </c>
      <c r="AH148" s="151" t="s">
        <v>98</v>
      </c>
      <c r="AI148" s="151" t="s">
        <v>98</v>
      </c>
      <c r="AJ148" s="151" t="s">
        <v>98</v>
      </c>
      <c r="AK148" s="151" t="s">
        <v>98</v>
      </c>
      <c r="AL148" s="151" t="s">
        <v>98</v>
      </c>
    </row>
    <row r="150" spans="1:38" ht="17.25">
      <c r="A150" s="5" t="s">
        <v>154</v>
      </c>
    </row>
    <row r="151" spans="1:38">
      <c r="A151" s="5"/>
    </row>
    <row r="152" spans="1:38">
      <c r="B152" s="5" t="s">
        <v>104</v>
      </c>
      <c r="C152" s="910" t="s">
        <v>91</v>
      </c>
      <c r="D152" s="911"/>
      <c r="E152" s="911"/>
      <c r="F152" s="911"/>
      <c r="G152" s="911"/>
      <c r="H152" s="911"/>
      <c r="I152" s="911"/>
      <c r="J152" s="925"/>
      <c r="K152" s="911" t="s">
        <v>92</v>
      </c>
      <c r="L152" s="911"/>
      <c r="M152" s="911"/>
      <c r="N152" s="911"/>
    </row>
    <row r="153" spans="1:38">
      <c r="C153" s="926" t="str">
        <f>$A$1</f>
        <v>East Renfrewshire</v>
      </c>
      <c r="D153" s="927"/>
      <c r="E153" s="927"/>
      <c r="F153" s="927"/>
      <c r="G153" s="926" t="s">
        <v>93</v>
      </c>
      <c r="H153" s="927"/>
      <c r="I153" s="927"/>
      <c r="J153" s="928"/>
      <c r="K153" s="927" t="str">
        <f>$A$1</f>
        <v>East Renfrewshire</v>
      </c>
      <c r="L153" s="927"/>
      <c r="M153" s="927"/>
      <c r="N153" s="927"/>
    </row>
    <row r="154" spans="1:38" ht="27" thickBot="1">
      <c r="B154" s="50" t="s">
        <v>84</v>
      </c>
      <c r="C154" s="110" t="s">
        <v>155</v>
      </c>
      <c r="D154" s="109" t="s">
        <v>156</v>
      </c>
      <c r="E154" s="109" t="s">
        <v>157</v>
      </c>
      <c r="F154" s="109" t="s">
        <v>149</v>
      </c>
      <c r="G154" s="110" t="s">
        <v>155</v>
      </c>
      <c r="H154" s="109" t="s">
        <v>156</v>
      </c>
      <c r="I154" s="109" t="s">
        <v>157</v>
      </c>
      <c r="J154" s="189" t="s">
        <v>149</v>
      </c>
      <c r="K154" s="109" t="s">
        <v>155</v>
      </c>
      <c r="L154" s="109" t="s">
        <v>156</v>
      </c>
      <c r="M154" s="109" t="s">
        <v>157</v>
      </c>
      <c r="N154" s="109" t="s">
        <v>149</v>
      </c>
    </row>
    <row r="155" spans="1:38">
      <c r="B155" s="148" t="s">
        <v>96</v>
      </c>
      <c r="C155" s="68"/>
      <c r="D155" s="66"/>
      <c r="E155" s="66"/>
      <c r="F155" s="66"/>
      <c r="G155" s="35"/>
      <c r="H155" s="140"/>
      <c r="I155" s="140"/>
      <c r="J155" s="143"/>
      <c r="K155" s="140"/>
      <c r="L155" s="140"/>
      <c r="M155" s="140"/>
      <c r="N155" s="140"/>
    </row>
    <row r="156" spans="1:38">
      <c r="B156" s="4" t="s">
        <v>97</v>
      </c>
      <c r="C156" s="126">
        <v>250</v>
      </c>
      <c r="D156" s="127">
        <v>308</v>
      </c>
      <c r="E156" s="127">
        <v>101</v>
      </c>
      <c r="F156" s="127">
        <v>76</v>
      </c>
      <c r="G156" s="126">
        <v>13867</v>
      </c>
      <c r="H156" s="127">
        <v>33440</v>
      </c>
      <c r="I156" s="127">
        <v>9127</v>
      </c>
      <c r="J156" s="144">
        <v>8067</v>
      </c>
      <c r="K156" s="141" t="s">
        <v>98</v>
      </c>
      <c r="L156" s="142" t="s">
        <v>98</v>
      </c>
      <c r="M156" s="142" t="s">
        <v>98</v>
      </c>
      <c r="N156" s="142" t="s">
        <v>98</v>
      </c>
    </row>
    <row r="157" spans="1:38">
      <c r="B157" s="1" t="s">
        <v>99</v>
      </c>
      <c r="C157" s="130">
        <v>466</v>
      </c>
      <c r="D157" s="131">
        <v>675</v>
      </c>
      <c r="E157" s="131">
        <v>191</v>
      </c>
      <c r="F157" s="131">
        <f>SUM(F169:G169)</f>
        <v>90</v>
      </c>
      <c r="G157" s="130">
        <v>23012</v>
      </c>
      <c r="H157" s="131">
        <v>54932</v>
      </c>
      <c r="I157" s="131">
        <v>13782</v>
      </c>
      <c r="J157" s="145">
        <f>SUM(K169:L169)</f>
        <v>13996</v>
      </c>
      <c r="K157" s="138" t="s">
        <v>98</v>
      </c>
      <c r="L157" s="2" t="s">
        <v>98</v>
      </c>
      <c r="M157" s="2" t="s">
        <v>98</v>
      </c>
      <c r="N157" s="2" t="s">
        <v>98</v>
      </c>
    </row>
    <row r="158" spans="1:38">
      <c r="B158" s="4" t="s">
        <v>100</v>
      </c>
      <c r="C158" s="126">
        <v>1193</v>
      </c>
      <c r="D158" s="127">
        <v>1131</v>
      </c>
      <c r="E158" s="127">
        <v>223</v>
      </c>
      <c r="F158" s="127">
        <f>SUM(F170:G170)</f>
        <v>299</v>
      </c>
      <c r="G158" s="126">
        <v>28876.974999999999</v>
      </c>
      <c r="H158" s="127">
        <v>61388.25</v>
      </c>
      <c r="I158" s="127">
        <v>15273.17</v>
      </c>
      <c r="J158" s="144">
        <f t="shared" ref="J158:J159" si="63">SUM(K170:L170)</f>
        <v>17278.355</v>
      </c>
      <c r="K158" s="141" t="s">
        <v>98</v>
      </c>
      <c r="L158" s="142" t="s">
        <v>98</v>
      </c>
      <c r="M158" s="142" t="s">
        <v>98</v>
      </c>
      <c r="N158" s="142" t="s">
        <v>98</v>
      </c>
    </row>
    <row r="159" spans="1:38">
      <c r="B159" s="485" t="s">
        <v>101</v>
      </c>
      <c r="C159" s="156">
        <v>1854</v>
      </c>
      <c r="D159" s="153">
        <v>1760</v>
      </c>
      <c r="E159" s="153">
        <v>399</v>
      </c>
      <c r="F159" s="153">
        <f>SUM(F171:G171)</f>
        <v>395</v>
      </c>
      <c r="G159" s="156">
        <v>29980.18</v>
      </c>
      <c r="H159" s="153">
        <v>55980.68</v>
      </c>
      <c r="I159" s="153">
        <v>16390.689999999999</v>
      </c>
      <c r="J159" s="509">
        <f t="shared" si="63"/>
        <v>17350.32</v>
      </c>
      <c r="K159" s="510" t="s">
        <v>98</v>
      </c>
      <c r="L159" s="511" t="s">
        <v>98</v>
      </c>
      <c r="M159" s="511" t="s">
        <v>98</v>
      </c>
      <c r="N159" s="511" t="s">
        <v>98</v>
      </c>
    </row>
    <row r="160" spans="1:38">
      <c r="B160" s="347" t="s">
        <v>102</v>
      </c>
      <c r="C160" s="457"/>
      <c r="D160" s="480"/>
      <c r="E160" s="480"/>
      <c r="F160" s="480"/>
      <c r="G160" s="147"/>
      <c r="J160" s="139"/>
    </row>
    <row r="161" spans="2:23">
      <c r="B161" s="4" t="s">
        <v>97</v>
      </c>
      <c r="C161" s="75">
        <f>IFERROR(C156/SUM($C156:$F156),"-")</f>
        <v>0.3401360544217687</v>
      </c>
      <c r="D161" s="72">
        <f t="shared" ref="D161:F161" si="64">IFERROR(D156/SUM($C156:$F156),"-")</f>
        <v>0.41904761904761906</v>
      </c>
      <c r="E161" s="72">
        <f t="shared" si="64"/>
        <v>0.13741496598639455</v>
      </c>
      <c r="F161" s="72">
        <f t="shared" si="64"/>
        <v>0.10340136054421768</v>
      </c>
      <c r="G161" s="75">
        <f t="array" ref="G161">IFERROR(G156/SUM($G156:$J156),"-")</f>
        <v>0.21498891490054417</v>
      </c>
      <c r="H161" s="72">
        <f t="array" ref="H161">IFERROR(H156/SUM($G156:$J156),"-")</f>
        <v>0.51844157454923179</v>
      </c>
      <c r="I161" s="72">
        <f t="array" ref="I161">IFERROR(I156/SUM($G156:$J156),"-")</f>
        <v>0.14150168214446288</v>
      </c>
      <c r="J161" s="149">
        <f t="array" ref="J161">IFERROR(J156/SUM($G156:$J156),"-")</f>
        <v>0.12506782840576114</v>
      </c>
      <c r="K161" s="72">
        <v>0.79700000000000004</v>
      </c>
      <c r="L161" s="72">
        <v>0.123</v>
      </c>
      <c r="M161" s="72">
        <v>6.9000000000000006E-2</v>
      </c>
      <c r="N161" s="72">
        <v>0</v>
      </c>
    </row>
    <row r="162" spans="2:23">
      <c r="B162" s="1" t="s">
        <v>99</v>
      </c>
      <c r="C162" s="77">
        <f>IFERROR(C157/SUM($C157:$F157),"-")</f>
        <v>0.32770745428973275</v>
      </c>
      <c r="D162" s="63">
        <f t="shared" ref="D162:F163" si="65">IFERROR(D157/SUM($C157:$F157),"-")</f>
        <v>0.47468354430379744</v>
      </c>
      <c r="E162" s="63">
        <f t="shared" si="65"/>
        <v>0.13431786216596342</v>
      </c>
      <c r="F162" s="63">
        <f t="shared" si="65"/>
        <v>6.3291139240506333E-2</v>
      </c>
      <c r="G162" s="77">
        <f t="array" ref="G162">IFERROR(G157/SUM($G157:$J157),"-")</f>
        <v>0.21766519740451373</v>
      </c>
      <c r="H162" s="63">
        <f t="array" ref="H162">IFERROR(H157/SUM($G157:$J157),"-")</f>
        <v>0.51958911106486827</v>
      </c>
      <c r="I162" s="63">
        <f t="array" ref="I162">IFERROR(I157/SUM($G157:$J157),"-")</f>
        <v>0.13036075745823952</v>
      </c>
      <c r="J162" s="146">
        <f t="array" ref="J162">IFERROR(J157/SUM($G157:$J157),"-")</f>
        <v>0.1323849340723785</v>
      </c>
      <c r="K162" s="63">
        <v>0.81200000000000006</v>
      </c>
      <c r="L162" s="63">
        <v>0.155</v>
      </c>
      <c r="M162" s="63">
        <v>3.1E-2</v>
      </c>
      <c r="N162" s="63">
        <v>0</v>
      </c>
    </row>
    <row r="163" spans="2:23">
      <c r="B163" s="4" t="s">
        <v>100</v>
      </c>
      <c r="C163" s="75">
        <f>IFERROR(C158/SUM($C158:$F158),"-")</f>
        <v>0.4191848208011244</v>
      </c>
      <c r="D163" s="72">
        <f t="shared" si="65"/>
        <v>0.39739985945186224</v>
      </c>
      <c r="E163" s="72">
        <f t="shared" si="65"/>
        <v>7.8355586788475054E-2</v>
      </c>
      <c r="F163" s="72">
        <f t="shared" si="65"/>
        <v>0.10505973295853829</v>
      </c>
      <c r="G163" s="75">
        <f t="array" ref="G163">IFERROR(G158/SUM($G158:$J158),"-")</f>
        <v>0.23512244868879853</v>
      </c>
      <c r="H163" s="72">
        <f t="array" ref="H163">IFERROR(H158/SUM($G158:$J158),"-")</f>
        <v>0.49983613798606458</v>
      </c>
      <c r="I163" s="72">
        <f t="array" ref="I163">IFERROR(I158/SUM($G158:$J158),"-")</f>
        <v>0.12435738610572256</v>
      </c>
      <c r="J163" s="149">
        <f t="array" ref="J163">IFERROR(J158/SUM($G158:$J158),"-")</f>
        <v>0.14068402721941428</v>
      </c>
      <c r="K163" s="72">
        <v>0.86</v>
      </c>
      <c r="L163" s="72">
        <v>8.1000000000000003E-2</v>
      </c>
      <c r="M163" s="72">
        <v>5.5E-2</v>
      </c>
      <c r="N163" s="72">
        <v>0</v>
      </c>
    </row>
    <row r="164" spans="2:23" ht="15.75" thickBot="1">
      <c r="B164" s="490" t="s">
        <v>101</v>
      </c>
      <c r="C164" s="157">
        <f t="shared" ref="C164:F164" si="66">IFERROR(C159/SUM($C159:$F159),"-")</f>
        <v>0.4205989110707804</v>
      </c>
      <c r="D164" s="151">
        <f t="shared" si="66"/>
        <v>0.39927404718693282</v>
      </c>
      <c r="E164" s="151">
        <f t="shared" si="66"/>
        <v>9.0517241379310345E-2</v>
      </c>
      <c r="F164" s="151">
        <f t="shared" si="66"/>
        <v>8.9609800362976402E-2</v>
      </c>
      <c r="G164" s="157">
        <f t="array" ref="G164">IFERROR(G159/SUM($G159:$J159),"-")</f>
        <v>0.25045707305992798</v>
      </c>
      <c r="H164" s="151">
        <f t="array" ref="H164">IFERROR(H159/SUM($G159:$J159),"-")</f>
        <v>0.46766754771667313</v>
      </c>
      <c r="I164" s="151">
        <f t="array" ref="I164">IFERROR(I159/SUM($G159:$J159),"-")</f>
        <v>0.13692927270058522</v>
      </c>
      <c r="J164" s="168">
        <f t="array" ref="J164">IFERROR(J159/SUM($G159:$J159),"-")</f>
        <v>0.14494610652281373</v>
      </c>
      <c r="K164" s="151" t="s">
        <v>98</v>
      </c>
      <c r="L164" s="151" t="s">
        <v>98</v>
      </c>
      <c r="M164" s="151" t="s">
        <v>98</v>
      </c>
      <c r="N164" s="151" t="s">
        <v>98</v>
      </c>
    </row>
    <row r="166" spans="2:23">
      <c r="B166" s="5" t="s">
        <v>109</v>
      </c>
      <c r="C166" s="910" t="str">
        <f>$A$1</f>
        <v>East Renfrewshire</v>
      </c>
      <c r="D166" s="911"/>
      <c r="E166" s="911"/>
      <c r="F166" s="911"/>
      <c r="G166" s="912"/>
      <c r="H166" s="911" t="s">
        <v>93</v>
      </c>
      <c r="I166" s="911"/>
      <c r="J166" s="911"/>
      <c r="K166" s="911"/>
      <c r="L166" s="911"/>
      <c r="M166" s="5"/>
      <c r="N166" s="5"/>
      <c r="Q166" s="917"/>
      <c r="R166" s="917"/>
      <c r="S166" s="917"/>
      <c r="T166" s="917"/>
      <c r="U166" s="917"/>
      <c r="V166" s="917"/>
      <c r="W166" s="917"/>
    </row>
    <row r="167" spans="2:23" ht="39.75" thickBot="1">
      <c r="B167" s="34" t="s">
        <v>84</v>
      </c>
      <c r="C167" s="113" t="s">
        <v>155</v>
      </c>
      <c r="D167" s="114" t="s">
        <v>156</v>
      </c>
      <c r="E167" s="114" t="s">
        <v>157</v>
      </c>
      <c r="F167" s="114" t="s">
        <v>158</v>
      </c>
      <c r="G167" s="115" t="s">
        <v>149</v>
      </c>
      <c r="H167" s="114" t="s">
        <v>155</v>
      </c>
      <c r="I167" s="114" t="s">
        <v>156</v>
      </c>
      <c r="J167" s="114" t="s">
        <v>157</v>
      </c>
      <c r="K167" s="114" t="s">
        <v>158</v>
      </c>
      <c r="L167" s="114" t="s">
        <v>149</v>
      </c>
    </row>
    <row r="168" spans="2:23">
      <c r="B168" s="134" t="s">
        <v>116</v>
      </c>
      <c r="C168" s="68"/>
      <c r="D168" s="66"/>
      <c r="E168" s="66"/>
      <c r="F168" s="66"/>
      <c r="G168" s="154"/>
      <c r="H168" s="140"/>
      <c r="I168" s="140"/>
      <c r="J168" s="140"/>
      <c r="K168" s="140"/>
      <c r="L168" s="140"/>
    </row>
    <row r="169" spans="2:23">
      <c r="B169" s="225" t="s">
        <v>99</v>
      </c>
      <c r="C169" s="126">
        <v>466</v>
      </c>
      <c r="D169" s="127">
        <v>675</v>
      </c>
      <c r="E169" s="127">
        <v>191</v>
      </c>
      <c r="F169" s="127">
        <v>32</v>
      </c>
      <c r="G169" s="155">
        <v>58</v>
      </c>
      <c r="H169" s="127">
        <v>23012</v>
      </c>
      <c r="I169" s="127">
        <v>54932</v>
      </c>
      <c r="J169" s="127">
        <v>13782</v>
      </c>
      <c r="K169" s="127">
        <v>4236</v>
      </c>
      <c r="L169" s="127">
        <v>9760</v>
      </c>
      <c r="Q169" s="138"/>
    </row>
    <row r="170" spans="2:23">
      <c r="B170" s="226" t="s">
        <v>100</v>
      </c>
      <c r="C170" s="130">
        <v>1193</v>
      </c>
      <c r="D170" s="131">
        <v>1131</v>
      </c>
      <c r="E170" s="131">
        <v>223</v>
      </c>
      <c r="F170" s="131">
        <v>49</v>
      </c>
      <c r="G170" s="294">
        <v>250</v>
      </c>
      <c r="H170" s="131">
        <v>28876.974999999999</v>
      </c>
      <c r="I170" s="131">
        <v>61388.25</v>
      </c>
      <c r="J170" s="131">
        <v>15273.17</v>
      </c>
      <c r="K170" s="131">
        <v>4421.5249999999996</v>
      </c>
      <c r="L170" s="131">
        <v>12856.83</v>
      </c>
      <c r="Q170" s="138"/>
    </row>
    <row r="171" spans="2:23">
      <c r="B171" s="56" t="s">
        <v>101</v>
      </c>
      <c r="C171" s="135">
        <v>1854</v>
      </c>
      <c r="D171" s="136">
        <v>1760</v>
      </c>
      <c r="E171" s="136">
        <v>399</v>
      </c>
      <c r="F171" s="136">
        <v>110</v>
      </c>
      <c r="G171" s="512">
        <v>285</v>
      </c>
      <c r="H171" s="136">
        <v>29980.18</v>
      </c>
      <c r="I171" s="136">
        <v>55980.68</v>
      </c>
      <c r="J171" s="136">
        <v>16390.689999999999</v>
      </c>
      <c r="K171" s="136">
        <v>5653.59</v>
      </c>
      <c r="L171" s="136">
        <v>11696.73</v>
      </c>
      <c r="Q171" s="138"/>
    </row>
    <row r="172" spans="2:23">
      <c r="B172" s="5" t="s">
        <v>117</v>
      </c>
      <c r="C172" s="457"/>
      <c r="D172" s="480"/>
      <c r="E172" s="480"/>
      <c r="F172" s="480"/>
      <c r="G172" s="74"/>
      <c r="H172" s="480"/>
    </row>
    <row r="173" spans="2:23">
      <c r="B173" s="225" t="s">
        <v>99</v>
      </c>
      <c r="C173" s="75">
        <f t="shared" ref="C173:G174" si="67">IFERROR(C169/SUM($C169:$G169),"-")</f>
        <v>0.32770745428973275</v>
      </c>
      <c r="D173" s="72">
        <f t="shared" si="67"/>
        <v>0.47468354430379744</v>
      </c>
      <c r="E173" s="72">
        <f t="shared" si="67"/>
        <v>0.13431786216596342</v>
      </c>
      <c r="F173" s="72">
        <f t="shared" si="67"/>
        <v>2.2503516174402251E-2</v>
      </c>
      <c r="G173" s="76">
        <f t="shared" si="67"/>
        <v>4.0787623066104076E-2</v>
      </c>
      <c r="H173" s="72">
        <f t="shared" ref="H173:L174" si="68">IFERROR(H169/SUM($H169:$L169),"-")</f>
        <v>0.21766519740451373</v>
      </c>
      <c r="I173" s="72">
        <f t="shared" si="68"/>
        <v>0.51958911106486827</v>
      </c>
      <c r="J173" s="72">
        <f t="shared" si="68"/>
        <v>0.13036075745823952</v>
      </c>
      <c r="K173" s="72">
        <f t="shared" si="68"/>
        <v>4.0067346436881632E-2</v>
      </c>
      <c r="L173" s="72">
        <f t="shared" si="68"/>
        <v>9.231758763549687E-2</v>
      </c>
      <c r="M173" s="19"/>
    </row>
    <row r="174" spans="2:23">
      <c r="B174" s="226" t="s">
        <v>100</v>
      </c>
      <c r="C174" s="77">
        <f t="shared" si="67"/>
        <v>0.4191848208011244</v>
      </c>
      <c r="D174" s="63">
        <f t="shared" si="67"/>
        <v>0.39739985945186224</v>
      </c>
      <c r="E174" s="63">
        <f t="shared" si="67"/>
        <v>7.8355586788475054E-2</v>
      </c>
      <c r="F174" s="63">
        <f t="shared" si="67"/>
        <v>1.7217146872803936E-2</v>
      </c>
      <c r="G174" s="78">
        <f t="shared" si="67"/>
        <v>8.7842586085734364E-2</v>
      </c>
      <c r="H174" s="63">
        <f t="shared" si="68"/>
        <v>0.23512244868879853</v>
      </c>
      <c r="I174" s="63">
        <f t="shared" si="68"/>
        <v>0.49983613798606458</v>
      </c>
      <c r="J174" s="63">
        <f t="shared" si="68"/>
        <v>0.12435738610572256</v>
      </c>
      <c r="K174" s="63">
        <f t="shared" si="68"/>
        <v>3.6000993349848451E-2</v>
      </c>
      <c r="L174" s="63">
        <f t="shared" si="68"/>
        <v>0.10468303386956583</v>
      </c>
      <c r="M174" s="19"/>
    </row>
    <row r="175" spans="2:23" ht="15.75" thickBot="1">
      <c r="B175" s="453" t="s">
        <v>101</v>
      </c>
      <c r="C175" s="79">
        <f t="shared" ref="C175:G175" si="69">IFERROR(C171/SUM($C171:$G171),"-")</f>
        <v>0.4205989110707804</v>
      </c>
      <c r="D175" s="73">
        <f t="shared" si="69"/>
        <v>0.39927404718693282</v>
      </c>
      <c r="E175" s="73">
        <f t="shared" si="69"/>
        <v>9.0517241379310345E-2</v>
      </c>
      <c r="F175" s="73">
        <f t="shared" si="69"/>
        <v>2.4954627949183301E-2</v>
      </c>
      <c r="G175" s="80">
        <f t="shared" si="69"/>
        <v>6.4655172413793108E-2</v>
      </c>
      <c r="H175" s="73">
        <f t="shared" ref="H175:L175" si="70">IFERROR(H171/SUM($H171:$L171),"-")</f>
        <v>0.25045707305992798</v>
      </c>
      <c r="I175" s="73">
        <f t="shared" si="70"/>
        <v>0.46766754771667313</v>
      </c>
      <c r="J175" s="73">
        <f t="shared" si="70"/>
        <v>0.13692927270058522</v>
      </c>
      <c r="K175" s="73">
        <f t="shared" si="70"/>
        <v>4.7230590466130568E-2</v>
      </c>
      <c r="L175" s="73">
        <f t="shared" si="70"/>
        <v>9.771551605668316E-2</v>
      </c>
      <c r="M175" s="19"/>
    </row>
    <row r="177" spans="1:32" ht="17.25">
      <c r="A177" s="5" t="s">
        <v>159</v>
      </c>
    </row>
    <row r="178" spans="1:32">
      <c r="A178" s="5"/>
    </row>
    <row r="179" spans="1:32">
      <c r="C179" s="910" t="str">
        <f>$A$1</f>
        <v>East Renfrewshire</v>
      </c>
      <c r="D179" s="911"/>
      <c r="E179" s="911"/>
      <c r="F179" s="911"/>
      <c r="G179" s="911"/>
      <c r="H179" s="911"/>
      <c r="I179" s="911"/>
      <c r="J179" s="911"/>
      <c r="K179" s="911"/>
      <c r="L179" s="911"/>
      <c r="M179" s="911"/>
      <c r="N179" s="911"/>
      <c r="O179" s="911"/>
      <c r="P179" s="911"/>
      <c r="Q179" s="918"/>
      <c r="R179" s="919" t="s">
        <v>93</v>
      </c>
      <c r="S179" s="911"/>
      <c r="T179" s="911"/>
      <c r="U179" s="911"/>
      <c r="V179" s="911"/>
      <c r="W179" s="911"/>
      <c r="X179" s="911"/>
      <c r="Y179" s="911"/>
      <c r="Z179" s="911"/>
      <c r="AA179" s="911"/>
      <c r="AB179" s="911"/>
      <c r="AC179" s="911"/>
      <c r="AD179" s="911"/>
      <c r="AE179" s="911"/>
      <c r="AF179" s="911"/>
    </row>
    <row r="180" spans="1:32">
      <c r="B180" s="8"/>
      <c r="C180" s="920" t="s">
        <v>160</v>
      </c>
      <c r="D180" s="921"/>
      <c r="E180" s="921"/>
      <c r="F180" s="921"/>
      <c r="G180" s="921"/>
      <c r="H180" s="921"/>
      <c r="I180" s="921"/>
      <c r="J180" s="922"/>
      <c r="K180" s="921" t="s">
        <v>161</v>
      </c>
      <c r="L180" s="921"/>
      <c r="M180" s="921"/>
      <c r="N180" s="921"/>
      <c r="O180" s="921"/>
      <c r="P180" s="921"/>
      <c r="Q180" s="923"/>
      <c r="R180" s="924" t="s">
        <v>160</v>
      </c>
      <c r="S180" s="921"/>
      <c r="T180" s="921"/>
      <c r="U180" s="921"/>
      <c r="V180" s="921"/>
      <c r="W180" s="921"/>
      <c r="X180" s="921"/>
      <c r="Y180" s="922"/>
      <c r="Z180" s="921" t="s">
        <v>161</v>
      </c>
      <c r="AA180" s="921"/>
      <c r="AB180" s="921"/>
      <c r="AC180" s="921"/>
      <c r="AD180" s="921"/>
      <c r="AE180" s="921"/>
      <c r="AF180" s="921"/>
    </row>
    <row r="181" spans="1:32">
      <c r="B181" s="8"/>
      <c r="C181" s="914" t="s">
        <v>162</v>
      </c>
      <c r="D181" s="915"/>
      <c r="E181" s="915"/>
      <c r="F181" s="915"/>
      <c r="G181" s="915" t="s">
        <v>163</v>
      </c>
      <c r="H181" s="915"/>
      <c r="I181" s="915"/>
      <c r="J181" s="10"/>
      <c r="K181" s="913" t="s">
        <v>164</v>
      </c>
      <c r="L181" s="913"/>
      <c r="M181" s="913"/>
      <c r="N181" s="913" t="s">
        <v>165</v>
      </c>
      <c r="O181" s="913"/>
      <c r="P181" s="913"/>
      <c r="Q181" s="175"/>
      <c r="R181" s="916" t="s">
        <v>162</v>
      </c>
      <c r="S181" s="915"/>
      <c r="T181" s="915"/>
      <c r="U181" s="915"/>
      <c r="V181" s="915" t="s">
        <v>163</v>
      </c>
      <c r="W181" s="915"/>
      <c r="X181" s="915"/>
      <c r="Y181" s="10"/>
      <c r="Z181" s="913" t="s">
        <v>164</v>
      </c>
      <c r="AA181" s="913"/>
      <c r="AB181" s="913"/>
      <c r="AC181" s="913" t="s">
        <v>165</v>
      </c>
      <c r="AD181" s="913"/>
      <c r="AE181" s="913"/>
      <c r="AF181" s="8"/>
    </row>
    <row r="182" spans="1:32" ht="52.5" thickBot="1">
      <c r="B182" s="9" t="s">
        <v>86</v>
      </c>
      <c r="C182" s="181" t="s">
        <v>166</v>
      </c>
      <c r="D182" s="182" t="s">
        <v>167</v>
      </c>
      <c r="E182" s="182" t="s">
        <v>168</v>
      </c>
      <c r="F182" s="183" t="s">
        <v>169</v>
      </c>
      <c r="G182" s="184" t="s">
        <v>170</v>
      </c>
      <c r="H182" s="182" t="s">
        <v>171</v>
      </c>
      <c r="I182" s="185" t="s">
        <v>172</v>
      </c>
      <c r="J182" s="186" t="s">
        <v>173</v>
      </c>
      <c r="K182" s="182" t="s">
        <v>174</v>
      </c>
      <c r="L182" s="182" t="s">
        <v>175</v>
      </c>
      <c r="M182" s="183" t="s">
        <v>176</v>
      </c>
      <c r="N182" s="184" t="s">
        <v>177</v>
      </c>
      <c r="O182" s="182" t="s">
        <v>178</v>
      </c>
      <c r="P182" s="185" t="s">
        <v>179</v>
      </c>
      <c r="Q182" s="187" t="s">
        <v>180</v>
      </c>
      <c r="R182" s="181" t="s">
        <v>166</v>
      </c>
      <c r="S182" s="182" t="s">
        <v>167</v>
      </c>
      <c r="T182" s="182" t="s">
        <v>168</v>
      </c>
      <c r="U182" s="183" t="s">
        <v>169</v>
      </c>
      <c r="V182" s="184" t="s">
        <v>170</v>
      </c>
      <c r="W182" s="182" t="s">
        <v>171</v>
      </c>
      <c r="X182" s="185" t="s">
        <v>172</v>
      </c>
      <c r="Y182" s="186" t="s">
        <v>173</v>
      </c>
      <c r="Z182" s="182" t="s">
        <v>174</v>
      </c>
      <c r="AA182" s="182" t="s">
        <v>175</v>
      </c>
      <c r="AB182" s="183" t="s">
        <v>176</v>
      </c>
      <c r="AC182" s="184" t="s">
        <v>177</v>
      </c>
      <c r="AD182" s="182" t="s">
        <v>178</v>
      </c>
      <c r="AE182" s="185" t="s">
        <v>179</v>
      </c>
      <c r="AF182" s="188" t="s">
        <v>180</v>
      </c>
    </row>
    <row r="183" spans="1:32">
      <c r="B183" s="134" t="s">
        <v>116</v>
      </c>
      <c r="C183" s="159"/>
      <c r="D183" s="160"/>
      <c r="E183" s="160"/>
      <c r="F183" s="163"/>
      <c r="G183" s="164"/>
      <c r="H183" s="160"/>
      <c r="I183" s="165"/>
      <c r="J183" s="74"/>
      <c r="K183" s="160"/>
      <c r="L183" s="160"/>
      <c r="M183" s="163"/>
      <c r="N183" s="164"/>
      <c r="O183" s="160"/>
      <c r="P183" s="165"/>
      <c r="Q183" s="176"/>
      <c r="R183" s="178"/>
      <c r="S183" s="160"/>
      <c r="T183" s="160"/>
      <c r="U183" s="163"/>
      <c r="V183" s="164"/>
      <c r="W183" s="160"/>
      <c r="X183" s="165"/>
      <c r="Y183" s="74"/>
      <c r="Z183" s="160"/>
      <c r="AA183" s="160"/>
      <c r="AB183" s="163"/>
      <c r="AC183" s="164"/>
      <c r="AD183" s="160"/>
      <c r="AE183" s="165"/>
      <c r="AF183" s="480"/>
    </row>
    <row r="184" spans="1:32">
      <c r="B184" s="225" t="s">
        <v>99</v>
      </c>
      <c r="C184" s="126">
        <v>189</v>
      </c>
      <c r="D184" s="127">
        <v>207</v>
      </c>
      <c r="E184" s="127">
        <v>20</v>
      </c>
      <c r="F184" s="169">
        <v>416</v>
      </c>
      <c r="G184" s="166">
        <v>195</v>
      </c>
      <c r="H184" s="127">
        <v>51</v>
      </c>
      <c r="I184" s="171">
        <v>246</v>
      </c>
      <c r="J184" s="162">
        <f>SUM(F184,I184)</f>
        <v>662</v>
      </c>
      <c r="K184" s="127">
        <v>299</v>
      </c>
      <c r="L184" s="127">
        <v>169</v>
      </c>
      <c r="M184" s="174">
        <f>SUM(K184:L184)</f>
        <v>468</v>
      </c>
      <c r="N184" s="166">
        <v>104</v>
      </c>
      <c r="O184" s="127">
        <v>202</v>
      </c>
      <c r="P184" s="173">
        <f>SUM(N184:O184)</f>
        <v>306</v>
      </c>
      <c r="Q184" s="177">
        <f>SUM(M184,P184)</f>
        <v>774</v>
      </c>
      <c r="R184" s="179">
        <v>8123.1750000000002</v>
      </c>
      <c r="S184" s="127">
        <v>747</v>
      </c>
      <c r="T184" s="127">
        <v>555.81500000000005</v>
      </c>
      <c r="U184" s="169">
        <v>13030.99</v>
      </c>
      <c r="V184" s="166">
        <v>7376.0569999999998</v>
      </c>
      <c r="W184" s="127">
        <v>1035.5999999999999</v>
      </c>
      <c r="X184" s="171">
        <v>12002.656999999999</v>
      </c>
      <c r="Y184" s="162">
        <f>SUM(U184,X184)</f>
        <v>25033.646999999997</v>
      </c>
      <c r="Z184" s="127">
        <v>34748.427000000003</v>
      </c>
      <c r="AA184" s="127">
        <v>4475.6959999999999</v>
      </c>
      <c r="AB184" s="174">
        <f>SUM(Z184:AA184)</f>
        <v>39224.123000000007</v>
      </c>
      <c r="AC184" s="166">
        <v>16484.688999999998</v>
      </c>
      <c r="AD184" s="127">
        <v>6038.2250000000004</v>
      </c>
      <c r="AE184" s="173">
        <f>SUM(AC184:AD184)</f>
        <v>22522.913999999997</v>
      </c>
      <c r="AF184" s="161">
        <f>SUM(AB184,AE184)</f>
        <v>61747.037000000004</v>
      </c>
    </row>
    <row r="185" spans="1:32">
      <c r="B185" s="226" t="s">
        <v>100</v>
      </c>
      <c r="C185" s="130">
        <v>2</v>
      </c>
      <c r="D185" s="131">
        <v>5</v>
      </c>
      <c r="E185" s="131">
        <v>0</v>
      </c>
      <c r="F185" s="513">
        <v>353</v>
      </c>
      <c r="G185" s="514">
        <v>24</v>
      </c>
      <c r="H185" s="131">
        <v>3</v>
      </c>
      <c r="I185" s="515">
        <v>621</v>
      </c>
      <c r="J185" s="516">
        <f>SUM(F185,I185)</f>
        <v>974</v>
      </c>
      <c r="K185" s="131">
        <v>682</v>
      </c>
      <c r="L185" s="131">
        <v>437</v>
      </c>
      <c r="M185" s="517">
        <f>SUM(K185:L185)</f>
        <v>1119</v>
      </c>
      <c r="N185" s="514">
        <v>427</v>
      </c>
      <c r="O185" s="131">
        <v>381</v>
      </c>
      <c r="P185" s="518">
        <f>SUM(N185:O185)</f>
        <v>808</v>
      </c>
      <c r="Q185" s="519">
        <f>SUM(M185,P185)</f>
        <v>1927</v>
      </c>
      <c r="R185" s="520">
        <v>2379</v>
      </c>
      <c r="S185" s="131">
        <v>220</v>
      </c>
      <c r="T185" s="131">
        <v>347</v>
      </c>
      <c r="U185" s="513">
        <v>14265.74</v>
      </c>
      <c r="V185" s="514">
        <v>2646</v>
      </c>
      <c r="W185" s="131">
        <v>573</v>
      </c>
      <c r="X185" s="515">
        <v>11824.915000000001</v>
      </c>
      <c r="Y185" s="516">
        <f>SUM(U185,X185)</f>
        <v>26090.654999999999</v>
      </c>
      <c r="Z185" s="131">
        <v>42961.415000000001</v>
      </c>
      <c r="AA185" s="131">
        <v>6355.1549999999997</v>
      </c>
      <c r="AB185" s="517">
        <f>SUM(Z185:AA185)</f>
        <v>49316.57</v>
      </c>
      <c r="AC185" s="514">
        <v>19132.064999999999</v>
      </c>
      <c r="AD185" s="131">
        <v>8705.7250000000004</v>
      </c>
      <c r="AE185" s="518">
        <f>SUM(AC185:AD185)</f>
        <v>27837.79</v>
      </c>
      <c r="AF185" s="521">
        <f>SUM(AB185,AE185)</f>
        <v>77154.36</v>
      </c>
    </row>
    <row r="186" spans="1:32">
      <c r="B186" s="56" t="s">
        <v>101</v>
      </c>
      <c r="C186" s="135">
        <v>0</v>
      </c>
      <c r="D186" s="136">
        <v>0</v>
      </c>
      <c r="E186" s="136">
        <v>8</v>
      </c>
      <c r="F186" s="523">
        <v>587</v>
      </c>
      <c r="G186" s="524">
        <v>0</v>
      </c>
      <c r="H186" s="136">
        <v>0</v>
      </c>
      <c r="I186" s="525">
        <v>1019</v>
      </c>
      <c r="J186" s="526">
        <f>SUM(F186,I186)</f>
        <v>1606</v>
      </c>
      <c r="K186" s="136">
        <v>1171</v>
      </c>
      <c r="L186" s="136">
        <v>629</v>
      </c>
      <c r="M186" s="527">
        <f>SUM(K186:L186)</f>
        <v>1800</v>
      </c>
      <c r="N186" s="524">
        <v>497</v>
      </c>
      <c r="O186" s="136">
        <v>549</v>
      </c>
      <c r="P186" s="528">
        <f>SUM(N186:O186)</f>
        <v>1046</v>
      </c>
      <c r="Q186" s="529">
        <f>SUM(M186,P186)</f>
        <v>2846</v>
      </c>
      <c r="R186" s="530">
        <v>3988.99</v>
      </c>
      <c r="S186" s="136">
        <v>1068.1600000000001</v>
      </c>
      <c r="T186" s="136">
        <v>812.22</v>
      </c>
      <c r="U186" s="523">
        <v>17188.150000000001</v>
      </c>
      <c r="V186" s="524">
        <v>3174.78</v>
      </c>
      <c r="W186" s="136">
        <v>557.02</v>
      </c>
      <c r="X186" s="525">
        <v>13911.81</v>
      </c>
      <c r="Y186" s="526">
        <f>SUM(U186,X186)</f>
        <v>31099.96</v>
      </c>
      <c r="Z186" s="136">
        <v>48757.13</v>
      </c>
      <c r="AA186" s="136">
        <v>5890.11</v>
      </c>
      <c r="AB186" s="527">
        <f>SUM(Z186:AA186)</f>
        <v>54647.24</v>
      </c>
      <c r="AC186" s="524">
        <v>22058.71</v>
      </c>
      <c r="AD186" s="136">
        <v>7272.8</v>
      </c>
      <c r="AE186" s="528">
        <f>SUM(AC186:AD186)</f>
        <v>29331.51</v>
      </c>
      <c r="AF186" s="531">
        <f>SUM(AB186,AE186)</f>
        <v>83978.75</v>
      </c>
    </row>
    <row r="187" spans="1:32">
      <c r="B187" s="5" t="s">
        <v>117</v>
      </c>
      <c r="C187" s="159"/>
      <c r="D187" s="160"/>
      <c r="E187" s="160"/>
      <c r="F187" s="163"/>
      <c r="G187" s="164"/>
      <c r="H187" s="160"/>
      <c r="I187" s="165"/>
      <c r="J187" s="74"/>
      <c r="K187" s="160"/>
      <c r="L187" s="160"/>
      <c r="M187" s="163"/>
      <c r="N187" s="164"/>
      <c r="O187" s="160"/>
      <c r="P187" s="165"/>
      <c r="Q187" s="176"/>
      <c r="R187" s="178"/>
      <c r="S187" s="160"/>
      <c r="T187" s="160"/>
      <c r="U187" s="163"/>
      <c r="V187" s="164"/>
      <c r="W187" s="160"/>
      <c r="X187" s="165"/>
      <c r="Y187" s="74"/>
      <c r="Z187" s="160"/>
      <c r="AA187" s="160"/>
      <c r="AB187" s="163"/>
      <c r="AC187" s="164"/>
      <c r="AD187" s="160"/>
      <c r="AE187" s="165"/>
      <c r="AF187" s="480"/>
    </row>
    <row r="188" spans="1:32">
      <c r="B188" s="225" t="s">
        <v>99</v>
      </c>
      <c r="C188" s="75">
        <f>IFERROR(C184/SUM($J184,$Q184),"-")</f>
        <v>0.13161559888579388</v>
      </c>
      <c r="D188" s="72">
        <f t="shared" ref="D188:Q190" si="71">IFERROR(D184/SUM($J184,$Q184),"-")</f>
        <v>0.14415041782729804</v>
      </c>
      <c r="E188" s="72">
        <f t="shared" si="71"/>
        <v>1.3927576601671309E-2</v>
      </c>
      <c r="F188" s="170">
        <f t="shared" si="71"/>
        <v>0.28969359331476324</v>
      </c>
      <c r="G188" s="167">
        <f t="shared" si="71"/>
        <v>0.13579387186629527</v>
      </c>
      <c r="H188" s="72">
        <f t="shared" si="71"/>
        <v>3.5515320334261836E-2</v>
      </c>
      <c r="I188" s="172">
        <f t="shared" si="71"/>
        <v>0.1713091922005571</v>
      </c>
      <c r="J188" s="862">
        <f t="shared" si="71"/>
        <v>0.46100278551532031</v>
      </c>
      <c r="K188" s="72">
        <f t="shared" si="71"/>
        <v>0.20821727019498606</v>
      </c>
      <c r="L188" s="72">
        <f t="shared" si="71"/>
        <v>0.11768802228412256</v>
      </c>
      <c r="M188" s="170">
        <f t="shared" si="71"/>
        <v>0.32590529247910865</v>
      </c>
      <c r="N188" s="167">
        <f t="shared" si="71"/>
        <v>7.2423398328690811E-2</v>
      </c>
      <c r="O188" s="72">
        <f t="shared" si="71"/>
        <v>0.14066852367688024</v>
      </c>
      <c r="P188" s="172">
        <f t="shared" si="71"/>
        <v>0.21309192200557103</v>
      </c>
      <c r="Q188" s="865">
        <f t="shared" si="71"/>
        <v>0.53899721448467963</v>
      </c>
      <c r="R188" s="180">
        <f>IFERROR(R184/SUM($Y184,$AF184),"-")</f>
        <v>9.360579596261305E-2</v>
      </c>
      <c r="S188" s="72">
        <f t="shared" ref="S188:AF190" si="72">IFERROR(S184/SUM($Y184,$AF184),"-")</f>
        <v>8.6079063400790884E-3</v>
      </c>
      <c r="T188" s="72">
        <f t="shared" si="72"/>
        <v>6.4048239121968662E-3</v>
      </c>
      <c r="U188" s="170">
        <f t="shared" si="72"/>
        <v>0.15016002869947417</v>
      </c>
      <c r="V188" s="167">
        <f t="shared" si="72"/>
        <v>8.499652987293807E-2</v>
      </c>
      <c r="W188" s="72">
        <f t="shared" si="72"/>
        <v>1.1933531199177916E-2</v>
      </c>
      <c r="X188" s="172">
        <f t="shared" si="72"/>
        <v>0.13831023733346004</v>
      </c>
      <c r="Y188" s="862">
        <f t="shared" si="72"/>
        <v>0.28847026603293419</v>
      </c>
      <c r="Z188" s="72">
        <f t="shared" si="72"/>
        <v>0.4004166065342375</v>
      </c>
      <c r="AA188" s="72">
        <f t="shared" si="72"/>
        <v>5.1574795146809391E-2</v>
      </c>
      <c r="AB188" s="170">
        <f t="shared" si="72"/>
        <v>0.45199140168104696</v>
      </c>
      <c r="AC188" s="167">
        <f t="shared" si="72"/>
        <v>0.18995804411958769</v>
      </c>
      <c r="AD188" s="72">
        <f t="shared" si="72"/>
        <v>6.9580288166431137E-2</v>
      </c>
      <c r="AE188" s="172">
        <f t="shared" si="72"/>
        <v>0.2595383322860188</v>
      </c>
      <c r="AF188" s="868">
        <f t="shared" si="72"/>
        <v>0.71152973396706576</v>
      </c>
    </row>
    <row r="189" spans="1:32">
      <c r="B189" s="226" t="s">
        <v>100</v>
      </c>
      <c r="C189" s="77">
        <f>IFERROR(C185/SUM($J185,$Q185),"-")</f>
        <v>6.8941744226128923E-4</v>
      </c>
      <c r="D189" s="63">
        <f t="shared" si="71"/>
        <v>1.723543605653223E-3</v>
      </c>
      <c r="E189" s="63">
        <f t="shared" si="71"/>
        <v>0</v>
      </c>
      <c r="F189" s="536">
        <f t="shared" si="71"/>
        <v>0.12168217855911755</v>
      </c>
      <c r="G189" s="537">
        <f t="shared" si="71"/>
        <v>8.2730093071354711E-3</v>
      </c>
      <c r="H189" s="63">
        <f t="shared" si="71"/>
        <v>1.0341261633919339E-3</v>
      </c>
      <c r="I189" s="538">
        <f t="shared" si="71"/>
        <v>0.21406411582213031</v>
      </c>
      <c r="J189" s="863">
        <f t="shared" si="71"/>
        <v>0.33574629438124787</v>
      </c>
      <c r="K189" s="63">
        <f t="shared" si="71"/>
        <v>0.23509134781109961</v>
      </c>
      <c r="L189" s="63">
        <f t="shared" si="71"/>
        <v>0.15063771113409169</v>
      </c>
      <c r="M189" s="536">
        <f t="shared" si="71"/>
        <v>0.38572905894519133</v>
      </c>
      <c r="N189" s="537">
        <f t="shared" si="71"/>
        <v>0.14719062392278526</v>
      </c>
      <c r="O189" s="63">
        <f t="shared" si="71"/>
        <v>0.1313340227507756</v>
      </c>
      <c r="P189" s="538">
        <f t="shared" si="71"/>
        <v>0.27852464667356086</v>
      </c>
      <c r="Q189" s="866">
        <f t="shared" si="71"/>
        <v>0.66425370561875219</v>
      </c>
      <c r="R189" s="539">
        <f>IFERROR(R185/SUM($Y185,$AF185),"-")</f>
        <v>2.3042274728712085E-2</v>
      </c>
      <c r="S189" s="63">
        <f t="shared" si="72"/>
        <v>2.1308534847905248E-3</v>
      </c>
      <c r="T189" s="63">
        <f t="shared" si="72"/>
        <v>3.3609370873741457E-3</v>
      </c>
      <c r="U189" s="536">
        <f t="shared" si="72"/>
        <v>0.13817364450961628</v>
      </c>
      <c r="V189" s="537">
        <f t="shared" si="72"/>
        <v>2.5628356003435129E-2</v>
      </c>
      <c r="W189" s="63">
        <f t="shared" si="72"/>
        <v>5.549904758113503E-3</v>
      </c>
      <c r="X189" s="538">
        <f t="shared" si="72"/>
        <v>0.11453255152318978</v>
      </c>
      <c r="Y189" s="863">
        <f t="shared" si="72"/>
        <v>0.25270619603280603</v>
      </c>
      <c r="Z189" s="63">
        <f t="shared" si="72"/>
        <v>0.41611127665582692</v>
      </c>
      <c r="AA189" s="63">
        <f t="shared" si="72"/>
        <v>6.1554109900608757E-2</v>
      </c>
      <c r="AB189" s="536">
        <f t="shared" si="72"/>
        <v>0.4776653865564357</v>
      </c>
      <c r="AC189" s="537">
        <f t="shared" si="72"/>
        <v>0.18530739716585831</v>
      </c>
      <c r="AD189" s="63">
        <f t="shared" si="72"/>
        <v>8.4321020244899958E-2</v>
      </c>
      <c r="AE189" s="538">
        <f t="shared" si="72"/>
        <v>0.26962841741075827</v>
      </c>
      <c r="AF189" s="522">
        <f t="shared" si="72"/>
        <v>0.74729380396719403</v>
      </c>
    </row>
    <row r="190" spans="1:32" ht="15.75" thickBot="1">
      <c r="B190" s="453" t="s">
        <v>101</v>
      </c>
      <c r="C190" s="79">
        <f t="shared" ref="C190:F190" si="73">IFERROR(C186/SUM($J186,$Q186),"-")</f>
        <v>0</v>
      </c>
      <c r="D190" s="73">
        <f t="shared" si="73"/>
        <v>0</v>
      </c>
      <c r="E190" s="73">
        <f t="shared" si="73"/>
        <v>1.7969451931716084E-3</v>
      </c>
      <c r="F190" s="532">
        <f t="shared" si="73"/>
        <v>0.13185085354896675</v>
      </c>
      <c r="G190" s="533">
        <f t="shared" si="71"/>
        <v>0</v>
      </c>
      <c r="H190" s="73">
        <f t="shared" si="71"/>
        <v>0</v>
      </c>
      <c r="I190" s="534">
        <f t="shared" si="71"/>
        <v>0.2288858939802336</v>
      </c>
      <c r="J190" s="864">
        <f t="shared" si="71"/>
        <v>0.36073674752920037</v>
      </c>
      <c r="K190" s="73">
        <f t="shared" si="71"/>
        <v>0.26302785265049416</v>
      </c>
      <c r="L190" s="73">
        <f t="shared" si="71"/>
        <v>0.14128481581311769</v>
      </c>
      <c r="M190" s="532">
        <f t="shared" si="71"/>
        <v>0.40431266846361186</v>
      </c>
      <c r="N190" s="533">
        <f t="shared" si="71"/>
        <v>0.11163522012578617</v>
      </c>
      <c r="O190" s="73">
        <f t="shared" si="71"/>
        <v>0.12331536388140162</v>
      </c>
      <c r="P190" s="534">
        <f t="shared" si="71"/>
        <v>0.23495058400718777</v>
      </c>
      <c r="Q190" s="867">
        <f t="shared" si="71"/>
        <v>0.63926325247079963</v>
      </c>
      <c r="R190" s="535">
        <f t="shared" ref="R190:U190" si="74">IFERROR(R186/SUM($Y186,$AF186),"-")</f>
        <v>3.4663144903171059E-2</v>
      </c>
      <c r="S190" s="73">
        <f t="shared" si="74"/>
        <v>9.2819949059213484E-3</v>
      </c>
      <c r="T190" s="73">
        <f t="shared" si="74"/>
        <v>7.0579519009206833E-3</v>
      </c>
      <c r="U190" s="532">
        <f t="shared" si="74"/>
        <v>0.14935994677034528</v>
      </c>
      <c r="V190" s="533">
        <f t="shared" si="72"/>
        <v>2.7587900490021137E-2</v>
      </c>
      <c r="W190" s="73">
        <f t="shared" si="72"/>
        <v>4.8403392773519972E-3</v>
      </c>
      <c r="X190" s="534">
        <f t="shared" si="72"/>
        <v>0.12088951987730832</v>
      </c>
      <c r="Y190" s="864">
        <f t="shared" si="72"/>
        <v>0.27024946664765359</v>
      </c>
      <c r="Z190" s="73">
        <f t="shared" si="72"/>
        <v>0.42368505868722373</v>
      </c>
      <c r="AA190" s="73">
        <f t="shared" si="72"/>
        <v>5.118331618420123E-2</v>
      </c>
      <c r="AB190" s="532">
        <f t="shared" si="72"/>
        <v>0.47486837487142497</v>
      </c>
      <c r="AC190" s="533">
        <f t="shared" si="72"/>
        <v>0.19168367459106903</v>
      </c>
      <c r="AD190" s="73">
        <f t="shared" si="72"/>
        <v>6.3198483889852441E-2</v>
      </c>
      <c r="AE190" s="534">
        <f t="shared" si="72"/>
        <v>0.25488215848092144</v>
      </c>
      <c r="AF190" s="869">
        <f t="shared" si="72"/>
        <v>0.72975053335234641</v>
      </c>
    </row>
    <row r="191" spans="1:32">
      <c r="F191" s="19"/>
      <c r="U191" s="19"/>
    </row>
    <row r="192" spans="1:32" ht="17.25">
      <c r="A192" s="5" t="s">
        <v>181</v>
      </c>
      <c r="F192" s="19"/>
      <c r="U192" s="19"/>
    </row>
    <row r="193" spans="1:21">
      <c r="F193" s="19"/>
      <c r="U193" s="19"/>
    </row>
    <row r="194" spans="1:21">
      <c r="C194" s="910" t="str">
        <f>$A$1</f>
        <v>East Renfrewshire</v>
      </c>
      <c r="D194" s="911"/>
      <c r="E194" s="911"/>
      <c r="F194" s="911"/>
      <c r="G194" s="911"/>
      <c r="H194" s="911"/>
      <c r="I194" s="912"/>
      <c r="J194" s="910" t="s">
        <v>93</v>
      </c>
      <c r="K194" s="911"/>
      <c r="L194" s="911"/>
      <c r="M194" s="911"/>
      <c r="N194" s="911"/>
      <c r="O194" s="911"/>
      <c r="P194" s="911"/>
      <c r="U194" s="19"/>
    </row>
    <row r="195" spans="1:21" ht="103.5" thickBot="1">
      <c r="B195" s="540" t="s">
        <v>88</v>
      </c>
      <c r="C195" s="541" t="s">
        <v>182</v>
      </c>
      <c r="D195" s="542" t="s">
        <v>183</v>
      </c>
      <c r="E195" s="542" t="s">
        <v>184</v>
      </c>
      <c r="F195" s="542" t="s">
        <v>185</v>
      </c>
      <c r="G195" s="542" t="s">
        <v>186</v>
      </c>
      <c r="H195" s="542" t="s">
        <v>187</v>
      </c>
      <c r="I195" s="543" t="s">
        <v>188</v>
      </c>
      <c r="J195" s="541" t="s">
        <v>182</v>
      </c>
      <c r="K195" s="542" t="s">
        <v>183</v>
      </c>
      <c r="L195" s="542" t="s">
        <v>184</v>
      </c>
      <c r="M195" s="542" t="s">
        <v>185</v>
      </c>
      <c r="N195" s="542" t="s">
        <v>186</v>
      </c>
      <c r="O195" s="542" t="s">
        <v>187</v>
      </c>
      <c r="P195" s="870" t="s">
        <v>188</v>
      </c>
      <c r="U195" s="19"/>
    </row>
    <row r="196" spans="1:21">
      <c r="B196" s="134" t="s">
        <v>116</v>
      </c>
      <c r="C196" s="68"/>
      <c r="D196" s="66"/>
      <c r="E196" s="66"/>
      <c r="F196" s="66"/>
      <c r="G196" s="66"/>
      <c r="H196" s="66"/>
      <c r="I196" s="544"/>
      <c r="J196" s="68"/>
      <c r="K196" s="66"/>
      <c r="L196" s="66"/>
      <c r="M196" s="66"/>
      <c r="N196" s="66"/>
      <c r="O196" s="66"/>
      <c r="P196" s="871"/>
      <c r="U196" s="19"/>
    </row>
    <row r="197" spans="1:21">
      <c r="B197" s="56" t="s">
        <v>101</v>
      </c>
      <c r="C197" s="135">
        <v>232</v>
      </c>
      <c r="D197" s="136">
        <v>0</v>
      </c>
      <c r="E197" s="136">
        <v>57</v>
      </c>
      <c r="F197" s="136">
        <v>35</v>
      </c>
      <c r="G197" s="136">
        <v>63</v>
      </c>
      <c r="H197" s="136">
        <v>33</v>
      </c>
      <c r="I197" s="546">
        <v>420</v>
      </c>
      <c r="J197" s="135">
        <v>7196.55</v>
      </c>
      <c r="K197" s="136">
        <v>2724.8</v>
      </c>
      <c r="L197" s="136">
        <v>1585.64</v>
      </c>
      <c r="M197" s="136">
        <v>1228.49</v>
      </c>
      <c r="N197" s="136">
        <v>2113.4699999999998</v>
      </c>
      <c r="O197" s="136">
        <v>928.49</v>
      </c>
      <c r="P197" s="872">
        <v>10531.8</v>
      </c>
      <c r="R197" s="138"/>
      <c r="U197" s="19"/>
    </row>
    <row r="198" spans="1:21">
      <c r="B198" s="5" t="s">
        <v>117</v>
      </c>
      <c r="C198" s="457"/>
      <c r="D198" s="480"/>
      <c r="E198" s="480"/>
      <c r="F198" s="480"/>
      <c r="G198" s="480"/>
      <c r="H198" s="480"/>
      <c r="I198" s="545"/>
      <c r="J198" s="457"/>
      <c r="K198" s="480"/>
      <c r="L198" s="480"/>
      <c r="M198" s="480"/>
      <c r="N198" s="480"/>
      <c r="O198" s="480"/>
      <c r="P198" s="873"/>
      <c r="U198" s="19"/>
    </row>
    <row r="199" spans="1:21" ht="15.75" thickBot="1">
      <c r="B199" s="453" t="s">
        <v>101</v>
      </c>
      <c r="C199" s="79">
        <f>IFERROR(C197/$I$197,"-")</f>
        <v>0.55238095238095242</v>
      </c>
      <c r="D199" s="73">
        <f t="shared" ref="D199:H199" si="75">IFERROR(D197/$I$197,"-")</f>
        <v>0</v>
      </c>
      <c r="E199" s="73">
        <f t="shared" si="75"/>
        <v>0.1357142857142857</v>
      </c>
      <c r="F199" s="73">
        <f t="shared" si="75"/>
        <v>8.3333333333333329E-2</v>
      </c>
      <c r="G199" s="73">
        <f t="shared" si="75"/>
        <v>0.15</v>
      </c>
      <c r="H199" s="73">
        <f t="shared" si="75"/>
        <v>7.857142857142857E-2</v>
      </c>
      <c r="I199" s="547">
        <v>6.0711188204683436E-2</v>
      </c>
      <c r="J199" s="79">
        <f>IFERROR(J197/$P$197,"-")</f>
        <v>0.68331624223779419</v>
      </c>
      <c r="K199" s="73">
        <f t="shared" ref="K199:O199" si="76">IFERROR(K197/$P$197,"-")</f>
        <v>0.25872120625154299</v>
      </c>
      <c r="L199" s="73">
        <f t="shared" si="76"/>
        <v>0.15055735961564026</v>
      </c>
      <c r="M199" s="73">
        <f t="shared" si="76"/>
        <v>0.11664577754989651</v>
      </c>
      <c r="N199" s="73">
        <f t="shared" si="76"/>
        <v>0.20067509827379934</v>
      </c>
      <c r="O199" s="73">
        <f t="shared" si="76"/>
        <v>8.8160618317856404E-2</v>
      </c>
      <c r="P199" s="874" t="s">
        <v>98</v>
      </c>
      <c r="R199" s="19"/>
      <c r="U199" s="19"/>
    </row>
    <row r="200" spans="1:21">
      <c r="B200" s="226"/>
      <c r="C200" s="63"/>
      <c r="D200" s="63"/>
      <c r="E200" s="63"/>
      <c r="F200" s="63"/>
      <c r="G200" s="63"/>
      <c r="H200" s="548"/>
      <c r="I200" s="522"/>
      <c r="J200" s="63"/>
      <c r="K200" s="63"/>
      <c r="L200" s="63"/>
      <c r="M200" s="63"/>
      <c r="N200" s="63"/>
      <c r="U200" s="19"/>
    </row>
    <row r="201" spans="1:21">
      <c r="A201" s="11" t="s">
        <v>189</v>
      </c>
    </row>
    <row r="202" spans="1:21">
      <c r="A202" s="11" t="s">
        <v>190</v>
      </c>
    </row>
    <row r="203" spans="1:21">
      <c r="A203" s="11" t="s">
        <v>191</v>
      </c>
    </row>
    <row r="204" spans="1:21">
      <c r="A204" s="11" t="s">
        <v>192</v>
      </c>
    </row>
    <row r="205" spans="1:21">
      <c r="A205" s="11" t="s">
        <v>193</v>
      </c>
    </row>
    <row r="206" spans="1:21">
      <c r="A206" s="11" t="s">
        <v>194</v>
      </c>
    </row>
    <row r="207" spans="1:21">
      <c r="A207" s="11" t="s">
        <v>195</v>
      </c>
    </row>
    <row r="208" spans="1:21">
      <c r="A208" s="11" t="s">
        <v>196</v>
      </c>
    </row>
  </sheetData>
  <mergeCells count="68">
    <mergeCell ref="B77:B78"/>
    <mergeCell ref="C47:J47"/>
    <mergeCell ref="K47:R47"/>
    <mergeCell ref="A1:C1"/>
    <mergeCell ref="C17:F17"/>
    <mergeCell ref="G17:H17"/>
    <mergeCell ref="C18:D18"/>
    <mergeCell ref="E18:F18"/>
    <mergeCell ref="G18:H18"/>
    <mergeCell ref="C33:J33"/>
    <mergeCell ref="C34:F34"/>
    <mergeCell ref="G34:J34"/>
    <mergeCell ref="K34:N34"/>
    <mergeCell ref="K33:N33"/>
    <mergeCell ref="C93:I93"/>
    <mergeCell ref="J93:P93"/>
    <mergeCell ref="Q93:W93"/>
    <mergeCell ref="C60:N60"/>
    <mergeCell ref="O60:T60"/>
    <mergeCell ref="C61:H61"/>
    <mergeCell ref="I61:N61"/>
    <mergeCell ref="O61:T61"/>
    <mergeCell ref="C76:F76"/>
    <mergeCell ref="G76:H76"/>
    <mergeCell ref="C77:D77"/>
    <mergeCell ref="E77:F77"/>
    <mergeCell ref="G77:H77"/>
    <mergeCell ref="C92:P92"/>
    <mergeCell ref="Q92:W92"/>
    <mergeCell ref="C137:N137"/>
    <mergeCell ref="O137:Z137"/>
    <mergeCell ref="AA137:AL137"/>
    <mergeCell ref="C106:R106"/>
    <mergeCell ref="S106:Z106"/>
    <mergeCell ref="C107:J107"/>
    <mergeCell ref="K107:R107"/>
    <mergeCell ref="S107:Z107"/>
    <mergeCell ref="C122:V122"/>
    <mergeCell ref="W122:AF122"/>
    <mergeCell ref="C123:L123"/>
    <mergeCell ref="M123:V123"/>
    <mergeCell ref="W123:AF123"/>
    <mergeCell ref="C136:Z136"/>
    <mergeCell ref="AA136:AL136"/>
    <mergeCell ref="C152:J152"/>
    <mergeCell ref="K152:N152"/>
    <mergeCell ref="C153:F153"/>
    <mergeCell ref="G153:J153"/>
    <mergeCell ref="K153:N153"/>
    <mergeCell ref="Q166:W166"/>
    <mergeCell ref="C179:Q179"/>
    <mergeCell ref="R179:AF179"/>
    <mergeCell ref="C180:J180"/>
    <mergeCell ref="K180:Q180"/>
    <mergeCell ref="R180:Y180"/>
    <mergeCell ref="Z180:AF180"/>
    <mergeCell ref="C166:G166"/>
    <mergeCell ref="H166:L166"/>
    <mergeCell ref="C194:I194"/>
    <mergeCell ref="J194:P194"/>
    <mergeCell ref="Z181:AB181"/>
    <mergeCell ref="AC181:AE181"/>
    <mergeCell ref="C181:F181"/>
    <mergeCell ref="G181:I181"/>
    <mergeCell ref="K181:M181"/>
    <mergeCell ref="N181:P181"/>
    <mergeCell ref="R181:U181"/>
    <mergeCell ref="V181:X181"/>
  </mergeCells>
  <hyperlinks>
    <hyperlink ref="C5" location="Demographics!A15" display="Table C2.1" xr:uid="{3618424B-CDEF-4723-98C4-B9AE2BB343CD}"/>
    <hyperlink ref="C6" location="Demographics!A31" display="Table C2.2" xr:uid="{0BC399DE-9DC3-406B-9B5C-E7CC0BDF4821}"/>
    <hyperlink ref="C7" location="Demographics!A58" display="Table C2.3" xr:uid="{B2B375BD-E192-4DDE-B25F-69AE552D77A1}"/>
    <hyperlink ref="C8" location="Demographics!A74" display="Table C2.4" xr:uid="{8B6964C7-4684-4860-887C-288A3503F57F}"/>
    <hyperlink ref="C9" location="Demographics!A90" display="Table C2.5" xr:uid="{E26B983B-1CA6-4861-BE98-A72AF10C750B}"/>
    <hyperlink ref="C10" location="Demographics!A120" display="Table C2.6" xr:uid="{1D2662EE-9697-420B-B91B-D17E4ACD866C}"/>
    <hyperlink ref="C11" location="Demographics!A150" display="Table C2.7" xr:uid="{013183AC-653F-4C28-9E82-088F84CB4A2B}"/>
    <hyperlink ref="C12" location="Demographics!A177" display="Table C2.8" xr:uid="{1D8BF7F4-B0E2-4BD2-897C-12365DFE7918}"/>
    <hyperlink ref="A3" location="Contents!A1" display="Return to Contents" xr:uid="{E58821A0-857D-40F7-893E-2C42EF8E3E50}"/>
    <hyperlink ref="C13" location="Demographics!A192" display="Table C2.9" xr:uid="{36CD9D31-2794-4846-89D5-564E1D0693C1}"/>
    <hyperlink ref="A90" location="'Notes &amp; Caveats'!A20" display="Table C2.5 Money and Welfare Rights Advice Clients by Household Income in 2017/18 to 2020/212" xr:uid="{BBE60D7F-47AA-4EA7-90CD-71757196F66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77430-6C3A-4501-9B7C-2CC56198404C}">
  <dimension ref="A1:A2"/>
  <sheetViews>
    <sheetView workbookViewId="0"/>
  </sheetViews>
  <sheetFormatPr defaultRowHeight="15"/>
  <cols>
    <col min="1" max="16384" width="9.140625" style="2"/>
  </cols>
  <sheetData>
    <row r="1" spans="1:1">
      <c r="A1" s="215" t="s">
        <v>19</v>
      </c>
    </row>
    <row r="2" spans="1:1">
      <c r="A2" s="5" t="s">
        <v>197</v>
      </c>
    </row>
  </sheetData>
  <hyperlinks>
    <hyperlink ref="A1" location="Contents!A1" display="Return to Contents" xr:uid="{B3857A5B-40BA-4FFB-89F3-FD7DB3A9B50A}"/>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R121"/>
  <sheetViews>
    <sheetView workbookViewId="0">
      <selection activeCell="B22" sqref="B22:B33"/>
    </sheetView>
  </sheetViews>
  <sheetFormatPr defaultRowHeight="15"/>
  <cols>
    <col min="1" max="1" width="9.140625" style="2"/>
    <col min="2" max="2" width="34.42578125" style="2" customWidth="1"/>
    <col min="3" max="5" width="14.28515625" style="2" customWidth="1"/>
    <col min="6" max="6" width="11.5703125" style="2" customWidth="1"/>
    <col min="7" max="8" width="12.28515625" style="2" customWidth="1"/>
    <col min="9" max="11" width="13.7109375" style="2" customWidth="1"/>
    <col min="12" max="14" width="12" style="2" customWidth="1"/>
    <col min="15" max="16384" width="9.140625" style="2"/>
  </cols>
  <sheetData>
    <row r="1" spans="1:15" ht="18.75">
      <c r="A1" s="909" t="s">
        <v>1</v>
      </c>
      <c r="B1" s="909"/>
      <c r="C1" s="909"/>
      <c r="O1" s="215"/>
    </row>
    <row r="2" spans="1:15">
      <c r="A2" s="5" t="s">
        <v>198</v>
      </c>
    </row>
    <row r="3" spans="1:15">
      <c r="A3" s="215" t="s">
        <v>19</v>
      </c>
    </row>
    <row r="4" spans="1:15">
      <c r="A4" s="5"/>
    </row>
    <row r="5" spans="1:15">
      <c r="A5" s="214" t="s">
        <v>199</v>
      </c>
      <c r="C5" s="215" t="s">
        <v>200</v>
      </c>
    </row>
    <row r="6" spans="1:15">
      <c r="A6" s="214" t="s">
        <v>201</v>
      </c>
      <c r="C6" s="215" t="s">
        <v>202</v>
      </c>
    </row>
    <row r="7" spans="1:15">
      <c r="A7" s="214" t="s">
        <v>203</v>
      </c>
      <c r="C7" s="215" t="s">
        <v>204</v>
      </c>
    </row>
    <row r="9" spans="1:15" ht="17.25">
      <c r="A9" s="5" t="s">
        <v>205</v>
      </c>
    </row>
    <row r="11" spans="1:15">
      <c r="C11" s="910" t="str">
        <f>$A$1</f>
        <v>East Renfrewshire</v>
      </c>
      <c r="D11" s="911"/>
      <c r="E11" s="911"/>
      <c r="F11" s="912"/>
      <c r="G11" s="911" t="s">
        <v>93</v>
      </c>
      <c r="H11" s="911"/>
      <c r="I11" s="911"/>
      <c r="J11" s="911"/>
    </row>
    <row r="12" spans="1:15" ht="15.75" thickBot="1">
      <c r="C12" s="292" t="s">
        <v>97</v>
      </c>
      <c r="D12" s="257" t="s">
        <v>99</v>
      </c>
      <c r="E12" s="257" t="s">
        <v>100</v>
      </c>
      <c r="F12" s="276" t="s">
        <v>101</v>
      </c>
      <c r="G12" s="257" t="s">
        <v>97</v>
      </c>
      <c r="H12" s="257" t="s">
        <v>99</v>
      </c>
      <c r="I12" s="257" t="s">
        <v>100</v>
      </c>
      <c r="J12" s="257" t="s">
        <v>101</v>
      </c>
    </row>
    <row r="13" spans="1:15">
      <c r="B13" s="875" t="s">
        <v>206</v>
      </c>
      <c r="C13" s="550">
        <v>454</v>
      </c>
      <c r="D13" s="551">
        <v>1310</v>
      </c>
      <c r="E13" s="551">
        <v>792</v>
      </c>
      <c r="F13" s="651">
        <v>544</v>
      </c>
      <c r="G13" s="551">
        <v>56055</v>
      </c>
      <c r="H13" s="551">
        <v>43593</v>
      </c>
      <c r="I13" s="551">
        <v>35038.15</v>
      </c>
      <c r="J13" s="551">
        <v>15155.18</v>
      </c>
    </row>
    <row r="14" spans="1:15" ht="15.75" thickBot="1">
      <c r="B14" s="876" t="s">
        <v>207</v>
      </c>
      <c r="C14" s="877">
        <v>6806302.8099999996</v>
      </c>
      <c r="D14" s="878">
        <v>5348999.55</v>
      </c>
      <c r="E14" s="878">
        <v>3635377.07</v>
      </c>
      <c r="F14" s="879">
        <v>3938625.8988000001</v>
      </c>
      <c r="G14" s="878">
        <v>204057200.09</v>
      </c>
      <c r="H14" s="878">
        <v>186250137.23084</v>
      </c>
      <c r="I14" s="878">
        <v>130189948.97532</v>
      </c>
      <c r="J14" s="878">
        <v>100718177.37768</v>
      </c>
    </row>
    <row r="16" spans="1:15">
      <c r="A16" s="5" t="s">
        <v>208</v>
      </c>
    </row>
    <row r="17" spans="1:18">
      <c r="A17" s="5"/>
    </row>
    <row r="18" spans="1:18">
      <c r="A18" s="5" t="s">
        <v>104</v>
      </c>
    </row>
    <row r="19" spans="1:18" ht="15" customHeight="1">
      <c r="A19" s="5"/>
      <c r="B19" s="938" t="s">
        <v>116</v>
      </c>
      <c r="C19" s="910" t="str">
        <f>$A$1</f>
        <v>East Renfrewshire</v>
      </c>
      <c r="D19" s="911"/>
      <c r="E19" s="911"/>
      <c r="F19" s="911"/>
      <c r="G19" s="911"/>
      <c r="H19" s="911"/>
      <c r="I19" s="911"/>
      <c r="J19" s="912"/>
      <c r="K19" s="910" t="s">
        <v>93</v>
      </c>
      <c r="L19" s="911"/>
      <c r="M19" s="911"/>
      <c r="N19" s="911"/>
      <c r="O19" s="911"/>
      <c r="P19" s="911"/>
      <c r="Q19" s="911"/>
      <c r="R19" s="911"/>
    </row>
    <row r="20" spans="1:18" ht="15" customHeight="1">
      <c r="B20" s="938"/>
      <c r="C20" s="910" t="s">
        <v>96</v>
      </c>
      <c r="D20" s="911"/>
      <c r="E20" s="911"/>
      <c r="F20" s="911"/>
      <c r="G20" s="937" t="s">
        <v>102</v>
      </c>
      <c r="H20" s="927"/>
      <c r="I20" s="927"/>
      <c r="J20" s="933"/>
      <c r="K20" s="911" t="s">
        <v>96</v>
      </c>
      <c r="L20" s="911"/>
      <c r="M20" s="911"/>
      <c r="N20" s="911"/>
      <c r="O20" s="937" t="s">
        <v>102</v>
      </c>
      <c r="P20" s="927"/>
      <c r="Q20" s="927"/>
      <c r="R20" s="927"/>
    </row>
    <row r="21" spans="1:18" ht="15.75" thickBot="1">
      <c r="B21" s="346" t="s">
        <v>209</v>
      </c>
      <c r="C21" s="192" t="s">
        <v>97</v>
      </c>
      <c r="D21" s="190" t="s">
        <v>99</v>
      </c>
      <c r="E21" s="190" t="s">
        <v>100</v>
      </c>
      <c r="F21" s="194" t="s">
        <v>101</v>
      </c>
      <c r="G21" s="190" t="s">
        <v>97</v>
      </c>
      <c r="H21" s="190" t="s">
        <v>99</v>
      </c>
      <c r="I21" s="190" t="s">
        <v>100</v>
      </c>
      <c r="J21" s="191" t="s">
        <v>101</v>
      </c>
      <c r="K21" s="190" t="s">
        <v>97</v>
      </c>
      <c r="L21" s="190" t="s">
        <v>99</v>
      </c>
      <c r="M21" s="190" t="s">
        <v>100</v>
      </c>
      <c r="N21" s="194" t="s">
        <v>101</v>
      </c>
      <c r="O21" s="190" t="s">
        <v>97</v>
      </c>
      <c r="P21" s="190" t="s">
        <v>99</v>
      </c>
      <c r="Q21" s="190" t="s">
        <v>100</v>
      </c>
      <c r="R21" s="190" t="s">
        <v>101</v>
      </c>
    </row>
    <row r="22" spans="1:18">
      <c r="B22" s="142" t="s">
        <v>210</v>
      </c>
      <c r="C22" s="197">
        <v>41</v>
      </c>
      <c r="D22" s="198">
        <v>116</v>
      </c>
      <c r="E22" s="198">
        <v>27</v>
      </c>
      <c r="F22" s="199">
        <f t="array" ref="F22">INDEX($C$39:$C$66,MATCH($B22,$B$39:$B$66,0))</f>
        <v>67</v>
      </c>
      <c r="G22" s="200">
        <f t="shared" ref="G22:G33" si="0">IFERROR(C22/SUM(C$22:C$33),"-")</f>
        <v>9.0308370044052858E-2</v>
      </c>
      <c r="H22" s="200">
        <f t="shared" ref="H22:H33" si="1">IFERROR(D22/SUM(D$22:D$33),"-")</f>
        <v>8.8549618320610687E-2</v>
      </c>
      <c r="I22" s="200">
        <f t="shared" ref="I22:I33" si="2">IFERROR(E22/SUM(E$22:E$33),"-")</f>
        <v>3.4090909090909088E-2</v>
      </c>
      <c r="J22" s="201">
        <f t="shared" ref="J22:J33" si="3">IFERROR(F22/SUM(F$22:F$33),"-")</f>
        <v>0.10229007633587786</v>
      </c>
      <c r="K22" s="198">
        <v>3124</v>
      </c>
      <c r="L22" s="198">
        <v>2689</v>
      </c>
      <c r="M22" s="198">
        <v>1853.39</v>
      </c>
      <c r="N22" s="199">
        <f t="array" ref="N22">INDEX($E$39:$E$66,MATCH($B22,$B$39:$B$66,0))</f>
        <v>1479.04</v>
      </c>
      <c r="O22" s="202">
        <f t="shared" ref="O22:O33" si="4">IFERROR(K22/SUM(K$22:K$33),"-")</f>
        <v>5.5730978503255729E-2</v>
      </c>
      <c r="P22" s="202">
        <f t="shared" ref="P22:P33" si="5">IFERROR(L22/SUM(L$22:L$33),"-")</f>
        <v>6.1684215355676371E-2</v>
      </c>
      <c r="Q22" s="202">
        <f t="shared" ref="Q22:Q33" si="6">IFERROR(M22/SUM(M$22:M$33),"-")</f>
        <v>5.8584562280808508E-2</v>
      </c>
      <c r="R22" s="200">
        <f t="shared" ref="R22:R33" si="7">IFERROR(N22/SUM(N$22:N$33),"-")</f>
        <v>6.8873765113750388E-2</v>
      </c>
    </row>
    <row r="23" spans="1:18">
      <c r="B23" s="2" t="s">
        <v>211</v>
      </c>
      <c r="C23" s="203">
        <v>21</v>
      </c>
      <c r="D23" s="204">
        <v>51</v>
      </c>
      <c r="E23" s="204">
        <v>14</v>
      </c>
      <c r="F23" s="205">
        <f t="array" ref="F23">INDEX($C$39:$C$66,MATCH($B23,$B$39:$B$66,0))</f>
        <v>24</v>
      </c>
      <c r="G23" s="26">
        <f t="shared" si="0"/>
        <v>4.6255506607929514E-2</v>
      </c>
      <c r="H23" s="26">
        <f t="shared" si="1"/>
        <v>3.8931297709923665E-2</v>
      </c>
      <c r="I23" s="26">
        <f t="shared" si="2"/>
        <v>1.7676767676767676E-2</v>
      </c>
      <c r="J23" s="206">
        <f t="shared" si="3"/>
        <v>3.6641221374045803E-2</v>
      </c>
      <c r="K23" s="204">
        <v>3689</v>
      </c>
      <c r="L23" s="204">
        <v>1845</v>
      </c>
      <c r="M23" s="204">
        <v>1573.175</v>
      </c>
      <c r="N23" s="205">
        <f t="array" ref="N23">INDEX($E$39:$E$66,MATCH($B23,$B$39:$B$66,0))</f>
        <v>855.35</v>
      </c>
      <c r="O23" s="207">
        <f t="shared" si="4"/>
        <v>6.581036482026581E-2</v>
      </c>
      <c r="P23" s="207">
        <f t="shared" si="5"/>
        <v>4.232330878810818E-2</v>
      </c>
      <c r="Q23" s="207">
        <f t="shared" si="6"/>
        <v>4.9727131778045046E-2</v>
      </c>
      <c r="R23" s="26">
        <f t="shared" si="7"/>
        <v>3.9830684085654475E-2</v>
      </c>
    </row>
    <row r="24" spans="1:18">
      <c r="B24" s="142" t="s">
        <v>212</v>
      </c>
      <c r="C24" s="197">
        <v>20</v>
      </c>
      <c r="D24" s="198">
        <v>43</v>
      </c>
      <c r="E24" s="198">
        <v>35</v>
      </c>
      <c r="F24" s="199">
        <f t="array" ref="F24">INDEX($C$39:$C$66,MATCH($B24,$B$39:$B$66,0))</f>
        <v>36</v>
      </c>
      <c r="G24" s="200">
        <f t="shared" si="0"/>
        <v>4.405286343612335E-2</v>
      </c>
      <c r="H24" s="200">
        <f t="shared" si="1"/>
        <v>3.2824427480916032E-2</v>
      </c>
      <c r="I24" s="200">
        <f t="shared" si="2"/>
        <v>4.4191919191919192E-2</v>
      </c>
      <c r="J24" s="201">
        <f t="shared" si="3"/>
        <v>5.4961832061068701E-2</v>
      </c>
      <c r="K24" s="198">
        <v>3310</v>
      </c>
      <c r="L24" s="198">
        <v>2183</v>
      </c>
      <c r="M24" s="198">
        <v>1813.47</v>
      </c>
      <c r="N24" s="199">
        <f t="array" ref="N24">INDEX($E$39:$E$66,MATCH($B24,$B$39:$B$66,0))</f>
        <v>1245.9000000000001</v>
      </c>
      <c r="O24" s="202">
        <f t="shared" si="4"/>
        <v>5.9049148158059048E-2</v>
      </c>
      <c r="P24" s="202">
        <f t="shared" si="5"/>
        <v>5.007684720023857E-2</v>
      </c>
      <c r="Q24" s="202">
        <f t="shared" si="6"/>
        <v>5.7322714679251423E-2</v>
      </c>
      <c r="R24" s="200">
        <f t="shared" si="7"/>
        <v>5.8017243587206301E-2</v>
      </c>
    </row>
    <row r="25" spans="1:18">
      <c r="B25" s="2" t="s">
        <v>213</v>
      </c>
      <c r="C25" s="203">
        <v>47</v>
      </c>
      <c r="D25" s="204">
        <v>204</v>
      </c>
      <c r="E25" s="204">
        <v>130</v>
      </c>
      <c r="F25" s="205">
        <f t="array" ref="F25">INDEX($C$39:$C$66,MATCH($B25,$B$39:$B$66,0))</f>
        <v>67</v>
      </c>
      <c r="G25" s="26">
        <f t="shared" si="0"/>
        <v>0.10352422907488987</v>
      </c>
      <c r="H25" s="26">
        <f t="shared" si="1"/>
        <v>0.15572519083969466</v>
      </c>
      <c r="I25" s="26">
        <f t="shared" si="2"/>
        <v>0.16414141414141414</v>
      </c>
      <c r="J25" s="206">
        <f t="shared" si="3"/>
        <v>0.10229007633587786</v>
      </c>
      <c r="K25" s="204">
        <v>7413</v>
      </c>
      <c r="L25" s="204">
        <v>5174</v>
      </c>
      <c r="M25" s="204">
        <v>4591.2250000000004</v>
      </c>
      <c r="N25" s="205">
        <f t="array" ref="N25">INDEX($E$39:$E$66,MATCH($B25,$B$39:$B$66,0))</f>
        <v>3011.26</v>
      </c>
      <c r="O25" s="207">
        <f t="shared" si="4"/>
        <v>0.13224511640353223</v>
      </c>
      <c r="P25" s="207">
        <f t="shared" si="5"/>
        <v>0.11868878030876517</v>
      </c>
      <c r="Q25" s="207">
        <f t="shared" si="6"/>
        <v>0.14512590817782822</v>
      </c>
      <c r="R25" s="26">
        <f t="shared" si="7"/>
        <v>0.14022393845766984</v>
      </c>
    </row>
    <row r="26" spans="1:18">
      <c r="B26" s="142" t="s">
        <v>214</v>
      </c>
      <c r="C26" s="197">
        <v>88</v>
      </c>
      <c r="D26" s="198">
        <v>298</v>
      </c>
      <c r="E26" s="198">
        <v>158</v>
      </c>
      <c r="F26" s="199">
        <f t="array" ref="F26">INDEX($C$39:$C$66,MATCH($B26,$B$39:$B$66,0))</f>
        <v>174</v>
      </c>
      <c r="G26" s="200">
        <f t="shared" si="0"/>
        <v>0.19383259911894274</v>
      </c>
      <c r="H26" s="200">
        <f t="shared" si="1"/>
        <v>0.22748091603053436</v>
      </c>
      <c r="I26" s="200">
        <f t="shared" si="2"/>
        <v>0.1994949494949495</v>
      </c>
      <c r="J26" s="201">
        <f t="shared" si="3"/>
        <v>0.26564885496183205</v>
      </c>
      <c r="K26" s="198">
        <v>8246</v>
      </c>
      <c r="L26" s="198">
        <v>5452</v>
      </c>
      <c r="M26" s="198">
        <v>4615.3149999999996</v>
      </c>
      <c r="N26" s="199">
        <f t="array" ref="N26">INDEX($E$39:$E$66,MATCH($B26,$B$39:$B$66,0))</f>
        <v>3778.97</v>
      </c>
      <c r="O26" s="202">
        <f t="shared" si="4"/>
        <v>0.14710552136294711</v>
      </c>
      <c r="P26" s="202">
        <f t="shared" si="5"/>
        <v>0.12506595095542863</v>
      </c>
      <c r="Q26" s="202">
        <f t="shared" si="6"/>
        <v>0.14588737883718467</v>
      </c>
      <c r="R26" s="200">
        <f t="shared" si="7"/>
        <v>0.17597353158258686</v>
      </c>
    </row>
    <row r="27" spans="1:18">
      <c r="B27" s="2" t="s">
        <v>215</v>
      </c>
      <c r="C27" s="203">
        <v>6</v>
      </c>
      <c r="D27" s="204">
        <v>32</v>
      </c>
      <c r="E27" s="204">
        <v>19</v>
      </c>
      <c r="F27" s="205">
        <f t="array" ref="F27">INDEX($C$39:$C$66,MATCH($B27,$B$39:$B$66,0))</f>
        <v>9</v>
      </c>
      <c r="G27" s="26">
        <f t="shared" si="0"/>
        <v>1.3215859030837005E-2</v>
      </c>
      <c r="H27" s="26">
        <f t="shared" si="1"/>
        <v>2.4427480916030534E-2</v>
      </c>
      <c r="I27" s="26">
        <f t="shared" si="2"/>
        <v>2.3989898989898988E-2</v>
      </c>
      <c r="J27" s="206">
        <f t="shared" si="3"/>
        <v>1.3740458015267175E-2</v>
      </c>
      <c r="K27" s="204">
        <v>1394</v>
      </c>
      <c r="L27" s="204">
        <v>674</v>
      </c>
      <c r="M27" s="204">
        <v>352.19</v>
      </c>
      <c r="N27" s="205">
        <f t="array" ref="N27">INDEX($E$39:$E$66,MATCH($B27,$B$39:$B$66,0))</f>
        <v>228.57</v>
      </c>
      <c r="O27" s="207">
        <f t="shared" si="4"/>
        <v>2.4868432789224869E-2</v>
      </c>
      <c r="P27" s="207">
        <f t="shared" si="5"/>
        <v>1.5461197898745211E-2</v>
      </c>
      <c r="Q27" s="207">
        <f t="shared" si="6"/>
        <v>1.1132517705220136E-2</v>
      </c>
      <c r="R27" s="26">
        <f t="shared" si="7"/>
        <v>1.0643712470284727E-2</v>
      </c>
    </row>
    <row r="28" spans="1:18">
      <c r="B28" s="142" t="s">
        <v>216</v>
      </c>
      <c r="C28" s="197">
        <v>10</v>
      </c>
      <c r="D28" s="198">
        <v>41</v>
      </c>
      <c r="E28" s="198">
        <v>27</v>
      </c>
      <c r="F28" s="199">
        <f t="array" ref="F28">INDEX($C$39:$C$66,MATCH($B28,$B$39:$B$66,0))</f>
        <v>30</v>
      </c>
      <c r="G28" s="200">
        <f t="shared" si="0"/>
        <v>2.2026431718061675E-2</v>
      </c>
      <c r="H28" s="200">
        <f t="shared" si="1"/>
        <v>3.1297709923664124E-2</v>
      </c>
      <c r="I28" s="200">
        <f t="shared" si="2"/>
        <v>3.4090909090909088E-2</v>
      </c>
      <c r="J28" s="201">
        <f t="shared" si="3"/>
        <v>4.5801526717557252E-2</v>
      </c>
      <c r="K28" s="198">
        <v>2980</v>
      </c>
      <c r="L28" s="198">
        <v>1694</v>
      </c>
      <c r="M28" s="198">
        <v>1398.48</v>
      </c>
      <c r="N28" s="199">
        <f t="array" ref="N28">INDEX($E$39:$E$66,MATCH($B28,$B$39:$B$66,0))</f>
        <v>742.37</v>
      </c>
      <c r="O28" s="202">
        <f t="shared" si="4"/>
        <v>5.3162072964053161E-2</v>
      </c>
      <c r="P28" s="202">
        <f t="shared" si="5"/>
        <v>3.8859449911683067E-2</v>
      </c>
      <c r="Q28" s="202">
        <f t="shared" si="6"/>
        <v>4.420512609783428E-2</v>
      </c>
      <c r="R28" s="200">
        <f t="shared" si="7"/>
        <v>3.4569597176205426E-2</v>
      </c>
    </row>
    <row r="29" spans="1:18">
      <c r="B29" s="2" t="s">
        <v>217</v>
      </c>
      <c r="C29" s="203">
        <v>11</v>
      </c>
      <c r="D29" s="204">
        <v>84</v>
      </c>
      <c r="E29" s="204">
        <v>66</v>
      </c>
      <c r="F29" s="205">
        <f t="array" ref="F29">INDEX($C$39:$C$66,MATCH($B29,$B$39:$B$66,0))</f>
        <v>23</v>
      </c>
      <c r="G29" s="26">
        <f t="shared" si="0"/>
        <v>2.4229074889867842E-2</v>
      </c>
      <c r="H29" s="26">
        <f t="shared" si="1"/>
        <v>6.4122137404580157E-2</v>
      </c>
      <c r="I29" s="26">
        <f t="shared" si="2"/>
        <v>8.3333333333333329E-2</v>
      </c>
      <c r="J29" s="206">
        <f t="shared" si="3"/>
        <v>3.5114503816793895E-2</v>
      </c>
      <c r="K29" s="204">
        <v>5136</v>
      </c>
      <c r="L29" s="204">
        <v>5667</v>
      </c>
      <c r="M29" s="204">
        <v>3175.835</v>
      </c>
      <c r="N29" s="205">
        <f t="array" ref="N29">INDEX($E$39:$E$66,MATCH($B29,$B$39:$B$66,0))</f>
        <v>2116.1800000000003</v>
      </c>
      <c r="O29" s="207">
        <f t="shared" si="4"/>
        <v>9.1624297564891627E-2</v>
      </c>
      <c r="P29" s="207">
        <f t="shared" si="5"/>
        <v>0.12999793544835181</v>
      </c>
      <c r="Q29" s="207">
        <f t="shared" si="6"/>
        <v>0.10038626697622814</v>
      </c>
      <c r="R29" s="26">
        <f t="shared" si="7"/>
        <v>9.8543166012018818E-2</v>
      </c>
    </row>
    <row r="30" spans="1:18">
      <c r="B30" s="142" t="s">
        <v>218</v>
      </c>
      <c r="C30" s="197">
        <v>0</v>
      </c>
      <c r="D30" s="198">
        <v>2</v>
      </c>
      <c r="E30" s="198">
        <v>0</v>
      </c>
      <c r="F30" s="199">
        <f t="array" ref="F30">INDEX($C$39:$C$66,MATCH($B30,$B$39:$B$66,0))</f>
        <v>0</v>
      </c>
      <c r="G30" s="200">
        <f t="shared" si="0"/>
        <v>0</v>
      </c>
      <c r="H30" s="200">
        <f t="shared" si="1"/>
        <v>1.5267175572519084E-3</v>
      </c>
      <c r="I30" s="200">
        <f t="shared" si="2"/>
        <v>0</v>
      </c>
      <c r="J30" s="201">
        <f t="shared" si="3"/>
        <v>0</v>
      </c>
      <c r="K30" s="198">
        <v>669</v>
      </c>
      <c r="L30" s="198">
        <v>455</v>
      </c>
      <c r="M30" s="198">
        <v>330.9</v>
      </c>
      <c r="N30" s="199">
        <f t="array" ref="N30">INDEX($E$39:$E$66,MATCH($B30,$B$39:$B$66,0))</f>
        <v>91.61</v>
      </c>
      <c r="O30" s="202">
        <f t="shared" si="4"/>
        <v>1.1934706984211934E-2</v>
      </c>
      <c r="P30" s="202">
        <f t="shared" si="5"/>
        <v>1.0437455554790908E-2</v>
      </c>
      <c r="Q30" s="202">
        <f t="shared" si="6"/>
        <v>1.0459553390662263E-2</v>
      </c>
      <c r="R30" s="200">
        <f t="shared" si="7"/>
        <v>4.2659600971377866E-3</v>
      </c>
    </row>
    <row r="31" spans="1:18">
      <c r="B31" s="2" t="s">
        <v>219</v>
      </c>
      <c r="C31" s="203">
        <v>43</v>
      </c>
      <c r="D31" s="204">
        <v>86</v>
      </c>
      <c r="E31" s="204">
        <v>84</v>
      </c>
      <c r="F31" s="205">
        <f t="array" ref="F31">INDEX($C$39:$C$66,MATCH($B31,$B$39:$B$66,0))</f>
        <v>97</v>
      </c>
      <c r="G31" s="26">
        <f t="shared" si="0"/>
        <v>9.4713656387665199E-2</v>
      </c>
      <c r="H31" s="26">
        <f t="shared" si="1"/>
        <v>6.5648854961832065E-2</v>
      </c>
      <c r="I31" s="26">
        <f t="shared" si="2"/>
        <v>0.10606060606060606</v>
      </c>
      <c r="J31" s="206">
        <f t="shared" si="3"/>
        <v>0.14809160305343511</v>
      </c>
      <c r="K31" s="204">
        <v>5349</v>
      </c>
      <c r="L31" s="204">
        <v>3528</v>
      </c>
      <c r="M31" s="204">
        <v>2959.03</v>
      </c>
      <c r="N31" s="205">
        <f t="array" ref="N31">INDEX($E$39:$E$66,MATCH($B31,$B$39:$B$66,0))</f>
        <v>1955.7</v>
      </c>
      <c r="O31" s="207">
        <f t="shared" si="4"/>
        <v>9.5424137008295426E-2</v>
      </c>
      <c r="P31" s="207">
        <f t="shared" si="5"/>
        <v>8.0930424609455653E-2</v>
      </c>
      <c r="Q31" s="207">
        <f t="shared" si="6"/>
        <v>9.3533189089064259E-2</v>
      </c>
      <c r="R31" s="26">
        <f t="shared" si="7"/>
        <v>9.1070168780399197E-2</v>
      </c>
    </row>
    <row r="32" spans="1:18">
      <c r="B32" s="142" t="s">
        <v>220</v>
      </c>
      <c r="C32" s="197">
        <v>10</v>
      </c>
      <c r="D32" s="198">
        <v>62</v>
      </c>
      <c r="E32" s="198">
        <v>84</v>
      </c>
      <c r="F32" s="199">
        <f t="array" ref="F32">INDEX($C$39:$C$66,MATCH($B32,$B$39:$B$66,0))</f>
        <v>42</v>
      </c>
      <c r="G32" s="200">
        <f t="shared" si="0"/>
        <v>2.2026431718061675E-2</v>
      </c>
      <c r="H32" s="200">
        <f t="shared" si="1"/>
        <v>4.732824427480916E-2</v>
      </c>
      <c r="I32" s="200">
        <f t="shared" si="2"/>
        <v>0.10606060606060606</v>
      </c>
      <c r="J32" s="201">
        <f t="shared" si="3"/>
        <v>6.4122137404580157E-2</v>
      </c>
      <c r="K32" s="198">
        <v>4581</v>
      </c>
      <c r="L32" s="198">
        <v>4055</v>
      </c>
      <c r="M32" s="198">
        <v>2735.2449999999999</v>
      </c>
      <c r="N32" s="199">
        <f t="array" ref="N32">INDEX($E$39:$E$66,MATCH($B32,$B$39:$B$66,0))</f>
        <v>2664.98</v>
      </c>
      <c r="O32" s="202">
        <f t="shared" si="4"/>
        <v>8.1723307465881717E-2</v>
      </c>
      <c r="P32" s="202">
        <f t="shared" si="5"/>
        <v>9.3019521482806872E-2</v>
      </c>
      <c r="Q32" s="202">
        <f t="shared" si="6"/>
        <v>8.6459477528081002E-2</v>
      </c>
      <c r="R32" s="200">
        <f t="shared" si="7"/>
        <v>0.12409887937638096</v>
      </c>
    </row>
    <row r="33" spans="1:18" ht="15.75" thickBot="1">
      <c r="B33" s="458" t="s">
        <v>149</v>
      </c>
      <c r="C33" s="576">
        <v>157</v>
      </c>
      <c r="D33" s="577">
        <v>291</v>
      </c>
      <c r="E33" s="577">
        <v>148</v>
      </c>
      <c r="F33" s="578">
        <f t="array" ref="F33">IFERROR(SUM((INDEX($C$39:$C$66,MATCH($B33,$B$39:$B$66,0))),C41,C44,C46,C47,C49,C50,C51,C53,C60,C61),"-")</f>
        <v>86</v>
      </c>
      <c r="G33" s="579">
        <f t="shared" si="0"/>
        <v>0.3458149779735683</v>
      </c>
      <c r="H33" s="579">
        <f t="shared" si="1"/>
        <v>0.22213740458015266</v>
      </c>
      <c r="I33" s="579">
        <f t="shared" si="2"/>
        <v>0.18686868686868688</v>
      </c>
      <c r="J33" s="580">
        <f t="shared" si="3"/>
        <v>0.13129770992366413</v>
      </c>
      <c r="K33" s="577">
        <v>10164</v>
      </c>
      <c r="L33" s="577">
        <v>10177</v>
      </c>
      <c r="M33" s="577">
        <v>6237.8950000000004</v>
      </c>
      <c r="N33" s="578">
        <f t="array" ref="N33">IFERROR(SUM((INDEX($E$39:$E$66,MATCH($B33,$B$39:$B$66,0))),E41,E44,E46,E47,E49,E50,E51,E53,E60,E61),"-")</f>
        <v>3304.72</v>
      </c>
      <c r="O33" s="579">
        <f t="shared" si="4"/>
        <v>0.18132191597538133</v>
      </c>
      <c r="P33" s="579">
        <f t="shared" si="5"/>
        <v>0.23345491248594957</v>
      </c>
      <c r="Q33" s="579">
        <f t="shared" si="6"/>
        <v>0.19717617345979205</v>
      </c>
      <c r="R33" s="579">
        <f t="shared" si="7"/>
        <v>0.15388935326070502</v>
      </c>
    </row>
    <row r="34" spans="1:18" ht="18.75" customHeight="1">
      <c r="B34" s="5"/>
      <c r="C34" s="552"/>
      <c r="D34" s="552"/>
      <c r="E34" s="552"/>
      <c r="F34" s="138"/>
      <c r="G34" s="553"/>
      <c r="H34" s="553"/>
      <c r="I34" s="553"/>
      <c r="J34" s="553"/>
      <c r="K34" s="552"/>
      <c r="L34" s="552"/>
      <c r="M34" s="552"/>
      <c r="N34" s="138"/>
      <c r="O34" s="553"/>
      <c r="P34" s="553"/>
      <c r="Q34" s="553"/>
    </row>
    <row r="35" spans="1:18" ht="18.75" customHeight="1">
      <c r="A35" s="5" t="s">
        <v>109</v>
      </c>
      <c r="B35" s="5"/>
      <c r="C35" s="552"/>
      <c r="D35" s="552"/>
      <c r="E35" s="552"/>
      <c r="F35" s="138"/>
      <c r="G35" s="553"/>
      <c r="H35" s="553"/>
      <c r="I35" s="553"/>
      <c r="J35" s="553"/>
      <c r="K35" s="552"/>
      <c r="L35" s="552"/>
      <c r="M35" s="552"/>
      <c r="N35" s="138"/>
      <c r="O35" s="553"/>
      <c r="P35" s="553"/>
      <c r="Q35" s="553"/>
    </row>
    <row r="36" spans="1:18" ht="18.75" customHeight="1">
      <c r="B36" s="938" t="s">
        <v>116</v>
      </c>
      <c r="C36" s="910" t="s">
        <v>101</v>
      </c>
      <c r="D36" s="911"/>
      <c r="E36" s="911"/>
      <c r="F36" s="911"/>
    </row>
    <row r="37" spans="1:18" ht="18.75" customHeight="1">
      <c r="B37" s="938"/>
      <c r="C37" s="926" t="str">
        <f>$A$1</f>
        <v>East Renfrewshire</v>
      </c>
      <c r="D37" s="933"/>
      <c r="E37" s="927" t="s">
        <v>93</v>
      </c>
      <c r="F37" s="927"/>
    </row>
    <row r="38" spans="1:18" ht="18.75" customHeight="1" thickBot="1">
      <c r="B38" s="346" t="s">
        <v>221</v>
      </c>
      <c r="C38" s="557" t="s">
        <v>96</v>
      </c>
      <c r="D38" s="655" t="s">
        <v>102</v>
      </c>
      <c r="E38" s="557" t="s">
        <v>96</v>
      </c>
      <c r="F38" s="653" t="s">
        <v>102</v>
      </c>
    </row>
    <row r="39" spans="1:18" ht="18.75" customHeight="1">
      <c r="B39" s="560" t="s">
        <v>210</v>
      </c>
      <c r="C39" s="561">
        <v>67</v>
      </c>
      <c r="D39" s="562">
        <f>IFERROR((C39/SUM(C$39:C$55,C$59:C$62,C$66)),"-")</f>
        <v>0.10229007633587786</v>
      </c>
      <c r="E39" s="561">
        <v>1479.04</v>
      </c>
      <c r="F39" s="563">
        <f>IFERROR((E39/SUM(E$39:E$55,E$59:E$62,E$66)),"-")</f>
        <v>6.8873765113750388E-2</v>
      </c>
    </row>
    <row r="40" spans="1:18" ht="18.75" customHeight="1">
      <c r="B40" s="2" t="s">
        <v>211</v>
      </c>
      <c r="C40" s="559">
        <v>24</v>
      </c>
      <c r="D40" s="206">
        <f t="shared" ref="D40:D58" si="8">IFERROR((C40/SUM(C$39:C$55,C$59:C$62,C$66)),"-")</f>
        <v>3.6641221374045803E-2</v>
      </c>
      <c r="E40" s="559">
        <v>855.35</v>
      </c>
      <c r="F40" s="26">
        <f t="shared" ref="F40:F58" si="9">IFERROR((E40/SUM(E$39:E$55,E$59:E$62,E$66)),"-")</f>
        <v>3.9830684085654475E-2</v>
      </c>
    </row>
    <row r="41" spans="1:18" ht="18.75" customHeight="1">
      <c r="B41" s="142" t="s">
        <v>222</v>
      </c>
      <c r="C41" s="558">
        <v>3</v>
      </c>
      <c r="D41" s="201">
        <f t="shared" si="8"/>
        <v>4.5801526717557254E-3</v>
      </c>
      <c r="E41" s="558">
        <v>73.3</v>
      </c>
      <c r="F41" s="200">
        <f t="shared" si="9"/>
        <v>3.4133268761074092E-3</v>
      </c>
    </row>
    <row r="42" spans="1:18" ht="18.75" customHeight="1">
      <c r="B42" s="2" t="s">
        <v>212</v>
      </c>
      <c r="C42" s="559">
        <v>36</v>
      </c>
      <c r="D42" s="206">
        <f t="shared" si="8"/>
        <v>5.4961832061068701E-2</v>
      </c>
      <c r="E42" s="559">
        <v>1245.9000000000001</v>
      </c>
      <c r="F42" s="26">
        <f t="shared" si="9"/>
        <v>5.8017243587206301E-2</v>
      </c>
    </row>
    <row r="43" spans="1:18" ht="18.75" customHeight="1">
      <c r="B43" s="142" t="s">
        <v>213</v>
      </c>
      <c r="C43" s="558">
        <v>67</v>
      </c>
      <c r="D43" s="201">
        <f t="shared" si="8"/>
        <v>0.10229007633587786</v>
      </c>
      <c r="E43" s="558">
        <v>3011.26</v>
      </c>
      <c r="F43" s="200">
        <f t="shared" si="9"/>
        <v>0.14022393845766984</v>
      </c>
    </row>
    <row r="44" spans="1:18" ht="18.75" customHeight="1">
      <c r="B44" s="2" t="s">
        <v>223</v>
      </c>
      <c r="C44" s="559">
        <v>2</v>
      </c>
      <c r="D44" s="206">
        <f t="shared" si="8"/>
        <v>3.0534351145038168E-3</v>
      </c>
      <c r="E44" s="559">
        <v>120.24</v>
      </c>
      <c r="F44" s="26">
        <f t="shared" si="9"/>
        <v>5.5991599397429044E-3</v>
      </c>
    </row>
    <row r="45" spans="1:18" ht="18.75" customHeight="1">
      <c r="B45" s="142" t="s">
        <v>214</v>
      </c>
      <c r="C45" s="558">
        <v>174</v>
      </c>
      <c r="D45" s="201">
        <f t="shared" si="8"/>
        <v>0.26564885496183205</v>
      </c>
      <c r="E45" s="558">
        <v>3778.97</v>
      </c>
      <c r="F45" s="200">
        <f t="shared" si="9"/>
        <v>0.17597353158258686</v>
      </c>
    </row>
    <row r="46" spans="1:18" ht="18.75" customHeight="1">
      <c r="B46" s="2" t="s">
        <v>224</v>
      </c>
      <c r="C46" s="559">
        <v>1</v>
      </c>
      <c r="D46" s="206">
        <f t="shared" si="8"/>
        <v>1.5267175572519084E-3</v>
      </c>
      <c r="E46" s="559">
        <v>68.95</v>
      </c>
      <c r="F46" s="26">
        <f t="shared" si="9"/>
        <v>3.2107624571296851E-3</v>
      </c>
    </row>
    <row r="47" spans="1:18" ht="18.75" customHeight="1">
      <c r="B47" s="142" t="s">
        <v>225</v>
      </c>
      <c r="C47" s="558">
        <v>0</v>
      </c>
      <c r="D47" s="201">
        <f t="shared" si="8"/>
        <v>0</v>
      </c>
      <c r="E47" s="558">
        <v>62.15</v>
      </c>
      <c r="F47" s="200">
        <f t="shared" si="9"/>
        <v>2.8941100320610575E-3</v>
      </c>
    </row>
    <row r="48" spans="1:18" ht="18.75" customHeight="1">
      <c r="B48" s="2" t="s">
        <v>216</v>
      </c>
      <c r="C48" s="559">
        <v>30</v>
      </c>
      <c r="D48" s="206">
        <f t="shared" si="8"/>
        <v>4.5801526717557252E-2</v>
      </c>
      <c r="E48" s="559">
        <v>742.37</v>
      </c>
      <c r="F48" s="26">
        <f t="shared" si="9"/>
        <v>3.4569597176205426E-2</v>
      </c>
    </row>
    <row r="49" spans="2:6" ht="18.75" customHeight="1">
      <c r="B49" s="142" t="s">
        <v>226</v>
      </c>
      <c r="C49" s="558">
        <v>8</v>
      </c>
      <c r="D49" s="201">
        <f t="shared" si="8"/>
        <v>1.2213740458015267E-2</v>
      </c>
      <c r="E49" s="558">
        <v>335.18</v>
      </c>
      <c r="F49" s="200">
        <f t="shared" si="9"/>
        <v>1.560817056389743E-2</v>
      </c>
    </row>
    <row r="50" spans="2:6" ht="18.75" customHeight="1">
      <c r="B50" s="2" t="s">
        <v>227</v>
      </c>
      <c r="C50" s="559">
        <v>0</v>
      </c>
      <c r="D50" s="206">
        <f t="shared" si="8"/>
        <v>0</v>
      </c>
      <c r="E50" s="559">
        <v>78.900000000000006</v>
      </c>
      <c r="F50" s="26">
        <f t="shared" si="9"/>
        <v>3.6740994614580442E-3</v>
      </c>
    </row>
    <row r="51" spans="2:6" ht="18.75" customHeight="1">
      <c r="B51" s="142" t="s">
        <v>228</v>
      </c>
      <c r="C51" s="558">
        <v>3</v>
      </c>
      <c r="D51" s="201">
        <f t="shared" si="8"/>
        <v>4.5801526717557254E-3</v>
      </c>
      <c r="E51" s="558">
        <v>32.6</v>
      </c>
      <c r="F51" s="200">
        <f t="shared" si="9"/>
        <v>1.5180689790054783E-3</v>
      </c>
    </row>
    <row r="52" spans="2:6" ht="18.75" customHeight="1">
      <c r="B52" s="2" t="s">
        <v>215</v>
      </c>
      <c r="C52" s="559">
        <v>9</v>
      </c>
      <c r="D52" s="206">
        <f t="shared" si="8"/>
        <v>1.3740458015267175E-2</v>
      </c>
      <c r="E52" s="559">
        <v>228.57</v>
      </c>
      <c r="F52" s="26">
        <f t="shared" si="9"/>
        <v>1.0643712470284727E-2</v>
      </c>
    </row>
    <row r="53" spans="2:6" ht="18.75" customHeight="1">
      <c r="B53" s="142" t="s">
        <v>229</v>
      </c>
      <c r="C53" s="558">
        <v>2</v>
      </c>
      <c r="D53" s="201">
        <f t="shared" si="8"/>
        <v>3.0534351145038168E-3</v>
      </c>
      <c r="E53" s="558">
        <v>60.79</v>
      </c>
      <c r="F53" s="200">
        <f t="shared" si="9"/>
        <v>2.8307795470473318E-3</v>
      </c>
    </row>
    <row r="54" spans="2:6" ht="18.75" customHeight="1">
      <c r="B54" s="2" t="s">
        <v>219</v>
      </c>
      <c r="C54" s="559">
        <v>97</v>
      </c>
      <c r="D54" s="206">
        <f t="shared" si="8"/>
        <v>0.14809160305343511</v>
      </c>
      <c r="E54" s="559">
        <v>1955.7</v>
      </c>
      <c r="F54" s="26">
        <f t="shared" si="9"/>
        <v>9.1070168780399197E-2</v>
      </c>
    </row>
    <row r="55" spans="2:6" ht="18.75" customHeight="1">
      <c r="B55" s="142" t="s">
        <v>217</v>
      </c>
      <c r="C55" s="558">
        <v>23</v>
      </c>
      <c r="D55" s="201">
        <f t="shared" si="8"/>
        <v>3.5114503816793895E-2</v>
      </c>
      <c r="E55" s="558">
        <v>2116.1800000000003</v>
      </c>
      <c r="F55" s="200">
        <f t="shared" si="9"/>
        <v>9.8543166012018818E-2</v>
      </c>
    </row>
    <row r="56" spans="2:6" ht="18.75" customHeight="1">
      <c r="B56" s="564" t="s">
        <v>230</v>
      </c>
      <c r="C56" s="565">
        <v>2</v>
      </c>
      <c r="D56" s="566">
        <f t="shared" si="8"/>
        <v>3.0534351145038168E-3</v>
      </c>
      <c r="E56" s="565">
        <v>77.2</v>
      </c>
      <c r="F56" s="567">
        <f t="shared" si="9"/>
        <v>3.5949363551908871E-3</v>
      </c>
    </row>
    <row r="57" spans="2:6" ht="18.75" customHeight="1">
      <c r="B57" s="568" t="s">
        <v>231</v>
      </c>
      <c r="C57" s="569">
        <v>6</v>
      </c>
      <c r="D57" s="570">
        <f t="shared" si="8"/>
        <v>9.1603053435114507E-3</v>
      </c>
      <c r="E57" s="569">
        <v>179.9</v>
      </c>
      <c r="F57" s="571">
        <f t="shared" si="9"/>
        <v>8.3773193043891261E-3</v>
      </c>
    </row>
    <row r="58" spans="2:6" ht="18.75" customHeight="1">
      <c r="B58" s="572" t="s">
        <v>232</v>
      </c>
      <c r="C58" s="573">
        <v>2</v>
      </c>
      <c r="D58" s="574">
        <f t="shared" si="8"/>
        <v>3.0534351145038168E-3</v>
      </c>
      <c r="E58" s="573">
        <v>81.95</v>
      </c>
      <c r="F58" s="575">
        <f t="shared" si="9"/>
        <v>3.8161273874079429E-3</v>
      </c>
    </row>
    <row r="59" spans="2:6" ht="18.75" customHeight="1">
      <c r="B59" s="2" t="s">
        <v>218</v>
      </c>
      <c r="C59" s="559">
        <v>0</v>
      </c>
      <c r="D59" s="206">
        <f t="shared" ref="D59:D65" si="10">IFERROR((C59/SUM(C$39:C$55,C$59:C$62,C$66)),"-")</f>
        <v>0</v>
      </c>
      <c r="E59" s="559">
        <v>91.61</v>
      </c>
      <c r="F59" s="26">
        <f t="shared" ref="F59:F65" si="11">IFERROR((E59/SUM(E$39:E$55,E$59:E$62,E$66)),"-")</f>
        <v>4.2659600971377866E-3</v>
      </c>
    </row>
    <row r="60" spans="2:6" ht="18.75" customHeight="1">
      <c r="B60" s="142" t="s">
        <v>233</v>
      </c>
      <c r="C60" s="558">
        <v>2</v>
      </c>
      <c r="D60" s="201">
        <f t="shared" si="10"/>
        <v>3.0534351145038168E-3</v>
      </c>
      <c r="E60" s="558">
        <v>29.84</v>
      </c>
      <c r="F60" s="200">
        <f t="shared" si="11"/>
        <v>1.3895453476540942E-3</v>
      </c>
    </row>
    <row r="61" spans="2:6" ht="18.75" customHeight="1">
      <c r="B61" s="2" t="s">
        <v>234</v>
      </c>
      <c r="C61" s="559">
        <v>42</v>
      </c>
      <c r="D61" s="206">
        <f t="shared" si="10"/>
        <v>6.4122137404580157E-2</v>
      </c>
      <c r="E61" s="559">
        <v>218.05</v>
      </c>
      <c r="F61" s="26">
        <f t="shared" si="11"/>
        <v>1.0153832542090324E-2</v>
      </c>
    </row>
    <row r="62" spans="2:6" ht="18.75" customHeight="1">
      <c r="B62" s="142" t="s">
        <v>235</v>
      </c>
      <c r="C62" s="558">
        <v>42</v>
      </c>
      <c r="D62" s="201">
        <f t="shared" si="10"/>
        <v>6.4122137404580157E-2</v>
      </c>
      <c r="E62" s="558">
        <v>2664.98</v>
      </c>
      <c r="F62" s="200">
        <f t="shared" si="11"/>
        <v>0.12409887937638096</v>
      </c>
    </row>
    <row r="63" spans="2:6" ht="18.75" customHeight="1">
      <c r="B63" s="564" t="s">
        <v>236</v>
      </c>
      <c r="C63" s="565">
        <v>4</v>
      </c>
      <c r="D63" s="566">
        <f t="shared" si="10"/>
        <v>6.1068702290076335E-3</v>
      </c>
      <c r="E63" s="565">
        <v>672.19</v>
      </c>
      <c r="F63" s="567">
        <f t="shared" si="11"/>
        <v>3.1301557883364799E-2</v>
      </c>
    </row>
    <row r="64" spans="2:6" ht="18.75" customHeight="1">
      <c r="B64" s="568" t="s">
        <v>237</v>
      </c>
      <c r="C64" s="569">
        <v>4</v>
      </c>
      <c r="D64" s="570">
        <f t="shared" si="10"/>
        <v>6.1068702290076335E-3</v>
      </c>
      <c r="E64" s="569">
        <v>332.11</v>
      </c>
      <c r="F64" s="571">
        <f t="shared" si="11"/>
        <v>1.5465211307285565E-2</v>
      </c>
    </row>
    <row r="65" spans="1:18" ht="18.75" customHeight="1">
      <c r="B65" s="572" t="s">
        <v>238</v>
      </c>
      <c r="C65" s="573">
        <v>11</v>
      </c>
      <c r="D65" s="574">
        <f t="shared" si="10"/>
        <v>1.6793893129770993E-2</v>
      </c>
      <c r="E65" s="573">
        <v>960.04</v>
      </c>
      <c r="F65" s="575">
        <f t="shared" si="11"/>
        <v>4.4705734435718382E-2</v>
      </c>
    </row>
    <row r="66" spans="1:18" ht="18.75" customHeight="1" thickBot="1">
      <c r="B66" s="590" t="s">
        <v>149</v>
      </c>
      <c r="C66" s="594">
        <v>23</v>
      </c>
      <c r="D66" s="592">
        <f>IFERROR((C66/SUM(C$39:C$55,C$59:C$62,C$66)),"-")</f>
        <v>3.5114503816793895E-2</v>
      </c>
      <c r="E66" s="594">
        <v>2224.7199999999998</v>
      </c>
      <c r="F66" s="593">
        <f>IFERROR((E66/SUM(E$39:E$55,E$59:E$62,E$66)),"-")</f>
        <v>0.10359749751451126</v>
      </c>
    </row>
    <row r="67" spans="1:18">
      <c r="F67" s="19"/>
    </row>
    <row r="68" spans="1:18">
      <c r="A68" s="372" t="s">
        <v>239</v>
      </c>
    </row>
    <row r="69" spans="1:18" ht="14.25" customHeight="1">
      <c r="A69" s="5"/>
    </row>
    <row r="70" spans="1:18" ht="14.25" customHeight="1">
      <c r="A70" s="5" t="s">
        <v>104</v>
      </c>
    </row>
    <row r="71" spans="1:18" ht="15" customHeight="1">
      <c r="A71" s="5"/>
      <c r="B71" s="938" t="s">
        <v>240</v>
      </c>
      <c r="C71" s="910" t="str">
        <f>$A$1</f>
        <v>East Renfrewshire</v>
      </c>
      <c r="D71" s="911"/>
      <c r="E71" s="911"/>
      <c r="F71" s="911"/>
      <c r="G71" s="911"/>
      <c r="H71" s="911"/>
      <c r="I71" s="911"/>
      <c r="J71" s="912"/>
      <c r="K71" s="910" t="s">
        <v>93</v>
      </c>
      <c r="L71" s="911"/>
      <c r="M71" s="911"/>
      <c r="N71" s="911"/>
      <c r="O71" s="911"/>
      <c r="P71" s="911"/>
      <c r="Q71" s="911"/>
      <c r="R71" s="911"/>
    </row>
    <row r="72" spans="1:18" ht="15" customHeight="1">
      <c r="B72" s="938"/>
      <c r="C72" s="910" t="s">
        <v>96</v>
      </c>
      <c r="D72" s="911"/>
      <c r="E72" s="911"/>
      <c r="F72" s="911"/>
      <c r="G72" s="937" t="s">
        <v>102</v>
      </c>
      <c r="H72" s="927"/>
      <c r="I72" s="927"/>
      <c r="J72" s="933"/>
      <c r="K72" s="911" t="s">
        <v>96</v>
      </c>
      <c r="L72" s="911"/>
      <c r="M72" s="911"/>
      <c r="N72" s="911"/>
      <c r="O72" s="937" t="s">
        <v>102</v>
      </c>
      <c r="P72" s="927"/>
      <c r="Q72" s="927"/>
      <c r="R72" s="927"/>
    </row>
    <row r="73" spans="1:18" ht="15.75" thickBot="1">
      <c r="B73" s="346" t="s">
        <v>209</v>
      </c>
      <c r="C73" s="192" t="s">
        <v>97</v>
      </c>
      <c r="D73" s="190" t="s">
        <v>99</v>
      </c>
      <c r="E73" s="190" t="s">
        <v>100</v>
      </c>
      <c r="F73" s="194" t="s">
        <v>101</v>
      </c>
      <c r="G73" s="190" t="s">
        <v>97</v>
      </c>
      <c r="H73" s="190" t="s">
        <v>99</v>
      </c>
      <c r="I73" s="190" t="s">
        <v>100</v>
      </c>
      <c r="J73" s="191" t="s">
        <v>101</v>
      </c>
      <c r="K73" s="190" t="s">
        <v>97</v>
      </c>
      <c r="L73" s="190" t="s">
        <v>99</v>
      </c>
      <c r="M73" s="190" t="s">
        <v>100</v>
      </c>
      <c r="N73" s="194" t="s">
        <v>101</v>
      </c>
      <c r="O73" s="190" t="s">
        <v>97</v>
      </c>
      <c r="P73" s="190" t="s">
        <v>99</v>
      </c>
      <c r="Q73" s="190" t="s">
        <v>100</v>
      </c>
      <c r="R73" s="190" t="s">
        <v>101</v>
      </c>
    </row>
    <row r="74" spans="1:18">
      <c r="B74" s="142" t="s">
        <v>210</v>
      </c>
      <c r="C74" s="208">
        <v>461422.59</v>
      </c>
      <c r="D74" s="209">
        <v>28448.11</v>
      </c>
      <c r="E74" s="209">
        <v>84680.56</v>
      </c>
      <c r="F74" s="210">
        <f t="array" ref="F74">INDEX($C$91:$C$118,MATCH($B74,$B$91:$B$118,0))</f>
        <v>141663.76990000001</v>
      </c>
      <c r="G74" s="200">
        <f t="array" ref="G74">IFERROR(C74/SUM(C$74:C$85),"-")</f>
        <v>6.7793426604832466E-2</v>
      </c>
      <c r="H74" s="200">
        <f t="array" ref="H74">IFERROR(D74/SUM(D$74:D$85),"-")</f>
        <v>5.318398278795892E-3</v>
      </c>
      <c r="I74" s="200">
        <f t="array" ref="I74">IFERROR(E74/SUM(E$74:E$85),"-")</f>
        <v>2.3293473653339627E-2</v>
      </c>
      <c r="J74" s="201">
        <f t="array" ref="J74">IFERROR(F74/SUM(F$74:F$85),"-")</f>
        <v>3.5967815563077814E-2</v>
      </c>
      <c r="K74" s="209">
        <v>5545049.5300000003</v>
      </c>
      <c r="L74" s="209">
        <v>4553239.4145</v>
      </c>
      <c r="M74" s="209">
        <v>3003606.3018638901</v>
      </c>
      <c r="N74" s="210">
        <f t="array" ref="N74">INDEX($E$91:$E$118,MATCH($B74,$B$91:$B$118,0))</f>
        <v>2908970.7486299998</v>
      </c>
      <c r="O74" s="202">
        <f>IFERROR(K74/SUM(K$74:K$85),"-")</f>
        <v>2.7173995955812096E-2</v>
      </c>
      <c r="P74" s="202">
        <f t="shared" ref="P74:R74" si="12">IFERROR(L74/SUM(L$74:L$85),"-")</f>
        <v>2.444690501815135E-2</v>
      </c>
      <c r="Q74" s="202">
        <f t="shared" si="12"/>
        <v>2.5559831395328574E-2</v>
      </c>
      <c r="R74" s="200">
        <f t="shared" si="12"/>
        <v>3.4095010090394187E-2</v>
      </c>
    </row>
    <row r="75" spans="1:18">
      <c r="B75" s="2" t="s">
        <v>211</v>
      </c>
      <c r="C75" s="211">
        <v>275272.71999999997</v>
      </c>
      <c r="D75" s="212">
        <v>133865.72</v>
      </c>
      <c r="E75" s="212">
        <v>29140.03</v>
      </c>
      <c r="F75" s="213">
        <f t="array" ref="F75">INDEX($C$91:$C$118,MATCH($B75,$B$91:$B$118,0))</f>
        <v>177917.42</v>
      </c>
      <c r="G75" s="26">
        <f t="array" ref="G75">IFERROR(C75/SUM(C$74:C$85),"-")</f>
        <v>4.0443795652988286E-2</v>
      </c>
      <c r="H75" s="26">
        <f t="array" ref="H75">IFERROR(D75/SUM(D$74:D$85),"-")</f>
        <v>2.502630982647961E-2</v>
      </c>
      <c r="I75" s="26">
        <f t="array" ref="I75">IFERROR(E75/SUM(E$74:E$85),"-")</f>
        <v>8.0156829508747501E-3</v>
      </c>
      <c r="J75" s="206">
        <f t="array" ref="J75">IFERROR(F75/SUM(F$74:F$85),"-")</f>
        <v>4.5172459779489832E-2</v>
      </c>
      <c r="K75" s="212">
        <v>9334734.3699999992</v>
      </c>
      <c r="L75" s="212">
        <v>6283913.3158</v>
      </c>
      <c r="M75" s="212">
        <v>4293748.6834700303</v>
      </c>
      <c r="N75" s="213">
        <f t="array" ref="N75">INDEX($E$91:$E$118,MATCH($B75,$B$91:$B$118,0))</f>
        <v>2328874.3259299998</v>
      </c>
      <c r="O75" s="207">
        <f t="shared" ref="O75:O85" si="13">IFERROR(K75/SUM(K$74:K$85),"-")</f>
        <v>4.5745675065044934E-2</v>
      </c>
      <c r="P75" s="207">
        <f t="shared" ref="P75:P85" si="14">IFERROR(L75/SUM(L$74:L$85),"-")</f>
        <v>3.3739107037605374E-2</v>
      </c>
      <c r="Q75" s="207">
        <f t="shared" ref="Q75:Q85" si="15">IFERROR(M75/SUM(M$74:M$85),"-")</f>
        <v>3.6538574424785343E-2</v>
      </c>
      <c r="R75" s="26">
        <f t="shared" ref="R75:R85" si="16">IFERROR(N75/SUM(N$74:N$85),"-")</f>
        <v>2.7295906526127397E-2</v>
      </c>
    </row>
    <row r="76" spans="1:18">
      <c r="B76" s="142" t="s">
        <v>212</v>
      </c>
      <c r="C76" s="208">
        <v>157810.10999999999</v>
      </c>
      <c r="D76" s="209">
        <v>36713.97</v>
      </c>
      <c r="E76" s="209">
        <v>50751.68</v>
      </c>
      <c r="F76" s="210">
        <f t="array" ref="F76">INDEX($C$91:$C$118,MATCH($B76,$B$91:$B$118,0))</f>
        <v>95730.77</v>
      </c>
      <c r="G76" s="200">
        <f t="array" ref="G76">IFERROR(C76/SUM(C$74:C$85),"-")</f>
        <v>2.3185878501929297E-2</v>
      </c>
      <c r="H76" s="200">
        <f t="array" ref="H76">IFERROR(D76/SUM(D$74:D$85),"-")</f>
        <v>6.8637078124263451E-3</v>
      </c>
      <c r="I76" s="200">
        <f t="array" ref="I76">IFERROR(E76/SUM(E$74:E$85),"-")</f>
        <v>1.3960499563804536E-2</v>
      </c>
      <c r="J76" s="201">
        <f t="array" ref="J76">IFERROR(F76/SUM(F$74:F$85),"-")</f>
        <v>2.4305626495059289E-2</v>
      </c>
      <c r="K76" s="209">
        <v>4309521.1500000004</v>
      </c>
      <c r="L76" s="209">
        <v>3858003.8875199999</v>
      </c>
      <c r="M76" s="209">
        <v>3039421.4389474802</v>
      </c>
      <c r="N76" s="210">
        <f t="array" ref="N76">INDEX($E$91:$E$118,MATCH($B76,$B$91:$B$118,0))</f>
        <v>2218780.43163</v>
      </c>
      <c r="O76" s="202">
        <f t="shared" si="13"/>
        <v>2.1119182014157176E-2</v>
      </c>
      <c r="P76" s="202">
        <f t="shared" si="14"/>
        <v>2.0714099569968947E-2</v>
      </c>
      <c r="Q76" s="202">
        <f t="shared" si="15"/>
        <v>2.5864607978294547E-2</v>
      </c>
      <c r="R76" s="200">
        <f t="shared" si="16"/>
        <v>2.6005535201899715E-2</v>
      </c>
    </row>
    <row r="77" spans="1:18">
      <c r="B77" s="2" t="s">
        <v>213</v>
      </c>
      <c r="C77" s="211">
        <v>640682.64</v>
      </c>
      <c r="D77" s="212">
        <v>300879.35999999999</v>
      </c>
      <c r="E77" s="212">
        <v>384432.18</v>
      </c>
      <c r="F77" s="213">
        <f t="array" ref="F77">INDEX($C$91:$C$118,MATCH($B77,$B$91:$B$118,0))</f>
        <v>181501.94010000001</v>
      </c>
      <c r="G77" s="26">
        <f t="array" ref="G77">IFERROR(C77/SUM(C$74:C$85),"-")</f>
        <v>9.4130786990360191E-2</v>
      </c>
      <c r="H77" s="26">
        <f t="array" ref="H77">IFERROR(D77/SUM(D$74:D$85),"-")</f>
        <v>5.6249651395091256E-2</v>
      </c>
      <c r="I77" s="26">
        <f t="array" ref="I77">IFERROR(E77/SUM(E$74:E$85),"-")</f>
        <v>0.1057475394154918</v>
      </c>
      <c r="J77" s="206">
        <f t="array" ref="J77">IFERROR(F77/SUM(F$74:F$85),"-")</f>
        <v>4.6082553855977801E-2</v>
      </c>
      <c r="K77" s="212">
        <v>21816519.390000001</v>
      </c>
      <c r="L77" s="212">
        <v>20075954.035840001</v>
      </c>
      <c r="M77" s="212">
        <v>15458500.135886701</v>
      </c>
      <c r="N77" s="213">
        <f t="array" ref="N77">INDEX($E$91:$E$118,MATCH($B77,$B$91:$B$118,0))</f>
        <v>9729300.9055000003</v>
      </c>
      <c r="O77" s="207">
        <f t="shared" si="13"/>
        <v>0.1069137446773638</v>
      </c>
      <c r="P77" s="207">
        <f t="shared" si="14"/>
        <v>0.10779027781846783</v>
      </c>
      <c r="Q77" s="207">
        <f t="shared" si="15"/>
        <v>0.13154741913170778</v>
      </c>
      <c r="R77" s="26">
        <f t="shared" si="16"/>
        <v>0.11403367074135413</v>
      </c>
    </row>
    <row r="78" spans="1:18">
      <c r="B78" s="142" t="s">
        <v>214</v>
      </c>
      <c r="C78" s="208">
        <v>2654549.2000000002</v>
      </c>
      <c r="D78" s="209">
        <v>2595545.0099999998</v>
      </c>
      <c r="E78" s="209">
        <v>920267.64</v>
      </c>
      <c r="F78" s="210">
        <f t="array" ref="F78">INDEX($C$91:$C$118,MATCH($B78,$B$91:$B$118,0))</f>
        <v>2011354.3491</v>
      </c>
      <c r="G78" s="200">
        <f t="array" ref="G78">IFERROR(C78/SUM(C$74:C$85),"-")</f>
        <v>0.39001338525518819</v>
      </c>
      <c r="H78" s="200">
        <f t="array" ref="H78">IFERROR(D78/SUM(D$74:D$85),"-")</f>
        <v>0.48523933975653444</v>
      </c>
      <c r="I78" s="200">
        <f t="array" ref="I78">IFERROR(E78/SUM(E$74:E$85),"-")</f>
        <v>0.25314227995612026</v>
      </c>
      <c r="J78" s="201">
        <f t="array" ref="J78">IFERROR(F78/SUM(F$74:F$85),"-")</f>
        <v>0.51067412868858875</v>
      </c>
      <c r="K78" s="209">
        <v>38980820.890000001</v>
      </c>
      <c r="L78" s="209">
        <v>34926764.118759997</v>
      </c>
      <c r="M78" s="209">
        <v>27056834.0741776</v>
      </c>
      <c r="N78" s="210">
        <f t="array" ref="N78">INDEX($E$91:$E$118,MATCH($B78,$B$91:$B$118,0))</f>
        <v>23425452.712889999</v>
      </c>
      <c r="O78" s="202">
        <f t="shared" si="13"/>
        <v>0.19102889225573708</v>
      </c>
      <c r="P78" s="202">
        <f t="shared" si="14"/>
        <v>0.18752611213097509</v>
      </c>
      <c r="Q78" s="202">
        <f t="shared" si="15"/>
        <v>0.23024592690400453</v>
      </c>
      <c r="R78" s="200">
        <f t="shared" si="16"/>
        <v>0.27456138807658537</v>
      </c>
    </row>
    <row r="79" spans="1:18">
      <c r="B79" s="2" t="s">
        <v>215</v>
      </c>
      <c r="C79" s="211">
        <v>423324.98</v>
      </c>
      <c r="D79" s="212">
        <v>368795.99</v>
      </c>
      <c r="E79" s="212">
        <v>954849.82</v>
      </c>
      <c r="F79" s="213">
        <f t="array" ref="F79">INDEX($C$91:$C$118,MATCH($B79,$B$91:$B$118,0))</f>
        <v>73930.66</v>
      </c>
      <c r="G79" s="26">
        <f t="array" ref="G79">IFERROR(C79/SUM(C$74:C$85),"-")</f>
        <v>6.2196025039914428E-2</v>
      </c>
      <c r="H79" s="26">
        <f t="array" ref="H79">IFERROR(D79/SUM(D$74:D$85),"-")</f>
        <v>6.8946722943732539E-2</v>
      </c>
      <c r="I79" s="26">
        <f t="array" ref="I79">IFERROR(E79/SUM(E$74:E$85),"-")</f>
        <v>0.26265496030099572</v>
      </c>
      <c r="J79" s="206">
        <f t="array" ref="J79">IFERROR(F79/SUM(F$74:F$85),"-")</f>
        <v>1.8770673300687126E-2</v>
      </c>
      <c r="K79" s="212">
        <v>27259608.609999999</v>
      </c>
      <c r="L79" s="212">
        <v>17668282.4067</v>
      </c>
      <c r="M79" s="212">
        <v>11204802.3978855</v>
      </c>
      <c r="N79" s="213">
        <f t="array" ref="N79">INDEX($E$91:$E$118,MATCH($B79,$B$91:$B$118,0))</f>
        <v>7079114.7049000002</v>
      </c>
      <c r="O79" s="207">
        <f t="shared" si="13"/>
        <v>0.1335880752944619</v>
      </c>
      <c r="P79" s="207">
        <f t="shared" si="14"/>
        <v>9.4863191347890286E-2</v>
      </c>
      <c r="Q79" s="207">
        <f t="shared" si="15"/>
        <v>9.5349666808930783E-2</v>
      </c>
      <c r="R79" s="26">
        <f t="shared" si="16"/>
        <v>8.2971782170135178E-2</v>
      </c>
    </row>
    <row r="80" spans="1:18">
      <c r="B80" s="142" t="s">
        <v>216</v>
      </c>
      <c r="C80" s="208">
        <v>92216.68</v>
      </c>
      <c r="D80" s="209">
        <v>360570.21</v>
      </c>
      <c r="E80" s="209">
        <v>62887.15</v>
      </c>
      <c r="F80" s="210">
        <f t="array" ref="F80">INDEX($C$91:$C$118,MATCH($B80,$B$91:$B$118,0))</f>
        <v>94550.2</v>
      </c>
      <c r="G80" s="200">
        <f t="array" ref="G80">IFERROR(C80/SUM(C$74:C$85),"-")</f>
        <v>1.3548718382689763E-2</v>
      </c>
      <c r="H80" s="200">
        <f t="array" ref="H80">IFERROR(D80/SUM(D$74:D$85),"-")</f>
        <v>6.7408906400076254E-2</v>
      </c>
      <c r="I80" s="200">
        <f t="array" ref="I80">IFERROR(E80/SUM(E$74:E$85),"-")</f>
        <v>1.7298659475783074E-2</v>
      </c>
      <c r="J80" s="201">
        <f t="array" ref="J80">IFERROR(F80/SUM(F$74:F$85),"-")</f>
        <v>2.4005884902348062E-2</v>
      </c>
      <c r="K80" s="209">
        <v>7882077.2999999998</v>
      </c>
      <c r="L80" s="209">
        <v>3306421.97908</v>
      </c>
      <c r="M80" s="209">
        <v>3359595.8832299798</v>
      </c>
      <c r="N80" s="210">
        <f t="array" ref="N80">INDEX($E$91:$E$118,MATCH($B80,$B$91:$B$118,0))</f>
        <v>2109841.87463</v>
      </c>
      <c r="O80" s="202">
        <f t="shared" si="13"/>
        <v>3.8626803153839151E-2</v>
      </c>
      <c r="P80" s="202">
        <f t="shared" si="14"/>
        <v>1.7752588149677402E-2</v>
      </c>
      <c r="Q80" s="202">
        <f t="shared" si="15"/>
        <v>2.8589201014297759E-2</v>
      </c>
      <c r="R80" s="200">
        <f t="shared" si="16"/>
        <v>2.4728705174682272E-2</v>
      </c>
    </row>
    <row r="81" spans="1:18">
      <c r="B81" s="2" t="s">
        <v>217</v>
      </c>
      <c r="C81" s="211">
        <v>125076.91</v>
      </c>
      <c r="D81" s="212">
        <v>76167.13</v>
      </c>
      <c r="E81" s="212">
        <v>104306.21</v>
      </c>
      <c r="F81" s="213">
        <f t="array" ref="F81">INDEX($C$91:$C$118,MATCH($B81,$B$91:$B$118,0))</f>
        <v>38109.229999999996</v>
      </c>
      <c r="G81" s="26">
        <f t="array" ref="G81">IFERROR(C81/SUM(C$74:C$85),"-")</f>
        <v>1.8376630233999242E-2</v>
      </c>
      <c r="H81" s="26">
        <f t="array" ref="H81">IFERROR(D81/SUM(D$74:D$85),"-")</f>
        <v>1.423950951725169E-2</v>
      </c>
      <c r="I81" s="26">
        <f t="array" ref="I81">IFERROR(E81/SUM(E$74:E$85),"-")</f>
        <v>2.8691992052422784E-2</v>
      </c>
      <c r="J81" s="206">
        <f t="array" ref="J81">IFERROR(F81/SUM(F$74:F$85),"-")</f>
        <v>9.6757678894080577E-3</v>
      </c>
      <c r="K81" s="212">
        <v>10945737.039999999</v>
      </c>
      <c r="L81" s="212">
        <v>8197950.5178399999</v>
      </c>
      <c r="M81" s="212">
        <v>6681042.8976802099</v>
      </c>
      <c r="N81" s="213">
        <f t="array" ref="N81">INDEX($E$91:$E$118,MATCH($B81,$B$91:$B$118,0))</f>
        <v>5231164.6913000001</v>
      </c>
      <c r="O81" s="207">
        <f t="shared" si="13"/>
        <v>5.3640533316993221E-2</v>
      </c>
      <c r="P81" s="207">
        <f t="shared" si="14"/>
        <v>4.4015809275240375E-2</v>
      </c>
      <c r="Q81" s="207">
        <f t="shared" si="15"/>
        <v>5.6853766055722565E-2</v>
      </c>
      <c r="R81" s="26">
        <f t="shared" si="16"/>
        <v>6.1312618223605585E-2</v>
      </c>
    </row>
    <row r="82" spans="1:18">
      <c r="B82" s="142" t="s">
        <v>218</v>
      </c>
      <c r="C82" s="208">
        <v>0</v>
      </c>
      <c r="D82" s="209">
        <v>684.46</v>
      </c>
      <c r="E82" s="209">
        <v>0</v>
      </c>
      <c r="F82" s="210">
        <f t="array" ref="F82">INDEX($C$91:$C$118,MATCH($B82,$B$91:$B$118,0))</f>
        <v>0</v>
      </c>
      <c r="G82" s="200">
        <f t="array" ref="G82">IFERROR(C82/SUM(C$74:C$85),"-")</f>
        <v>0</v>
      </c>
      <c r="H82" s="200">
        <f t="array" ref="H82">IFERROR(D82/SUM(D$74:D$85),"-")</f>
        <v>1.2796037718866514E-4</v>
      </c>
      <c r="I82" s="200">
        <f t="array" ref="I82">IFERROR(E82/SUM(E$74:E$85),"-")</f>
        <v>0</v>
      </c>
      <c r="J82" s="201">
        <f t="array" ref="J82">IFERROR(F82/SUM(F$74:F$85),"-")</f>
        <v>0</v>
      </c>
      <c r="K82" s="209">
        <v>4598093.01</v>
      </c>
      <c r="L82" s="209">
        <v>2015158.4</v>
      </c>
      <c r="M82" s="209">
        <v>1872896.92</v>
      </c>
      <c r="N82" s="210">
        <f t="array" ref="N82">INDEX($E$91:$E$118,MATCH($B82,$B$91:$B$118,0))</f>
        <v>343688.04590000003</v>
      </c>
      <c r="O82" s="202">
        <f t="shared" si="13"/>
        <v>2.253335343213568E-2</v>
      </c>
      <c r="P82" s="202">
        <f t="shared" si="14"/>
        <v>1.0819634444093834E-2</v>
      </c>
      <c r="Q82" s="202">
        <f t="shared" si="15"/>
        <v>1.5937817638191746E-2</v>
      </c>
      <c r="R82" s="200">
        <f t="shared" si="16"/>
        <v>4.0282451786175779E-3</v>
      </c>
    </row>
    <row r="83" spans="1:18">
      <c r="B83" s="2" t="s">
        <v>219</v>
      </c>
      <c r="C83" s="211">
        <v>1236137.3999999999</v>
      </c>
      <c r="D83" s="212">
        <v>270677.81</v>
      </c>
      <c r="E83" s="212">
        <v>494332.73</v>
      </c>
      <c r="F83" s="213">
        <f t="array" ref="F83">INDEX($C$91:$C$118,MATCH($B83,$B$91:$B$118,0))</f>
        <v>858017.12</v>
      </c>
      <c r="G83" s="26">
        <f t="array" ref="G83">IFERROR(C83/SUM(C$74:C$85),"-")</f>
        <v>0.18161657429990244</v>
      </c>
      <c r="H83" s="26">
        <f t="array" ref="H83">IFERROR(D83/SUM(D$74:D$85),"-")</f>
        <v>5.0603446021976202E-2</v>
      </c>
      <c r="I83" s="26">
        <f t="array" ref="I83">IFERROR(E83/SUM(E$74:E$85),"-")</f>
        <v>0.13597839246975282</v>
      </c>
      <c r="J83" s="206">
        <f t="array" ref="J83">IFERROR(F83/SUM(F$74:F$85),"-")</f>
        <v>0.21784681816605533</v>
      </c>
      <c r="K83" s="212">
        <v>26091700.440000001</v>
      </c>
      <c r="L83" s="212">
        <v>23273668.944499999</v>
      </c>
      <c r="M83" s="212">
        <v>19702710.103551</v>
      </c>
      <c r="N83" s="213">
        <f t="array" ref="N83">INDEX($E$91:$E$118,MATCH($B83,$B$91:$B$118,0))</f>
        <v>13807384.00117</v>
      </c>
      <c r="O83" s="207">
        <f t="shared" si="13"/>
        <v>0.127864640054319</v>
      </c>
      <c r="P83" s="207">
        <f t="shared" si="14"/>
        <v>0.12495920427513252</v>
      </c>
      <c r="Q83" s="207">
        <f t="shared" si="15"/>
        <v>0.16766443323989974</v>
      </c>
      <c r="R83" s="26">
        <f t="shared" si="16"/>
        <v>0.16183143026224914</v>
      </c>
    </row>
    <row r="84" spans="1:18">
      <c r="B84" s="142" t="s">
        <v>220</v>
      </c>
      <c r="C84" s="208">
        <v>66094.13</v>
      </c>
      <c r="D84" s="209">
        <v>60752.28</v>
      </c>
      <c r="E84" s="209">
        <v>73736.78</v>
      </c>
      <c r="F84" s="210">
        <f t="array" ref="F84">INDEX($C$91:$C$118,MATCH($B84,$B$91:$B$118,0))</f>
        <v>37582.209600000002</v>
      </c>
      <c r="G84" s="200">
        <f t="array" ref="G84">IFERROR(C84/SUM(C$74:C$85),"-")</f>
        <v>9.7107242867438635E-3</v>
      </c>
      <c r="H84" s="200">
        <f t="array" ref="H84">IFERROR(D84/SUM(D$74:D$85),"-")</f>
        <v>1.1357690243215668E-2</v>
      </c>
      <c r="I84" s="200">
        <f t="array" ref="I84">IFERROR(E84/SUM(E$74:E$85),"-")</f>
        <v>2.0283117426385708E-2</v>
      </c>
      <c r="J84" s="201">
        <f t="array" ref="J84">IFERROR(F84/SUM(F$74:F$85),"-")</f>
        <v>9.5419597000695969E-3</v>
      </c>
      <c r="K84" s="209">
        <v>3566177.09</v>
      </c>
      <c r="L84" s="209">
        <v>3214670.92068</v>
      </c>
      <c r="M84" s="209">
        <v>2691543.5281990198</v>
      </c>
      <c r="N84" s="210">
        <f t="array" ref="N84">INDEX($E$91:$E$118,MATCH($B84,$B$91:$B$118,0))</f>
        <v>2770085.6592000001</v>
      </c>
      <c r="O84" s="202">
        <f t="shared" si="13"/>
        <v>1.7476360003112493E-2</v>
      </c>
      <c r="P84" s="202">
        <f t="shared" si="14"/>
        <v>1.7259965380297733E-2</v>
      </c>
      <c r="Q84" s="202">
        <f t="shared" si="15"/>
        <v>2.2904266358498352E-2</v>
      </c>
      <c r="R84" s="200">
        <f t="shared" si="16"/>
        <v>3.2467187422273079E-2</v>
      </c>
    </row>
    <row r="85" spans="1:18" ht="15.75" thickBot="1">
      <c r="B85" s="458" t="s">
        <v>149</v>
      </c>
      <c r="C85" s="581">
        <v>673715.45</v>
      </c>
      <c r="D85" s="582">
        <v>1115899.5</v>
      </c>
      <c r="E85" s="582">
        <v>475992.29</v>
      </c>
      <c r="F85" s="589">
        <f t="array" ref="F85">IFERROR(SUM((INDEX($C$91:$C$118,MATCH($B85,$B$91:$B$118,0))),C93,C96,C98,C99,C101,C102,C103,C105,C112,C113),"-")</f>
        <v>228268.23010000002</v>
      </c>
      <c r="G85" s="579">
        <f t="array" ref="G85">IFERROR(C85/SUM(C$74:C$85),"-")</f>
        <v>9.898405475145175E-2</v>
      </c>
      <c r="H85" s="579">
        <f t="array" ref="H85">IFERROR(D85/SUM(D$74:D$85),"-")</f>
        <v>0.20861835742723142</v>
      </c>
      <c r="I85" s="579">
        <f t="array" ref="I85">IFERROR(E85/SUM(E$74:E$85),"-")</f>
        <v>0.1309334027350291</v>
      </c>
      <c r="J85" s="580">
        <f t="array" ref="J85">IFERROR(F85/SUM(F$74:F$85),"-")</f>
        <v>5.7956311659238202E-2</v>
      </c>
      <c r="K85" s="582">
        <v>43727161.270000003</v>
      </c>
      <c r="L85" s="582">
        <v>58876109.289619997</v>
      </c>
      <c r="M85" s="582">
        <v>19148056.440428499</v>
      </c>
      <c r="N85" s="589">
        <f t="array" ref="N85">IFERROR(SUM((INDEX($E$91:$E$118,MATCH($B85,$B$91:$B$118,0))),E93,E96,E98,E99,E101,E102,E103,E105,E112,E113),"-")</f>
        <v>13366886.926099997</v>
      </c>
      <c r="O85" s="579">
        <f t="shared" si="13"/>
        <v>0.21428874477702334</v>
      </c>
      <c r="P85" s="579">
        <f t="shared" si="14"/>
        <v>0.31611310555249927</v>
      </c>
      <c r="Q85" s="579">
        <f t="shared" si="15"/>
        <v>0.16294448905033834</v>
      </c>
      <c r="R85" s="579">
        <f t="shared" si="16"/>
        <v>0.15666852093207656</v>
      </c>
    </row>
    <row r="86" spans="1:18">
      <c r="B86" s="5"/>
      <c r="C86" s="552"/>
      <c r="D86" s="552"/>
      <c r="E86" s="552"/>
      <c r="F86" s="138"/>
      <c r="G86" s="553"/>
      <c r="H86" s="553"/>
      <c r="I86" s="553"/>
      <c r="J86" s="553"/>
      <c r="K86" s="552"/>
      <c r="L86" s="552"/>
      <c r="M86" s="552"/>
      <c r="N86" s="138"/>
      <c r="O86" s="553"/>
      <c r="P86" s="553"/>
      <c r="Q86" s="553"/>
    </row>
    <row r="87" spans="1:18">
      <c r="A87" s="5" t="s">
        <v>109</v>
      </c>
      <c r="B87" s="5"/>
      <c r="C87" s="552"/>
      <c r="D87" s="552"/>
      <c r="E87" s="552"/>
      <c r="F87" s="138"/>
      <c r="G87" s="553"/>
      <c r="H87" s="553"/>
      <c r="I87" s="553"/>
      <c r="J87" s="553"/>
      <c r="K87" s="552"/>
      <c r="L87" s="552"/>
      <c r="M87" s="552"/>
      <c r="N87" s="138"/>
      <c r="O87" s="553"/>
      <c r="P87" s="553"/>
      <c r="Q87" s="553"/>
    </row>
    <row r="88" spans="1:18" ht="15" customHeight="1">
      <c r="B88" s="938" t="s">
        <v>240</v>
      </c>
      <c r="C88" s="910" t="str">
        <f>$A$1</f>
        <v>East Renfrewshire</v>
      </c>
      <c r="D88" s="912"/>
      <c r="E88" s="911" t="s">
        <v>93</v>
      </c>
      <c r="F88" s="911"/>
    </row>
    <row r="89" spans="1:18" ht="15" customHeight="1">
      <c r="B89" s="938"/>
      <c r="C89" s="556" t="s">
        <v>96</v>
      </c>
      <c r="D89" s="554" t="s">
        <v>102</v>
      </c>
      <c r="E89" s="556" t="s">
        <v>96</v>
      </c>
      <c r="F89" s="555" t="s">
        <v>102</v>
      </c>
    </row>
    <row r="90" spans="1:18" ht="18" thickBot="1">
      <c r="B90" s="346" t="s">
        <v>221</v>
      </c>
      <c r="C90" s="557" t="s">
        <v>101</v>
      </c>
      <c r="D90" s="191" t="s">
        <v>101</v>
      </c>
      <c r="E90" s="557" t="s">
        <v>101</v>
      </c>
      <c r="F90" s="190" t="s">
        <v>101</v>
      </c>
    </row>
    <row r="91" spans="1:18">
      <c r="B91" s="560" t="s">
        <v>210</v>
      </c>
      <c r="C91" s="583">
        <v>141663.76990000001</v>
      </c>
      <c r="D91" s="562">
        <f>IFERROR((C91/SUM(C$91:C$107,C$111:C$114,C$118)),"-")</f>
        <v>3.5967815563077814E-2</v>
      </c>
      <c r="E91" s="583">
        <v>2908970.7486299998</v>
      </c>
      <c r="F91" s="563">
        <f>IFERROR((E91/SUM(E$91:E$107,E$111:E$114,E$118)),"-")</f>
        <v>3.409501009039418E-2</v>
      </c>
    </row>
    <row r="92" spans="1:18">
      <c r="B92" s="2" t="s">
        <v>211</v>
      </c>
      <c r="C92" s="584">
        <v>177917.42</v>
      </c>
      <c r="D92" s="206">
        <f t="shared" ref="D92:D110" si="17">IFERROR((C92/SUM(C$91:C$107,C$111:C$114,C$118)),"-")</f>
        <v>4.5172459779489832E-2</v>
      </c>
      <c r="E92" s="584">
        <v>2328874.3259299998</v>
      </c>
      <c r="F92" s="26">
        <f t="shared" ref="F92:F110" si="18">IFERROR((E92/SUM(E$91:E$107,E$111:E$114,E$118)),"-")</f>
        <v>2.7295906526127386E-2</v>
      </c>
    </row>
    <row r="93" spans="1:18">
      <c r="B93" s="142" t="s">
        <v>222</v>
      </c>
      <c r="C93" s="585">
        <v>29293.73</v>
      </c>
      <c r="D93" s="201">
        <f t="shared" si="17"/>
        <v>7.4375507480730924E-3</v>
      </c>
      <c r="E93" s="585">
        <v>1249212.96</v>
      </c>
      <c r="F93" s="200">
        <f t="shared" si="18"/>
        <v>1.4641580186500721E-2</v>
      </c>
    </row>
    <row r="94" spans="1:18">
      <c r="B94" s="2" t="s">
        <v>212</v>
      </c>
      <c r="C94" s="584">
        <v>95730.77</v>
      </c>
      <c r="D94" s="206">
        <f t="shared" si="17"/>
        <v>2.4305626495059289E-2</v>
      </c>
      <c r="E94" s="584">
        <v>2218780.43163</v>
      </c>
      <c r="F94" s="26">
        <f t="shared" si="18"/>
        <v>2.6005535201899705E-2</v>
      </c>
    </row>
    <row r="95" spans="1:18">
      <c r="B95" s="142" t="s">
        <v>213</v>
      </c>
      <c r="C95" s="585">
        <v>181501.94010000001</v>
      </c>
      <c r="D95" s="201">
        <f t="shared" si="17"/>
        <v>4.6082553855977801E-2</v>
      </c>
      <c r="E95" s="585">
        <v>9729300.9055000003</v>
      </c>
      <c r="F95" s="200">
        <f t="shared" si="18"/>
        <v>0.11403367074135409</v>
      </c>
    </row>
    <row r="96" spans="1:18">
      <c r="B96" s="2" t="s">
        <v>223</v>
      </c>
      <c r="C96" s="584">
        <v>1148.8699999999999</v>
      </c>
      <c r="D96" s="206">
        <f t="shared" si="17"/>
        <v>2.9169310046684848E-4</v>
      </c>
      <c r="E96" s="584">
        <v>73673.631800000003</v>
      </c>
      <c r="F96" s="26">
        <f t="shared" si="18"/>
        <v>8.6350239884673433E-4</v>
      </c>
    </row>
    <row r="97" spans="2:6">
      <c r="B97" s="142" t="s">
        <v>214</v>
      </c>
      <c r="C97" s="585">
        <v>2011354.3491</v>
      </c>
      <c r="D97" s="201">
        <f t="shared" si="17"/>
        <v>0.51067412868858875</v>
      </c>
      <c r="E97" s="585">
        <v>23425452.712889999</v>
      </c>
      <c r="F97" s="200">
        <f t="shared" si="18"/>
        <v>0.27456138807658526</v>
      </c>
    </row>
    <row r="98" spans="2:6">
      <c r="B98" s="2" t="s">
        <v>224</v>
      </c>
      <c r="C98" s="584">
        <v>377.4</v>
      </c>
      <c r="D98" s="206">
        <f t="shared" si="17"/>
        <v>9.5820219969351288E-5</v>
      </c>
      <c r="E98" s="584">
        <v>135119.31349999999</v>
      </c>
      <c r="F98" s="26">
        <f t="shared" si="18"/>
        <v>1.5836853496582195E-3</v>
      </c>
    </row>
    <row r="99" spans="2:6">
      <c r="B99" s="142" t="s">
        <v>225</v>
      </c>
      <c r="C99" s="585">
        <v>0</v>
      </c>
      <c r="D99" s="201">
        <f t="shared" si="17"/>
        <v>0</v>
      </c>
      <c r="E99" s="585">
        <v>262323.04499999998</v>
      </c>
      <c r="F99" s="200">
        <f t="shared" si="18"/>
        <v>3.0745949818952703E-3</v>
      </c>
    </row>
    <row r="100" spans="2:6">
      <c r="B100" s="2" t="s">
        <v>216</v>
      </c>
      <c r="C100" s="584">
        <v>94550.2</v>
      </c>
      <c r="D100" s="206">
        <f t="shared" si="17"/>
        <v>2.4005884902348062E-2</v>
      </c>
      <c r="E100" s="584">
        <v>2109841.87463</v>
      </c>
      <c r="F100" s="26">
        <f t="shared" si="18"/>
        <v>2.4728705174682265E-2</v>
      </c>
    </row>
    <row r="101" spans="2:6">
      <c r="B101" s="142" t="s">
        <v>226</v>
      </c>
      <c r="C101" s="585">
        <v>47372.99</v>
      </c>
      <c r="D101" s="201">
        <f t="shared" si="17"/>
        <v>1.2027796296782934E-2</v>
      </c>
      <c r="E101" s="585">
        <v>1257871.1459999999</v>
      </c>
      <c r="F101" s="200">
        <f t="shared" si="18"/>
        <v>1.4743059700921256E-2</v>
      </c>
    </row>
    <row r="102" spans="2:6">
      <c r="B102" s="2" t="s">
        <v>227</v>
      </c>
      <c r="C102" s="584">
        <v>0</v>
      </c>
      <c r="D102" s="206">
        <f t="shared" si="17"/>
        <v>0</v>
      </c>
      <c r="E102" s="584">
        <v>62319.131000000001</v>
      </c>
      <c r="F102" s="26">
        <f t="shared" si="18"/>
        <v>7.3042033897050104E-4</v>
      </c>
    </row>
    <row r="103" spans="2:6">
      <c r="B103" s="142" t="s">
        <v>228</v>
      </c>
      <c r="C103" s="585">
        <v>7675.23</v>
      </c>
      <c r="D103" s="201">
        <f t="shared" si="17"/>
        <v>1.9487075434959304E-3</v>
      </c>
      <c r="E103" s="585">
        <v>184544.51790000001</v>
      </c>
      <c r="F103" s="200">
        <f t="shared" si="18"/>
        <v>2.1629805672300807E-3</v>
      </c>
    </row>
    <row r="104" spans="2:6">
      <c r="B104" s="2" t="s">
        <v>215</v>
      </c>
      <c r="C104" s="584">
        <v>73930.66</v>
      </c>
      <c r="D104" s="206">
        <f t="shared" si="17"/>
        <v>1.8770673300687126E-2</v>
      </c>
      <c r="E104" s="584">
        <v>7079114.7049000002</v>
      </c>
      <c r="F104" s="26">
        <f t="shared" si="18"/>
        <v>8.297178217013515E-2</v>
      </c>
    </row>
    <row r="105" spans="2:6">
      <c r="B105" s="142" t="s">
        <v>229</v>
      </c>
      <c r="C105" s="585">
        <v>378.07</v>
      </c>
      <c r="D105" s="201">
        <f t="shared" si="17"/>
        <v>9.5990330057797141E-5</v>
      </c>
      <c r="E105" s="585">
        <v>28182.1502</v>
      </c>
      <c r="F105" s="200">
        <f t="shared" si="18"/>
        <v>3.303129451853488E-4</v>
      </c>
    </row>
    <row r="106" spans="2:6">
      <c r="B106" s="2" t="s">
        <v>219</v>
      </c>
      <c r="C106" s="584">
        <v>858017.12</v>
      </c>
      <c r="D106" s="206">
        <f t="shared" si="17"/>
        <v>0.21784681816605533</v>
      </c>
      <c r="E106" s="584">
        <v>13807384.00117</v>
      </c>
      <c r="F106" s="26">
        <f t="shared" si="18"/>
        <v>0.16183143026224905</v>
      </c>
    </row>
    <row r="107" spans="2:6">
      <c r="B107" s="142" t="s">
        <v>217</v>
      </c>
      <c r="C107" s="585">
        <v>38109.229999999996</v>
      </c>
      <c r="D107" s="201">
        <f t="shared" si="17"/>
        <v>9.6757678894080577E-3</v>
      </c>
      <c r="E107" s="585">
        <v>5231164.6913000001</v>
      </c>
      <c r="F107" s="200">
        <f t="shared" si="18"/>
        <v>6.1312618223605564E-2</v>
      </c>
    </row>
    <row r="108" spans="2:6">
      <c r="B108" s="564" t="s">
        <v>230</v>
      </c>
      <c r="C108" s="586">
        <v>1703.53</v>
      </c>
      <c r="D108" s="566">
        <f t="shared" si="17"/>
        <v>4.3251886413457608E-4</v>
      </c>
      <c r="E108" s="586">
        <v>132718.1005</v>
      </c>
      <c r="F108" s="567">
        <f t="shared" si="18"/>
        <v>1.5555415872973424E-3</v>
      </c>
    </row>
    <row r="109" spans="2:6">
      <c r="B109" s="568" t="s">
        <v>231</v>
      </c>
      <c r="C109" s="587">
        <v>12762.43</v>
      </c>
      <c r="D109" s="570">
        <f t="shared" si="17"/>
        <v>3.2403255165433177E-3</v>
      </c>
      <c r="E109" s="587">
        <v>296308.576</v>
      </c>
      <c r="F109" s="571">
        <f t="shared" si="18"/>
        <v>3.4729272865147375E-3</v>
      </c>
    </row>
    <row r="110" spans="2:6">
      <c r="B110" s="572" t="s">
        <v>232</v>
      </c>
      <c r="C110" s="588">
        <v>2500</v>
      </c>
      <c r="D110" s="574">
        <f t="shared" si="17"/>
        <v>6.3473913599199322E-4</v>
      </c>
      <c r="E110" s="588">
        <v>148285.26999999999</v>
      </c>
      <c r="F110" s="575">
        <f t="shared" si="18"/>
        <v>1.7379988366290323E-3</v>
      </c>
    </row>
    <row r="111" spans="2:6">
      <c r="B111" s="2" t="s">
        <v>218</v>
      </c>
      <c r="C111" s="584">
        <v>0</v>
      </c>
      <c r="D111" s="206">
        <f t="shared" ref="D111:D117" si="19">IFERROR((C111/SUM(C$91:C$107,C$111:C$114,C$118)),"-")</f>
        <v>0</v>
      </c>
      <c r="E111" s="584">
        <v>343688.04590000003</v>
      </c>
      <c r="F111" s="26">
        <f t="shared" ref="F111:F117" si="20">IFERROR((E111/SUM(E$91:E$107,E$111:E$114,E$118)),"-")</f>
        <v>4.0282451786175762E-3</v>
      </c>
    </row>
    <row r="112" spans="2:6">
      <c r="B112" s="142" t="s">
        <v>233</v>
      </c>
      <c r="C112" s="585">
        <v>752.48</v>
      </c>
      <c r="D112" s="201">
        <f t="shared" si="19"/>
        <v>1.9105140202050201E-4</v>
      </c>
      <c r="E112" s="585">
        <v>449778.05040000001</v>
      </c>
      <c r="F112" s="200">
        <f t="shared" si="20"/>
        <v>5.2716883365183497E-3</v>
      </c>
    </row>
    <row r="113" spans="1:6">
      <c r="B113" s="2" t="s">
        <v>234</v>
      </c>
      <c r="C113" s="584">
        <v>64687.46</v>
      </c>
      <c r="D113" s="206">
        <f t="shared" si="19"/>
        <v>1.6423864987966649E-2</v>
      </c>
      <c r="E113" s="584">
        <v>430497.48879999999</v>
      </c>
      <c r="F113" s="26">
        <f t="shared" si="20"/>
        <v>5.0457077409382595E-3</v>
      </c>
    </row>
    <row r="114" spans="1:6">
      <c r="B114" s="142" t="s">
        <v>235</v>
      </c>
      <c r="C114" s="585">
        <v>37582.209600000002</v>
      </c>
      <c r="D114" s="201">
        <f t="shared" si="19"/>
        <v>9.5419597000695969E-3</v>
      </c>
      <c r="E114" s="585">
        <v>2770085.6592000001</v>
      </c>
      <c r="F114" s="200">
        <f t="shared" si="20"/>
        <v>3.2467187422273072E-2</v>
      </c>
    </row>
    <row r="115" spans="1:6">
      <c r="B115" s="564" t="s">
        <v>236</v>
      </c>
      <c r="C115" s="586">
        <v>7600.9299000000001</v>
      </c>
      <c r="D115" s="566">
        <f t="shared" si="19"/>
        <v>1.9298430709846829E-3</v>
      </c>
      <c r="E115" s="586">
        <v>1021068.2699</v>
      </c>
      <c r="F115" s="567">
        <f t="shared" si="20"/>
        <v>1.1967577529480971E-2</v>
      </c>
    </row>
    <row r="116" spans="1:6">
      <c r="B116" s="568" t="s">
        <v>237</v>
      </c>
      <c r="C116" s="587">
        <v>4540.22</v>
      </c>
      <c r="D116" s="570">
        <f t="shared" si="19"/>
        <v>1.152742128005427E-3</v>
      </c>
      <c r="E116" s="587">
        <v>332090.6286</v>
      </c>
      <c r="F116" s="571">
        <f t="shared" si="20"/>
        <v>3.8923159809615888E-3</v>
      </c>
    </row>
    <row r="117" spans="1:6">
      <c r="B117" s="572" t="s">
        <v>238</v>
      </c>
      <c r="C117" s="588">
        <v>5302.2298000000001</v>
      </c>
      <c r="D117" s="574">
        <f t="shared" si="19"/>
        <v>1.3462131048331996E-3</v>
      </c>
      <c r="E117" s="588">
        <v>734448.25679999997</v>
      </c>
      <c r="F117" s="575">
        <f t="shared" si="20"/>
        <v>8.6082064380543048E-3</v>
      </c>
    </row>
    <row r="118" spans="1:6" ht="15.75" thickBot="1">
      <c r="B118" s="590" t="s">
        <v>149</v>
      </c>
      <c r="C118" s="591">
        <v>76582.000100000005</v>
      </c>
      <c r="D118" s="592">
        <f>IFERROR((C118/SUM(C$91:C$107,C$111:C$114,C$118)),"-")</f>
        <v>1.9443837030405097E-2</v>
      </c>
      <c r="E118" s="591">
        <v>9233365.4914999995</v>
      </c>
      <c r="F118" s="593">
        <f>IFERROR((E118/SUM(E$91:E$107,E$111:E$114,E$118)),"-")</f>
        <v>0.1082209883854118</v>
      </c>
    </row>
    <row r="119" spans="1:6">
      <c r="D119" s="19"/>
      <c r="E119" s="371"/>
    </row>
    <row r="120" spans="1:6">
      <c r="A120" s="11" t="s">
        <v>241</v>
      </c>
    </row>
    <row r="121" spans="1:6">
      <c r="A121" s="11" t="s">
        <v>242</v>
      </c>
    </row>
  </sheetData>
  <mergeCells count="24">
    <mergeCell ref="B88:B89"/>
    <mergeCell ref="C88:D88"/>
    <mergeCell ref="E88:F88"/>
    <mergeCell ref="C71:J71"/>
    <mergeCell ref="K71:R71"/>
    <mergeCell ref="C72:F72"/>
    <mergeCell ref="G72:J72"/>
    <mergeCell ref="K72:N72"/>
    <mergeCell ref="O72:R72"/>
    <mergeCell ref="B71:B72"/>
    <mergeCell ref="O20:R20"/>
    <mergeCell ref="K19:R19"/>
    <mergeCell ref="B36:B37"/>
    <mergeCell ref="C37:D37"/>
    <mergeCell ref="E37:F37"/>
    <mergeCell ref="B19:B20"/>
    <mergeCell ref="K20:N20"/>
    <mergeCell ref="C36:F36"/>
    <mergeCell ref="A1:C1"/>
    <mergeCell ref="C20:F20"/>
    <mergeCell ref="G20:J20"/>
    <mergeCell ref="C19:J19"/>
    <mergeCell ref="C11:F11"/>
    <mergeCell ref="G11:J11"/>
  </mergeCells>
  <phoneticPr fontId="10" type="noConversion"/>
  <hyperlinks>
    <hyperlink ref="C5" location="Debt!A9" display="Table C3.1" xr:uid="{7932F1F7-1A80-4BB3-BC25-D26B83086448}"/>
    <hyperlink ref="C6" location="Debt!A17" display="Table C3.2" xr:uid="{F4BD4C4E-402E-4C71-B50C-8DC9088DD0C9}"/>
    <hyperlink ref="A3" location="Contents!A1" display="Return to Contents" xr:uid="{E5F98786-72B5-4E09-BB3E-49091CDC912E}"/>
    <hyperlink ref="C7" location="Debt!A69"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sheetPr codeName="Sheet6"/>
  <dimension ref="A1:U39"/>
  <sheetViews>
    <sheetView workbookViewId="0">
      <selection activeCell="H7" sqref="H7:J18"/>
    </sheetView>
  </sheetViews>
  <sheetFormatPr defaultRowHeight="15"/>
  <cols>
    <col min="1" max="1" width="49.42578125" customWidth="1"/>
    <col min="2" max="2" width="11.42578125" bestFit="1" customWidth="1"/>
    <col min="3" max="3" width="25.42578125" customWidth="1"/>
  </cols>
  <sheetData>
    <row r="1" spans="1:21" ht="27" thickBot="1">
      <c r="B1" s="110" t="s">
        <v>155</v>
      </c>
      <c r="C1" s="109" t="s">
        <v>156</v>
      </c>
      <c r="D1" s="109" t="s">
        <v>157</v>
      </c>
      <c r="E1" s="109" t="s">
        <v>149</v>
      </c>
      <c r="L1" s="473"/>
      <c r="M1" s="473"/>
      <c r="N1" s="473"/>
      <c r="O1" s="473"/>
      <c r="P1" s="473"/>
    </row>
    <row r="2" spans="1:21">
      <c r="A2" t="s">
        <v>1</v>
      </c>
      <c r="B2" s="473">
        <f>Demographics!C164</f>
        <v>0.4205989110707804</v>
      </c>
      <c r="C2" s="473">
        <f>Demographics!D164</f>
        <v>0.39927404718693282</v>
      </c>
      <c r="D2" s="473">
        <f>Demographics!E164</f>
        <v>9.0517241379310345E-2</v>
      </c>
      <c r="E2" s="473">
        <f>Demographics!F164</f>
        <v>8.9609800362976402E-2</v>
      </c>
    </row>
    <row r="3" spans="1:21">
      <c r="A3" t="s">
        <v>93</v>
      </c>
      <c r="B3" s="473">
        <f>Demographics!G164</f>
        <v>0.25045707305992798</v>
      </c>
      <c r="C3" s="473">
        <f>Demographics!H164</f>
        <v>0.46766754771667313</v>
      </c>
      <c r="D3" s="473">
        <f>Demographics!I164</f>
        <v>0.13692927270058522</v>
      </c>
      <c r="E3" s="473">
        <f>Demographics!J164</f>
        <v>0.14494610652281373</v>
      </c>
    </row>
    <row r="4" spans="1:21">
      <c r="B4" s="473"/>
      <c r="C4" s="474"/>
      <c r="E4" s="473"/>
      <c r="F4" s="473"/>
    </row>
    <row r="5" spans="1:21">
      <c r="B5" s="473"/>
      <c r="C5" s="474"/>
      <c r="E5" s="473"/>
      <c r="F5" s="473"/>
    </row>
    <row r="6" spans="1:21">
      <c r="B6" s="473"/>
      <c r="C6" s="474"/>
      <c r="E6" s="473"/>
      <c r="F6" s="473"/>
    </row>
    <row r="7" spans="1:21">
      <c r="B7" s="473" t="s">
        <v>1</v>
      </c>
      <c r="C7" s="474" t="s">
        <v>93</v>
      </c>
      <c r="E7" s="473"/>
      <c r="F7" s="473"/>
      <c r="I7" s="473" t="s">
        <v>1</v>
      </c>
      <c r="J7" s="474" t="s">
        <v>93</v>
      </c>
    </row>
    <row r="8" spans="1:21">
      <c r="A8" t="s">
        <v>210</v>
      </c>
      <c r="B8" s="473">
        <f>Debt!J22</f>
        <v>0.10229007633587786</v>
      </c>
      <c r="C8" s="886">
        <f>Debt!R22</f>
        <v>6.8873765113750388E-2</v>
      </c>
      <c r="E8">
        <f>RANK(B8,$B$8:$B$19,0)+COUNTIF($B$8:B8,B8)-1</f>
        <v>4</v>
      </c>
      <c r="F8" s="473"/>
      <c r="G8">
        <v>1</v>
      </c>
      <c r="H8" t="str">
        <f t="array" ref="H8">INDEX(A$8:A$19,MATCH($G8,$E$8:$E$19,0))</f>
        <v>Credit, store and charge card debts</v>
      </c>
      <c r="I8" s="479">
        <f t="array" ref="I8">INDEX(B$8:B$19,MATCH($G8,$E$8:$E$19,0))</f>
        <v>0.26564885496183205</v>
      </c>
      <c r="J8" s="479">
        <f t="array" ref="J8">INDEX(C$8:C$19,MATCH($G8,$E$8:$E$19,0))</f>
        <v>0.17597353158258686</v>
      </c>
    </row>
    <row r="9" spans="1:21">
      <c r="A9" t="s">
        <v>211</v>
      </c>
      <c r="B9" s="473">
        <f>Debt!J23</f>
        <v>3.6641221374045803E-2</v>
      </c>
      <c r="C9" s="886">
        <f>Debt!R23</f>
        <v>3.9830684085654475E-2</v>
      </c>
      <c r="E9">
        <f>RANK(B9,$B$8:$B$19,0)+COUNTIF($B$8:B9,B9)-1</f>
        <v>9</v>
      </c>
      <c r="F9" s="473"/>
      <c r="G9">
        <v>2</v>
      </c>
      <c r="H9" t="str">
        <f t="array" ref="H9">INDEX(A$8:A$19,MATCH($G9,$E$8:$E$19,0))</f>
        <v>Personal Loan</v>
      </c>
      <c r="I9" s="479">
        <f t="array" ref="I9">INDEX(B$8:B$19,MATCH($G9,$E$8:$E$19,0))</f>
        <v>0.14809160305343511</v>
      </c>
      <c r="J9" s="479">
        <f t="array" ref="J9">INDEX(C$8:C$19,MATCH($G9,$E$8:$E$19,0))</f>
        <v>9.1070168780399197E-2</v>
      </c>
    </row>
    <row r="10" spans="1:21">
      <c r="A10" t="s">
        <v>212</v>
      </c>
      <c r="B10" s="473">
        <f>Debt!J24</f>
        <v>5.4961832061068701E-2</v>
      </c>
      <c r="C10" s="886">
        <f>Debt!R24</f>
        <v>5.8017243587206301E-2</v>
      </c>
      <c r="E10">
        <f>RANK(B10,$B$8:$B$19,0)+COUNTIF($B$8:B10,B10)-1</f>
        <v>7</v>
      </c>
      <c r="F10" s="473"/>
      <c r="G10">
        <v>3</v>
      </c>
      <c r="H10" t="str">
        <f t="array" ref="H10">INDEX(A$8:A$19,MATCH($G10,$E$8:$E$19,0))</f>
        <v>Other</v>
      </c>
      <c r="I10" s="479">
        <f t="array" ref="I10">INDEX(B$8:B$19,MATCH($G10,$E$8:$E$19,0))</f>
        <v>0.13129770992366413</v>
      </c>
      <c r="J10" s="479">
        <f t="array" ref="J10">INDEX(C$8:C$19,MATCH($G10,$E$8:$E$19,0))</f>
        <v>0.15388935326070502</v>
      </c>
    </row>
    <row r="11" spans="1:21">
      <c r="A11" t="s">
        <v>213</v>
      </c>
      <c r="B11" s="473">
        <f>Debt!J25</f>
        <v>0.10229007633587786</v>
      </c>
      <c r="C11" s="886">
        <f>Debt!R25</f>
        <v>0.14022393845766984</v>
      </c>
      <c r="E11">
        <f>RANK(B11,$B$8:$B$19,0)+COUNTIF($B$8:B11,B11)-1</f>
        <v>5</v>
      </c>
      <c r="F11" s="473"/>
      <c r="G11">
        <v>4</v>
      </c>
      <c r="H11" t="str">
        <f t="array" ref="H11">INDEX(A$8:A$19,MATCH($G11,$E$8:$E$19,0))</f>
        <v>Bank and Building Society overdrafts</v>
      </c>
      <c r="I11" s="479">
        <f t="array" ref="I11">INDEX(B$8:B$19,MATCH($G11,$E$8:$E$19,0))</f>
        <v>0.10229007633587786</v>
      </c>
      <c r="J11" s="479">
        <f t="array" ref="J11">INDEX(C$8:C$19,MATCH($G11,$E$8:$E$19,0))</f>
        <v>6.8873765113750388E-2</v>
      </c>
    </row>
    <row r="12" spans="1:21">
      <c r="A12" t="s">
        <v>214</v>
      </c>
      <c r="B12" s="473">
        <f>Debt!J26</f>
        <v>0.26564885496183205</v>
      </c>
      <c r="C12" s="886">
        <f>Debt!R26</f>
        <v>0.17597353158258686</v>
      </c>
      <c r="E12">
        <f>RANK(B12,$B$8:$B$19,0)+COUNTIF($B$8:B12,B12)-1</f>
        <v>1</v>
      </c>
      <c r="F12" s="473"/>
      <c r="G12">
        <v>5</v>
      </c>
      <c r="H12" t="str">
        <f t="array" ref="H12">INDEX(A$8:A$19,MATCH($G12,$E$8:$E$19,0))</f>
        <v>Council Tax arrears</v>
      </c>
      <c r="I12" s="479">
        <f t="array" ref="I12">INDEX(B$8:B$19,MATCH($G12,$E$8:$E$19,0))</f>
        <v>0.10229007633587786</v>
      </c>
      <c r="J12" s="479">
        <f t="array" ref="J12">INDEX(C$8:C$19,MATCH($G12,$E$8:$E$19,0))</f>
        <v>0.14022393845766984</v>
      </c>
    </row>
    <row r="13" spans="1:21">
      <c r="A13" t="s">
        <v>215</v>
      </c>
      <c r="B13" s="473">
        <f>Debt!J27</f>
        <v>1.3740458015267175E-2</v>
      </c>
      <c r="C13" s="886">
        <f>Debt!R27</f>
        <v>1.0643712470284727E-2</v>
      </c>
      <c r="E13">
        <f>RANK(B13,$B$8:$B$19,0)+COUNTIF($B$8:B13,B13)-1</f>
        <v>11</v>
      </c>
      <c r="F13" s="473"/>
      <c r="G13">
        <v>6</v>
      </c>
      <c r="H13" t="str">
        <f t="array" ref="H13">INDEX(A$8:A$19,MATCH($G13,$E$8:$E$19,0))</f>
        <v>Utility arrears</v>
      </c>
      <c r="I13" s="479">
        <f t="array" ref="I13">INDEX(B$8:B$19,MATCH($G13,$E$8:$E$19,0))</f>
        <v>6.4122137404580157E-2</v>
      </c>
      <c r="J13" s="479">
        <f t="array" ref="J13">INDEX(C$8:C$19,MATCH($G13,$E$8:$E$19,0))</f>
        <v>0.12409887937638096</v>
      </c>
      <c r="K13" s="887"/>
      <c r="L13" s="939"/>
      <c r="M13" s="939"/>
      <c r="N13" s="939"/>
      <c r="O13" s="939"/>
      <c r="P13" s="939"/>
      <c r="Q13" s="939"/>
      <c r="R13" s="939"/>
      <c r="S13" s="939"/>
      <c r="T13" s="939"/>
      <c r="U13" s="939"/>
    </row>
    <row r="14" spans="1:21">
      <c r="A14" t="s">
        <v>216</v>
      </c>
      <c r="B14" s="473">
        <f>Debt!J28</f>
        <v>4.5801526717557252E-2</v>
      </c>
      <c r="C14" s="886">
        <f>Debt!R28</f>
        <v>3.4569597176205426E-2</v>
      </c>
      <c r="E14">
        <f>RANK(B14,$B$8:$B$19,0)+COUNTIF($B$8:B14,B14)-1</f>
        <v>8</v>
      </c>
      <c r="F14" s="473"/>
      <c r="G14">
        <v>7</v>
      </c>
      <c r="H14" t="str">
        <f t="array" ref="H14">INDEX(A$8:A$19,MATCH($G14,$E$8:$E$19,0))</f>
        <v>Catalogue debts</v>
      </c>
      <c r="I14" s="479">
        <f t="array" ref="I14">INDEX(B$8:B$19,MATCH($G14,$E$8:$E$19,0))</f>
        <v>5.4961832061068701E-2</v>
      </c>
      <c r="J14" s="479">
        <f t="array" ref="J14">INDEX(C$8:C$19,MATCH($G14,$E$8:$E$19,0))</f>
        <v>5.8017243587206301E-2</v>
      </c>
      <c r="K14" s="471"/>
      <c r="L14" s="475"/>
      <c r="M14" s="475"/>
      <c r="N14" s="475"/>
      <c r="O14" s="475"/>
      <c r="P14" s="475"/>
      <c r="Q14" s="476"/>
      <c r="R14" s="471"/>
      <c r="S14" s="471"/>
      <c r="T14" s="471"/>
      <c r="U14" s="471"/>
    </row>
    <row r="15" spans="1:21">
      <c r="A15" t="s">
        <v>217</v>
      </c>
      <c r="B15" s="473">
        <f>Debt!J29</f>
        <v>3.5114503816793895E-2</v>
      </c>
      <c r="C15" s="886">
        <f>Debt!R29</f>
        <v>9.8543166012018818E-2</v>
      </c>
      <c r="E15">
        <f>RANK(B15,$B$8:$B$19,0)+COUNTIF($B$8:B15,B15)-1</f>
        <v>10</v>
      </c>
      <c r="F15" s="473"/>
      <c r="G15">
        <v>8</v>
      </c>
      <c r="H15" t="str">
        <f t="array" ref="H15">INDEX(A$8:A$19,MATCH($G15,$E$8:$E$19,0))</f>
        <v>High-cost credit</v>
      </c>
      <c r="I15" s="479">
        <f t="array" ref="I15">INDEX(B$8:B$19,MATCH($G15,$E$8:$E$19,0))</f>
        <v>4.5801526717557252E-2</v>
      </c>
      <c r="J15" s="479">
        <f t="array" ref="J15">INDEX(C$8:C$19,MATCH($G15,$E$8:$E$19,0))</f>
        <v>3.4569597176205426E-2</v>
      </c>
      <c r="K15" s="473"/>
      <c r="L15" s="473"/>
      <c r="M15" s="473"/>
      <c r="N15" s="473"/>
      <c r="O15" s="473"/>
      <c r="P15" s="473"/>
      <c r="Q15" s="473"/>
      <c r="R15" s="473"/>
      <c r="S15" s="473"/>
      <c r="T15" s="473"/>
      <c r="U15" s="473"/>
    </row>
    <row r="16" spans="1:21">
      <c r="A16" t="s">
        <v>218</v>
      </c>
      <c r="B16" s="473">
        <f>Debt!J30</f>
        <v>0</v>
      </c>
      <c r="C16" s="886">
        <f>Debt!R30</f>
        <v>4.2659600971377866E-3</v>
      </c>
      <c r="E16">
        <f>RANK(B16,$B$8:$B$19,0)+COUNTIF($B$8:B16,B16)-1</f>
        <v>12</v>
      </c>
      <c r="G16">
        <v>9</v>
      </c>
      <c r="H16" t="str">
        <f t="array" ref="H16">INDEX(A$8:A$19,MATCH($G16,$E$8:$E$19,0))</f>
        <v>Benefit overpayment</v>
      </c>
      <c r="I16" s="479">
        <f t="array" ref="I16">INDEX(B$8:B$19,MATCH($G16,$E$8:$E$19,0))</f>
        <v>3.6641221374045803E-2</v>
      </c>
      <c r="J16" s="479">
        <f t="array" ref="J16">INDEX(C$8:C$19,MATCH($G16,$E$8:$E$19,0))</f>
        <v>3.9830684085654475E-2</v>
      </c>
    </row>
    <row r="17" spans="1:10">
      <c r="A17" t="s">
        <v>219</v>
      </c>
      <c r="B17" s="473">
        <f>Debt!J31</f>
        <v>0.14809160305343511</v>
      </c>
      <c r="C17" s="886">
        <f>Debt!R31</f>
        <v>9.1070168780399197E-2</v>
      </c>
      <c r="E17">
        <f>RANK(B17,$B$8:$B$19,0)+COUNTIF($B$8:B17,B17)-1</f>
        <v>2</v>
      </c>
      <c r="G17">
        <v>10</v>
      </c>
      <c r="H17" t="str">
        <f t="array" ref="H17">INDEX(A$8:A$19,MATCH($G17,$E$8:$E$19,0))</f>
        <v>Rent arrears</v>
      </c>
      <c r="I17" s="479">
        <f t="array" ref="I17">INDEX(B$8:B$19,MATCH($G17,$E$8:$E$19,0))</f>
        <v>3.5114503816793895E-2</v>
      </c>
      <c r="J17" s="479">
        <f t="array" ref="J17">INDEX(C$8:C$19,MATCH($G17,$E$8:$E$19,0))</f>
        <v>9.8543166012018818E-2</v>
      </c>
    </row>
    <row r="18" spans="1:10">
      <c r="A18" t="s">
        <v>220</v>
      </c>
      <c r="B18" s="473">
        <f>Debt!J32</f>
        <v>6.4122137404580157E-2</v>
      </c>
      <c r="C18" s="886">
        <f>Debt!R32</f>
        <v>0.12409887937638096</v>
      </c>
      <c r="E18">
        <f>RANK(B18,$B$8:$B$19,0)+COUNTIF($B$8:B18,B18)-1</f>
        <v>6</v>
      </c>
      <c r="G18">
        <v>11</v>
      </c>
      <c r="H18" t="str">
        <f t="array" ref="H18">INDEX(A$8:A$19,MATCH($G18,$E$8:$E$19,0))</f>
        <v>Mortgage arrears</v>
      </c>
      <c r="I18" s="479">
        <f t="array" ref="I18">INDEX(B$8:B$19,MATCH($G18,$E$8:$E$19,0))</f>
        <v>1.3740458015267175E-2</v>
      </c>
      <c r="J18" s="479">
        <f t="array" ref="J18">INDEX(C$8:C$19,MATCH($G18,$E$8:$E$19,0))</f>
        <v>1.0643712470284727E-2</v>
      </c>
    </row>
    <row r="19" spans="1:10">
      <c r="A19" t="s">
        <v>149</v>
      </c>
      <c r="B19" s="473">
        <f>Debt!J33</f>
        <v>0.13129770992366413</v>
      </c>
      <c r="C19" s="886">
        <f>Debt!R33</f>
        <v>0.15388935326070502</v>
      </c>
      <c r="E19">
        <f>RANK(B19,$B$8:$B$19,0)+COUNTIF($B$8:B19,B19)-1</f>
        <v>3</v>
      </c>
      <c r="G19">
        <v>12</v>
      </c>
      <c r="H19" t="str">
        <f t="array" ref="H19">INDEX(A$8:A$19,MATCH($G19,$E$8:$E$19,0))</f>
        <v>Rent-to-Own debts</v>
      </c>
      <c r="I19" s="479">
        <f t="array" ref="I19">INDEX(B$8:B$19,MATCH($G19,$E$8:$E$19,0))</f>
        <v>0</v>
      </c>
      <c r="J19" s="479">
        <f t="array" ref="J19">INDEX(C$8:C$19,MATCH($G19,$E$8:$E$19,0))</f>
        <v>4.2659600971377866E-3</v>
      </c>
    </row>
    <row r="20" spans="1:10">
      <c r="B20" s="473"/>
      <c r="C20" s="473"/>
      <c r="H20" s="479"/>
      <c r="I20" s="479"/>
    </row>
    <row r="21" spans="1:10">
      <c r="B21" s="473"/>
      <c r="C21" s="473"/>
      <c r="H21" s="479"/>
      <c r="I21" s="479"/>
    </row>
    <row r="22" spans="1:10">
      <c r="B22" s="473"/>
      <c r="C22" s="473"/>
      <c r="H22" s="479"/>
      <c r="I22" s="479"/>
    </row>
    <row r="23" spans="1:10">
      <c r="B23" s="473"/>
      <c r="C23" s="473"/>
      <c r="H23" s="479"/>
      <c r="I23" s="479"/>
    </row>
    <row r="24" spans="1:10">
      <c r="B24" s="473"/>
      <c r="C24" s="473"/>
      <c r="H24" s="479"/>
      <c r="I24" s="479"/>
    </row>
    <row r="25" spans="1:10">
      <c r="B25" s="473"/>
      <c r="C25" s="473"/>
      <c r="H25" s="479"/>
      <c r="I25" s="479"/>
    </row>
    <row r="26" spans="1:10">
      <c r="B26" s="473"/>
      <c r="C26" s="473"/>
      <c r="H26" s="479"/>
      <c r="I26" s="479"/>
    </row>
    <row r="27" spans="1:10">
      <c r="B27" s="473"/>
      <c r="C27" s="473"/>
      <c r="H27" s="479"/>
      <c r="I27" s="479"/>
    </row>
    <row r="28" spans="1:10">
      <c r="B28" s="473"/>
      <c r="C28" s="473"/>
      <c r="H28" s="479"/>
      <c r="I28" s="479"/>
    </row>
    <row r="29" spans="1:10">
      <c r="B29" s="473"/>
      <c r="C29" s="473"/>
      <c r="H29" s="479"/>
      <c r="I29" s="479"/>
    </row>
    <row r="30" spans="1:10">
      <c r="B30" s="473"/>
      <c r="C30" s="473"/>
      <c r="H30" s="479"/>
      <c r="I30" s="479"/>
    </row>
    <row r="31" spans="1:10">
      <c r="B31" s="473"/>
      <c r="C31" s="473"/>
      <c r="H31" s="479"/>
      <c r="I31" s="479"/>
    </row>
    <row r="32" spans="1:10">
      <c r="H32" s="479"/>
      <c r="I32" s="479"/>
    </row>
    <row r="33" spans="2:9">
      <c r="H33" s="479"/>
      <c r="I33" s="479"/>
    </row>
    <row r="34" spans="2:9">
      <c r="H34" s="479"/>
      <c r="I34" s="479"/>
    </row>
    <row r="38" spans="2:9">
      <c r="B38" s="473"/>
      <c r="C38" s="473"/>
      <c r="D38" s="473"/>
      <c r="E38" s="473"/>
      <c r="F38" s="473"/>
      <c r="G38" s="473"/>
      <c r="H38" s="473"/>
    </row>
    <row r="39" spans="2:9">
      <c r="B39" s="473"/>
      <c r="C39" s="473"/>
      <c r="D39" s="473"/>
      <c r="E39" s="473"/>
      <c r="F39" s="473"/>
      <c r="G39" s="473"/>
      <c r="H39" s="473"/>
    </row>
  </sheetData>
  <mergeCells count="2">
    <mergeCell ref="Q13:U13"/>
    <mergeCell ref="L13:P1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6CC53-2BBB-4E0D-9CD1-62F79BE4B664}">
  <dimension ref="A1:A2"/>
  <sheetViews>
    <sheetView workbookViewId="0"/>
  </sheetViews>
  <sheetFormatPr defaultRowHeight="15"/>
  <cols>
    <col min="1" max="16384" width="9.140625" style="2"/>
  </cols>
  <sheetData>
    <row r="1" spans="1:1">
      <c r="A1" s="215" t="s">
        <v>19</v>
      </c>
    </row>
    <row r="2" spans="1:1">
      <c r="A2" s="5" t="s">
        <v>243</v>
      </c>
    </row>
  </sheetData>
  <hyperlinks>
    <hyperlink ref="A1" location="Contents!A1" display="Return to Contents" xr:uid="{BDEF7D0C-5894-4711-9CF1-9985E8C738A1}"/>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3"/>
  <sheetViews>
    <sheetView workbookViewId="0">
      <selection activeCell="A3" sqref="A3"/>
    </sheetView>
  </sheetViews>
  <sheetFormatPr defaultRowHeight="1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c r="A1" s="909" t="s">
        <v>1</v>
      </c>
      <c r="B1" s="909"/>
      <c r="C1" s="909"/>
      <c r="O1" s="215"/>
    </row>
    <row r="2" spans="1:15">
      <c r="A2" s="5" t="s">
        <v>10</v>
      </c>
    </row>
    <row r="3" spans="1:15">
      <c r="A3" s="215" t="s">
        <v>19</v>
      </c>
    </row>
    <row r="4" spans="1:15">
      <c r="A4" s="5"/>
    </row>
    <row r="5" spans="1:15">
      <c r="A5" s="214" t="s">
        <v>244</v>
      </c>
      <c r="C5" s="215" t="s">
        <v>35</v>
      </c>
    </row>
    <row r="6" spans="1:15">
      <c r="A6" s="214" t="s">
        <v>245</v>
      </c>
      <c r="C6" s="215" t="s">
        <v>37</v>
      </c>
    </row>
    <row r="7" spans="1:15">
      <c r="A7" s="214"/>
      <c r="C7" s="215"/>
    </row>
    <row r="8" spans="1:15">
      <c r="A8" s="215" t="s">
        <v>246</v>
      </c>
      <c r="B8"/>
      <c r="C8"/>
      <c r="D8"/>
      <c r="E8"/>
    </row>
    <row r="9" spans="1:15">
      <c r="A9" s="5"/>
    </row>
    <row r="10" spans="1:15">
      <c r="B10" s="940" t="s">
        <v>244</v>
      </c>
      <c r="C10" s="910" t="str">
        <f>$A$1</f>
        <v>East Renfrewshire</v>
      </c>
      <c r="D10" s="911"/>
      <c r="E10" s="912"/>
      <c r="F10" s="911" t="s">
        <v>93</v>
      </c>
      <c r="G10" s="911"/>
      <c r="H10" s="911"/>
    </row>
    <row r="11" spans="1:15" ht="15.75" thickBot="1">
      <c r="B11" s="941"/>
      <c r="C11" s="216" t="s">
        <v>247</v>
      </c>
      <c r="D11" s="150" t="s">
        <v>248</v>
      </c>
      <c r="E11" s="413" t="s">
        <v>249</v>
      </c>
      <c r="F11" s="216" t="s">
        <v>247</v>
      </c>
      <c r="G11" s="150" t="s">
        <v>248</v>
      </c>
      <c r="H11" s="412" t="s">
        <v>249</v>
      </c>
    </row>
    <row r="12" spans="1:15">
      <c r="B12" s="134" t="s">
        <v>96</v>
      </c>
      <c r="C12" s="35"/>
      <c r="D12" s="140"/>
      <c r="E12" s="154"/>
      <c r="F12" s="140"/>
      <c r="G12" s="140"/>
      <c r="H12" s="140"/>
    </row>
    <row r="13" spans="1:15">
      <c r="B13" s="225" t="s">
        <v>97</v>
      </c>
      <c r="C13" s="219">
        <v>697411</v>
      </c>
      <c r="D13" s="220">
        <v>12500</v>
      </c>
      <c r="E13" s="223">
        <f>SUM(C13:D13)</f>
        <v>709911</v>
      </c>
      <c r="F13" s="219">
        <v>14382414.17</v>
      </c>
      <c r="G13" s="220">
        <v>12300227.789999999</v>
      </c>
      <c r="H13" s="227">
        <f>SUM(F13:G13)</f>
        <v>26682641.960000001</v>
      </c>
    </row>
    <row r="14" spans="1:15">
      <c r="B14" s="226" t="s">
        <v>99</v>
      </c>
      <c r="C14" s="221">
        <v>724200</v>
      </c>
      <c r="D14" s="222">
        <v>12500</v>
      </c>
      <c r="E14" s="224">
        <f t="shared" ref="E14:E16" si="0">SUM(C14:D14)</f>
        <v>736700</v>
      </c>
      <c r="F14" s="221">
        <v>14914416.17</v>
      </c>
      <c r="G14" s="222">
        <v>11198110.119999999</v>
      </c>
      <c r="H14" s="228">
        <f t="shared" ref="H14" si="1">SUM(F14:G14)</f>
        <v>26112526.289999999</v>
      </c>
    </row>
    <row r="15" spans="1:15" ht="15.75" customHeight="1">
      <c r="B15" s="595" t="s">
        <v>100</v>
      </c>
      <c r="C15" s="219">
        <v>704977</v>
      </c>
      <c r="D15" s="220">
        <v>12500</v>
      </c>
      <c r="E15" s="596">
        <f t="shared" si="0"/>
        <v>717477</v>
      </c>
      <c r="F15" s="219">
        <v>15249183.859999999</v>
      </c>
      <c r="G15" s="220">
        <v>13035484.51</v>
      </c>
      <c r="H15" s="597">
        <f>SUM(F15:G15)</f>
        <v>28284668.369999997</v>
      </c>
    </row>
    <row r="16" spans="1:15" ht="15.75" customHeight="1">
      <c r="B16" s="599" t="s">
        <v>101</v>
      </c>
      <c r="C16" s="600">
        <v>846759</v>
      </c>
      <c r="D16" s="601">
        <v>52500</v>
      </c>
      <c r="E16" s="602">
        <f t="shared" si="0"/>
        <v>899259</v>
      </c>
      <c r="F16" s="601">
        <v>16228510.4</v>
      </c>
      <c r="G16" s="601">
        <v>10843125.82</v>
      </c>
      <c r="H16" s="603">
        <f>SUM(F16:G16)</f>
        <v>27071636.219999999</v>
      </c>
    </row>
    <row r="17" spans="1:14">
      <c r="B17" s="5" t="s">
        <v>102</v>
      </c>
      <c r="C17" s="147"/>
      <c r="E17" s="414"/>
      <c r="J17" s="483"/>
    </row>
    <row r="18" spans="1:14">
      <c r="B18" s="225" t="s">
        <v>97</v>
      </c>
      <c r="C18" s="230">
        <f t="shared" ref="C18:D21" si="2">IFERROR(C13/$E13,"-")</f>
        <v>0.98239215901711618</v>
      </c>
      <c r="D18" s="195">
        <f t="shared" si="2"/>
        <v>1.7607840982883771E-2</v>
      </c>
      <c r="E18" s="217"/>
      <c r="F18" s="195">
        <f t="shared" ref="F18:G21" si="3">IFERROR(F13/$H13,"-")</f>
        <v>0.5390176202027035</v>
      </c>
      <c r="G18" s="195">
        <f t="shared" si="3"/>
        <v>0.46098237979729645</v>
      </c>
      <c r="H18" s="195"/>
    </row>
    <row r="19" spans="1:14">
      <c r="B19" s="226" t="s">
        <v>99</v>
      </c>
      <c r="C19" s="229">
        <f t="shared" si="2"/>
        <v>0.98303244197095152</v>
      </c>
      <c r="D19" s="196">
        <f t="shared" si="2"/>
        <v>1.6967558029048459E-2</v>
      </c>
      <c r="E19" s="218"/>
      <c r="F19" s="196">
        <f t="shared" si="3"/>
        <v>0.57115945061629658</v>
      </c>
      <c r="G19" s="196">
        <f t="shared" si="3"/>
        <v>0.42884054938370347</v>
      </c>
      <c r="H19" s="196"/>
    </row>
    <row r="20" spans="1:14">
      <c r="B20" s="595" t="s">
        <v>100</v>
      </c>
      <c r="C20" s="608">
        <f t="shared" si="2"/>
        <v>0.98257783873211268</v>
      </c>
      <c r="D20" s="598">
        <f t="shared" si="2"/>
        <v>1.7422161267887332E-2</v>
      </c>
      <c r="E20" s="609"/>
      <c r="F20" s="598">
        <f t="shared" si="3"/>
        <v>0.53913249611135539</v>
      </c>
      <c r="G20" s="598">
        <f t="shared" si="3"/>
        <v>0.46086750388864473</v>
      </c>
      <c r="H20" s="598"/>
    </row>
    <row r="21" spans="1:14" ht="15.75" thickBot="1">
      <c r="B21" s="604" t="s">
        <v>101</v>
      </c>
      <c r="C21" s="605">
        <f t="shared" si="2"/>
        <v>0.94161859931343472</v>
      </c>
      <c r="D21" s="606">
        <f t="shared" si="2"/>
        <v>5.838140068656527E-2</v>
      </c>
      <c r="E21" s="607"/>
      <c r="F21" s="606">
        <f t="shared" si="3"/>
        <v>0.59946544302374649</v>
      </c>
      <c r="G21" s="606">
        <f t="shared" si="3"/>
        <v>0.40053455697625362</v>
      </c>
      <c r="H21" s="606"/>
    </row>
    <row r="23" spans="1:14">
      <c r="A23" s="215" t="s">
        <v>250</v>
      </c>
      <c r="B23"/>
      <c r="C23"/>
      <c r="D23"/>
    </row>
    <row r="24" spans="1:14">
      <c r="A24" s="5"/>
    </row>
    <row r="25" spans="1:14">
      <c r="A25" s="5" t="s">
        <v>104</v>
      </c>
    </row>
    <row r="26" spans="1:14">
      <c r="B26" s="940" t="s">
        <v>245</v>
      </c>
      <c r="C26" s="910" t="str">
        <f>$A$1</f>
        <v>East Renfrewshire</v>
      </c>
      <c r="D26" s="911"/>
      <c r="E26" s="911"/>
      <c r="F26" s="911"/>
      <c r="G26" s="911"/>
      <c r="H26" s="912"/>
      <c r="I26" s="911" t="s">
        <v>93</v>
      </c>
      <c r="J26" s="911"/>
      <c r="K26" s="911"/>
      <c r="L26" s="911"/>
      <c r="M26" s="911"/>
      <c r="N26" s="911"/>
    </row>
    <row r="27" spans="1:14" ht="30.75" thickBot="1">
      <c r="B27" s="940"/>
      <c r="C27" s="159" t="s">
        <v>251</v>
      </c>
      <c r="D27" s="160" t="s">
        <v>252</v>
      </c>
      <c r="E27" s="160" t="s">
        <v>253</v>
      </c>
      <c r="F27" s="160" t="s">
        <v>254</v>
      </c>
      <c r="G27" s="160" t="s">
        <v>149</v>
      </c>
      <c r="H27" s="74" t="s">
        <v>255</v>
      </c>
      <c r="I27" s="160" t="s">
        <v>251</v>
      </c>
      <c r="J27" s="160" t="s">
        <v>252</v>
      </c>
      <c r="K27" s="160" t="s">
        <v>253</v>
      </c>
      <c r="L27" s="160" t="s">
        <v>254</v>
      </c>
      <c r="M27" s="160" t="s">
        <v>149</v>
      </c>
      <c r="N27" s="480" t="s">
        <v>255</v>
      </c>
    </row>
    <row r="28" spans="1:14">
      <c r="B28" s="148" t="s">
        <v>96</v>
      </c>
      <c r="C28" s="35"/>
      <c r="D28" s="140"/>
      <c r="E28" s="140"/>
      <c r="F28" s="140"/>
      <c r="G28" s="140"/>
      <c r="H28" s="154"/>
      <c r="I28" s="140"/>
      <c r="J28" s="140"/>
      <c r="K28" s="140"/>
      <c r="L28" s="140"/>
      <c r="M28" s="140"/>
      <c r="N28" s="140"/>
    </row>
    <row r="29" spans="1:14">
      <c r="B29" s="4" t="s">
        <v>97</v>
      </c>
      <c r="C29" s="219">
        <v>0</v>
      </c>
      <c r="D29" s="220">
        <v>0</v>
      </c>
      <c r="E29" s="220">
        <v>0</v>
      </c>
      <c r="F29" s="220">
        <v>0</v>
      </c>
      <c r="G29" s="220">
        <v>0</v>
      </c>
      <c r="H29" s="238">
        <f>SUM(C29:G29)</f>
        <v>0</v>
      </c>
      <c r="I29" s="220">
        <v>447591</v>
      </c>
      <c r="J29" s="220">
        <v>517349.44</v>
      </c>
      <c r="K29" s="220">
        <v>303137.03000000003</v>
      </c>
      <c r="L29" s="220">
        <v>1660152.81</v>
      </c>
      <c r="M29" s="220">
        <v>1189735.74</v>
      </c>
      <c r="N29" s="233">
        <f>SUM(I29:M29)</f>
        <v>4117966.0200000005</v>
      </c>
    </row>
    <row r="30" spans="1:14">
      <c r="B30" s="1" t="s">
        <v>99</v>
      </c>
      <c r="C30" s="221">
        <v>0</v>
      </c>
      <c r="D30" s="222">
        <v>0</v>
      </c>
      <c r="E30" s="222">
        <v>0</v>
      </c>
      <c r="F30" s="222">
        <v>0</v>
      </c>
      <c r="G30" s="222">
        <v>40000</v>
      </c>
      <c r="H30" s="239">
        <f t="shared" ref="H30" si="4">SUM(C30:G30)</f>
        <v>40000</v>
      </c>
      <c r="I30" s="222">
        <v>290094</v>
      </c>
      <c r="J30" s="222">
        <v>459223.28</v>
      </c>
      <c r="K30" s="222">
        <v>545522.46</v>
      </c>
      <c r="L30" s="222">
        <v>771397.88</v>
      </c>
      <c r="M30" s="222">
        <v>1977490.44</v>
      </c>
      <c r="N30" s="234">
        <f t="shared" ref="N30" si="5">SUM(I30:M30)</f>
        <v>4043728.06</v>
      </c>
    </row>
    <row r="31" spans="1:14">
      <c r="B31" s="236" t="s">
        <v>100</v>
      </c>
      <c r="C31" s="219">
        <v>0</v>
      </c>
      <c r="D31" s="220">
        <v>0</v>
      </c>
      <c r="E31" s="220">
        <v>0</v>
      </c>
      <c r="F31" s="220">
        <v>0</v>
      </c>
      <c r="G31" s="220">
        <v>0</v>
      </c>
      <c r="H31" s="238">
        <f>SUM(C31:G31)</f>
        <v>0</v>
      </c>
      <c r="I31" s="220">
        <v>161840.17000000001</v>
      </c>
      <c r="J31" s="220">
        <v>191878.59</v>
      </c>
      <c r="K31" s="220">
        <v>274847.46000000002</v>
      </c>
      <c r="L31" s="220">
        <v>603628.26</v>
      </c>
      <c r="M31" s="220">
        <v>2145045.85</v>
      </c>
      <c r="N31" s="233">
        <f>SUM(I31:M31)</f>
        <v>3377240.33</v>
      </c>
    </row>
    <row r="32" spans="1:14">
      <c r="B32" s="610" t="s">
        <v>101</v>
      </c>
      <c r="C32" s="221">
        <v>0</v>
      </c>
      <c r="D32" s="222">
        <v>0</v>
      </c>
      <c r="E32" s="222">
        <v>30000</v>
      </c>
      <c r="F32" s="222">
        <v>0</v>
      </c>
      <c r="G32" s="222">
        <f>SUM(E46,H46)</f>
        <v>0</v>
      </c>
      <c r="H32" s="239">
        <v>60000</v>
      </c>
      <c r="I32" s="222">
        <v>53935</v>
      </c>
      <c r="J32" s="222">
        <v>448034.3</v>
      </c>
      <c r="K32" s="222">
        <v>873177</v>
      </c>
      <c r="L32" s="222">
        <v>1053537.5900000001</v>
      </c>
      <c r="M32" s="222">
        <f>SUM(L46,O46)</f>
        <v>5017117.1599999992</v>
      </c>
      <c r="N32" s="234">
        <v>7777525.0199999996</v>
      </c>
    </row>
    <row r="33" spans="1:16">
      <c r="B33" s="237" t="s">
        <v>102</v>
      </c>
      <c r="C33" s="240"/>
      <c r="D33" s="232"/>
      <c r="E33" s="232"/>
      <c r="F33" s="232"/>
      <c r="G33" s="232"/>
      <c r="H33" s="237"/>
      <c r="I33" s="232"/>
      <c r="J33" s="232"/>
      <c r="K33" s="232"/>
      <c r="L33" s="232"/>
      <c r="M33" s="232"/>
      <c r="N33" s="231"/>
    </row>
    <row r="34" spans="1:16">
      <c r="B34" s="4" t="s">
        <v>97</v>
      </c>
      <c r="C34" s="230" t="str">
        <f>IFERROR(C29/$H29,"-")</f>
        <v>-</v>
      </c>
      <c r="D34" s="195" t="str">
        <f t="shared" ref="D34:G34" si="6">IFERROR(D29/$H29,"-")</f>
        <v>-</v>
      </c>
      <c r="E34" s="195" t="str">
        <f t="shared" si="6"/>
        <v>-</v>
      </c>
      <c r="F34" s="195" t="str">
        <f t="shared" si="6"/>
        <v>-</v>
      </c>
      <c r="G34" s="195" t="str">
        <f t="shared" si="6"/>
        <v>-</v>
      </c>
      <c r="H34" s="241"/>
      <c r="I34" s="195">
        <f>IFERROR(I29/$N29,"-")</f>
        <v>0.10869225190935401</v>
      </c>
      <c r="J34" s="195">
        <f t="shared" ref="J34:M34" si="7">IFERROR(J29/$N29,"-")</f>
        <v>0.12563227512984673</v>
      </c>
      <c r="K34" s="195">
        <f t="shared" si="7"/>
        <v>7.3613290767270578E-2</v>
      </c>
      <c r="L34" s="195">
        <f t="shared" si="7"/>
        <v>0.40314873943520296</v>
      </c>
      <c r="M34" s="195">
        <f t="shared" si="7"/>
        <v>0.28891344275832559</v>
      </c>
      <c r="N34" s="242"/>
    </row>
    <row r="35" spans="1:16">
      <c r="B35" s="1" t="s">
        <v>99</v>
      </c>
      <c r="C35" s="229">
        <f t="shared" ref="C35:G35" si="8">IFERROR(C30/$H30,"-")</f>
        <v>0</v>
      </c>
      <c r="D35" s="196">
        <f t="shared" si="8"/>
        <v>0</v>
      </c>
      <c r="E35" s="196">
        <f t="shared" si="8"/>
        <v>0</v>
      </c>
      <c r="F35" s="196">
        <f t="shared" si="8"/>
        <v>0</v>
      </c>
      <c r="G35" s="196">
        <f t="shared" si="8"/>
        <v>1</v>
      </c>
      <c r="H35" s="347"/>
      <c r="I35" s="196">
        <f t="shared" ref="I35:M35" si="9">IFERROR(I30/$N30,"-")</f>
        <v>7.1739245492190684E-2</v>
      </c>
      <c r="J35" s="196">
        <f t="shared" si="9"/>
        <v>0.11356433300809056</v>
      </c>
      <c r="K35" s="196">
        <f t="shared" si="9"/>
        <v>0.134905822524574</v>
      </c>
      <c r="L35" s="196">
        <f t="shared" si="9"/>
        <v>0.19076403471107797</v>
      </c>
      <c r="M35" s="196">
        <f t="shared" si="9"/>
        <v>0.48902656426406677</v>
      </c>
      <c r="N35" s="235"/>
    </row>
    <row r="36" spans="1:16">
      <c r="B36" s="236" t="s">
        <v>100</v>
      </c>
      <c r="C36" s="230" t="str">
        <f t="shared" ref="C36:G36" si="10">IFERROR(C31/$H31,"-")</f>
        <v>-</v>
      </c>
      <c r="D36" s="195" t="str">
        <f t="shared" si="10"/>
        <v>-</v>
      </c>
      <c r="E36" s="195" t="str">
        <f t="shared" si="10"/>
        <v>-</v>
      </c>
      <c r="F36" s="195" t="str">
        <f t="shared" si="10"/>
        <v>-</v>
      </c>
      <c r="G36" s="195" t="str">
        <f t="shared" si="10"/>
        <v>-</v>
      </c>
      <c r="H36" s="241"/>
      <c r="I36" s="195">
        <f t="shared" ref="I36:M36" si="11">IFERROR(I31/$N31,"-")</f>
        <v>4.7920833042995201E-2</v>
      </c>
      <c r="J36" s="195">
        <f t="shared" si="11"/>
        <v>5.6815201540602232E-2</v>
      </c>
      <c r="K36" s="195">
        <f t="shared" si="11"/>
        <v>8.1382262777846201E-2</v>
      </c>
      <c r="L36" s="195">
        <f t="shared" si="11"/>
        <v>0.17873417376843892</v>
      </c>
      <c r="M36" s="195">
        <f t="shared" si="11"/>
        <v>0.63514752887011749</v>
      </c>
      <c r="N36" s="242"/>
    </row>
    <row r="37" spans="1:16" ht="15.75" thickBot="1">
      <c r="B37" s="611" t="s">
        <v>101</v>
      </c>
      <c r="C37" s="437">
        <f t="shared" ref="C37:G37" si="12">IFERROR(C32/$H32,"-")</f>
        <v>0</v>
      </c>
      <c r="D37" s="422">
        <f t="shared" si="12"/>
        <v>0</v>
      </c>
      <c r="E37" s="422">
        <f t="shared" si="12"/>
        <v>0.5</v>
      </c>
      <c r="F37" s="422">
        <f t="shared" si="12"/>
        <v>0</v>
      </c>
      <c r="G37" s="422">
        <f t="shared" si="12"/>
        <v>0</v>
      </c>
      <c r="H37" s="411"/>
      <c r="I37" s="422">
        <f t="shared" ref="I37:M37" si="13">IFERROR(I32/$N32,"-")</f>
        <v>6.9347253607420735E-3</v>
      </c>
      <c r="J37" s="422">
        <f t="shared" si="13"/>
        <v>5.7606282056036386E-2</v>
      </c>
      <c r="K37" s="422">
        <f t="shared" si="13"/>
        <v>0.11226926274806122</v>
      </c>
      <c r="L37" s="422">
        <f t="shared" si="13"/>
        <v>0.13545923507681626</v>
      </c>
      <c r="M37" s="422">
        <f t="shared" si="13"/>
        <v>0.64507888397638347</v>
      </c>
      <c r="N37" s="612"/>
    </row>
    <row r="38" spans="1:16">
      <c r="A38" s="11"/>
    </row>
    <row r="39" spans="1:16">
      <c r="A39" s="5" t="s">
        <v>109</v>
      </c>
    </row>
    <row r="40" spans="1:16">
      <c r="B40" s="940" t="s">
        <v>256</v>
      </c>
      <c r="C40" s="910" t="str">
        <f>$A$1</f>
        <v>East Renfrewshire</v>
      </c>
      <c r="D40" s="911"/>
      <c r="E40" s="911"/>
      <c r="F40" s="911"/>
      <c r="G40" s="911"/>
      <c r="H40" s="911"/>
      <c r="I40" s="912"/>
      <c r="J40" s="910" t="s">
        <v>93</v>
      </c>
      <c r="K40" s="911"/>
      <c r="L40" s="911"/>
      <c r="M40" s="911"/>
      <c r="N40" s="911"/>
      <c r="O40" s="911"/>
      <c r="P40" s="911"/>
    </row>
    <row r="41" spans="1:16" ht="30.75" thickBot="1">
      <c r="B41" s="940"/>
      <c r="C41" s="159" t="s">
        <v>251</v>
      </c>
      <c r="D41" s="160" t="s">
        <v>252</v>
      </c>
      <c r="E41" s="160" t="s">
        <v>257</v>
      </c>
      <c r="F41" s="160" t="s">
        <v>253</v>
      </c>
      <c r="G41" s="160" t="s">
        <v>254</v>
      </c>
      <c r="H41" s="160" t="s">
        <v>149</v>
      </c>
      <c r="I41" s="74" t="s">
        <v>255</v>
      </c>
      <c r="J41" s="160" t="s">
        <v>251</v>
      </c>
      <c r="K41" s="160" t="s">
        <v>252</v>
      </c>
      <c r="L41" s="160" t="s">
        <v>257</v>
      </c>
      <c r="M41" s="160" t="s">
        <v>253</v>
      </c>
      <c r="N41" s="160" t="s">
        <v>254</v>
      </c>
      <c r="O41" s="160" t="s">
        <v>149</v>
      </c>
      <c r="P41" s="480" t="s">
        <v>255</v>
      </c>
    </row>
    <row r="42" spans="1:16">
      <c r="B42" s="148" t="s">
        <v>96</v>
      </c>
      <c r="C42" s="35"/>
      <c r="D42" s="140"/>
      <c r="E42" s="140"/>
      <c r="F42" s="140"/>
      <c r="G42" s="140"/>
      <c r="H42" s="140"/>
      <c r="I42" s="154"/>
      <c r="J42" s="140"/>
      <c r="K42" s="140"/>
      <c r="L42" s="140"/>
      <c r="M42" s="140"/>
      <c r="N42" s="140"/>
      <c r="O42" s="140"/>
      <c r="P42" s="140"/>
    </row>
    <row r="43" spans="1:16">
      <c r="B43" s="4" t="s">
        <v>97</v>
      </c>
      <c r="C43" s="219">
        <v>0</v>
      </c>
      <c r="D43" s="220">
        <v>0</v>
      </c>
      <c r="E43" s="220" t="s">
        <v>98</v>
      </c>
      <c r="F43" s="220">
        <v>0</v>
      </c>
      <c r="G43" s="220">
        <v>0</v>
      </c>
      <c r="H43" s="220">
        <v>0</v>
      </c>
      <c r="I43" s="238">
        <f>SUM(C43:H43)</f>
        <v>0</v>
      </c>
      <c r="J43" s="220">
        <v>447591</v>
      </c>
      <c r="K43" s="220">
        <v>517349.44</v>
      </c>
      <c r="L43" s="220" t="s">
        <v>98</v>
      </c>
      <c r="M43" s="220">
        <v>303137.03000000003</v>
      </c>
      <c r="N43" s="220">
        <v>1660152.81</v>
      </c>
      <c r="O43" s="220">
        <v>1189735.74</v>
      </c>
      <c r="P43" s="233">
        <f>SUM(J43:O43)</f>
        <v>4117966.0200000005</v>
      </c>
    </row>
    <row r="44" spans="1:16">
      <c r="B44" s="1" t="s">
        <v>99</v>
      </c>
      <c r="C44" s="221">
        <v>0</v>
      </c>
      <c r="D44" s="222">
        <v>0</v>
      </c>
      <c r="E44" s="222" t="s">
        <v>98</v>
      </c>
      <c r="F44" s="222">
        <v>0</v>
      </c>
      <c r="G44" s="222">
        <v>0</v>
      </c>
      <c r="H44" s="222">
        <v>40000</v>
      </c>
      <c r="I44" s="239">
        <f>SUM(C44:H44)</f>
        <v>40000</v>
      </c>
      <c r="J44" s="222">
        <v>290094</v>
      </c>
      <c r="K44" s="222">
        <v>459223.28</v>
      </c>
      <c r="L44" s="222" t="s">
        <v>98</v>
      </c>
      <c r="M44" s="222">
        <v>545522.46</v>
      </c>
      <c r="N44" s="222">
        <v>771397.88</v>
      </c>
      <c r="O44" s="222">
        <v>1977490.44</v>
      </c>
      <c r="P44" s="234">
        <f>SUM(J44:O44)</f>
        <v>4043728.06</v>
      </c>
    </row>
    <row r="45" spans="1:16">
      <c r="B45" s="236" t="s">
        <v>100</v>
      </c>
      <c r="C45" s="219">
        <v>0</v>
      </c>
      <c r="D45" s="220">
        <v>0</v>
      </c>
      <c r="E45" s="220" t="s">
        <v>98</v>
      </c>
      <c r="F45" s="220">
        <v>0</v>
      </c>
      <c r="G45" s="220">
        <v>0</v>
      </c>
      <c r="H45" s="220">
        <v>0</v>
      </c>
      <c r="I45" s="238">
        <f>SUM(C45:H45)</f>
        <v>0</v>
      </c>
      <c r="J45" s="220">
        <v>161840.17000000001</v>
      </c>
      <c r="K45" s="220">
        <v>191878.59</v>
      </c>
      <c r="L45" s="220" t="s">
        <v>98</v>
      </c>
      <c r="M45" s="220">
        <v>274847.46000000002</v>
      </c>
      <c r="N45" s="220">
        <v>603628.26</v>
      </c>
      <c r="O45" s="220">
        <v>2145045.85</v>
      </c>
      <c r="P45" s="233">
        <f>SUM(J45:O45)</f>
        <v>3377240.33</v>
      </c>
    </row>
    <row r="46" spans="1:16">
      <c r="B46" s="610" t="s">
        <v>101</v>
      </c>
      <c r="C46" s="221">
        <v>0</v>
      </c>
      <c r="D46" s="222">
        <v>0</v>
      </c>
      <c r="E46" s="222">
        <v>0</v>
      </c>
      <c r="F46" s="222">
        <v>30000</v>
      </c>
      <c r="G46" s="222">
        <v>0</v>
      </c>
      <c r="H46" s="222">
        <v>0</v>
      </c>
      <c r="I46" s="239">
        <v>60000</v>
      </c>
      <c r="J46" s="222">
        <v>53935</v>
      </c>
      <c r="K46" s="222">
        <v>448034.3</v>
      </c>
      <c r="L46" s="222">
        <v>515399.56</v>
      </c>
      <c r="M46" s="222">
        <v>873177</v>
      </c>
      <c r="N46" s="222">
        <v>1053537.5900000001</v>
      </c>
      <c r="O46" s="222">
        <v>4501717.5999999996</v>
      </c>
      <c r="P46" s="234">
        <v>7777525.0199999996</v>
      </c>
    </row>
    <row r="47" spans="1:16">
      <c r="B47" s="237" t="s">
        <v>102</v>
      </c>
      <c r="C47" s="240"/>
      <c r="D47" s="232"/>
      <c r="E47" s="232"/>
      <c r="F47" s="232"/>
      <c r="G47" s="232"/>
      <c r="H47" s="232"/>
      <c r="I47" s="237"/>
      <c r="J47" s="232"/>
      <c r="K47" s="232"/>
      <c r="L47" s="232"/>
      <c r="M47" s="232"/>
      <c r="N47" s="232"/>
      <c r="O47" s="232"/>
      <c r="P47" s="231"/>
    </row>
    <row r="48" spans="1:16">
      <c r="B48" s="4" t="s">
        <v>97</v>
      </c>
      <c r="C48" s="230" t="str">
        <f t="shared" ref="C48:D50" si="14">IFERROR(C43/$I43,"-")</f>
        <v>-</v>
      </c>
      <c r="D48" s="195" t="str">
        <f t="shared" si="14"/>
        <v>-</v>
      </c>
      <c r="E48" s="195" t="str">
        <f t="shared" ref="E48:E50" si="15">IFERROR(E43/$I43,"-")</f>
        <v>-</v>
      </c>
      <c r="F48" s="195" t="str">
        <f t="shared" ref="F48:H50" si="16">IFERROR(F43/$I43,"-")</f>
        <v>-</v>
      </c>
      <c r="G48" s="195" t="str">
        <f t="shared" si="16"/>
        <v>-</v>
      </c>
      <c r="H48" s="195" t="str">
        <f t="shared" si="16"/>
        <v>-</v>
      </c>
      <c r="I48" s="241"/>
      <c r="J48" s="195">
        <f>IFERROR(J43/$P43,"-")</f>
        <v>0.10869225190935401</v>
      </c>
      <c r="K48" s="195">
        <f t="shared" ref="K48:O48" si="17">IFERROR(K43/$P43,"-")</f>
        <v>0.12563227512984673</v>
      </c>
      <c r="L48" s="195" t="str">
        <f t="shared" si="17"/>
        <v>-</v>
      </c>
      <c r="M48" s="195">
        <f t="shared" si="17"/>
        <v>7.3613290767270578E-2</v>
      </c>
      <c r="N48" s="195">
        <f t="shared" si="17"/>
        <v>0.40314873943520296</v>
      </c>
      <c r="O48" s="195">
        <f t="shared" si="17"/>
        <v>0.28891344275832559</v>
      </c>
      <c r="P48" s="242"/>
    </row>
    <row r="49" spans="1:16">
      <c r="B49" s="1" t="s">
        <v>99</v>
      </c>
      <c r="C49" s="229">
        <f t="shared" si="14"/>
        <v>0</v>
      </c>
      <c r="D49" s="196">
        <f t="shared" si="14"/>
        <v>0</v>
      </c>
      <c r="E49" s="196" t="str">
        <f t="shared" si="15"/>
        <v>-</v>
      </c>
      <c r="F49" s="196">
        <f t="shared" si="16"/>
        <v>0</v>
      </c>
      <c r="G49" s="196">
        <f t="shared" si="16"/>
        <v>0</v>
      </c>
      <c r="H49" s="196">
        <f t="shared" si="16"/>
        <v>1</v>
      </c>
      <c r="I49" s="347"/>
      <c r="J49" s="196">
        <f t="shared" ref="J49:O49" si="18">IFERROR(J44/$P44,"-")</f>
        <v>7.1739245492190684E-2</v>
      </c>
      <c r="K49" s="196">
        <f t="shared" si="18"/>
        <v>0.11356433300809056</v>
      </c>
      <c r="L49" s="196" t="str">
        <f t="shared" si="18"/>
        <v>-</v>
      </c>
      <c r="M49" s="196">
        <f t="shared" si="18"/>
        <v>0.134905822524574</v>
      </c>
      <c r="N49" s="196">
        <f t="shared" si="18"/>
        <v>0.19076403471107797</v>
      </c>
      <c r="O49" s="196">
        <f t="shared" si="18"/>
        <v>0.48902656426406677</v>
      </c>
      <c r="P49" s="235"/>
    </row>
    <row r="50" spans="1:16">
      <c r="B50" s="236" t="s">
        <v>100</v>
      </c>
      <c r="C50" s="230" t="str">
        <f t="shared" si="14"/>
        <v>-</v>
      </c>
      <c r="D50" s="195" t="str">
        <f t="shared" si="14"/>
        <v>-</v>
      </c>
      <c r="E50" s="195" t="str">
        <f t="shared" si="15"/>
        <v>-</v>
      </c>
      <c r="F50" s="195" t="str">
        <f t="shared" si="16"/>
        <v>-</v>
      </c>
      <c r="G50" s="195" t="str">
        <f t="shared" si="16"/>
        <v>-</v>
      </c>
      <c r="H50" s="195" t="str">
        <f t="shared" si="16"/>
        <v>-</v>
      </c>
      <c r="I50" s="241"/>
      <c r="J50" s="195">
        <f t="shared" ref="J50:O50" si="19">IFERROR(J45/$P45,"-")</f>
        <v>4.7920833042995201E-2</v>
      </c>
      <c r="K50" s="195">
        <f t="shared" si="19"/>
        <v>5.6815201540602232E-2</v>
      </c>
      <c r="L50" s="195" t="str">
        <f t="shared" si="19"/>
        <v>-</v>
      </c>
      <c r="M50" s="195">
        <f t="shared" si="19"/>
        <v>8.1382262777846201E-2</v>
      </c>
      <c r="N50" s="195">
        <f t="shared" si="19"/>
        <v>0.17873417376843892</v>
      </c>
      <c r="O50" s="195">
        <f t="shared" si="19"/>
        <v>0.63514752887011749</v>
      </c>
      <c r="P50" s="242"/>
    </row>
    <row r="51" spans="1:16" ht="15.75" thickBot="1">
      <c r="B51" s="611" t="s">
        <v>101</v>
      </c>
      <c r="C51" s="437">
        <f t="shared" ref="C51:H51" si="20">IFERROR(C46/$I46,"-")</f>
        <v>0</v>
      </c>
      <c r="D51" s="422">
        <f t="shared" si="20"/>
        <v>0</v>
      </c>
      <c r="E51" s="422">
        <f t="shared" si="20"/>
        <v>0</v>
      </c>
      <c r="F51" s="422">
        <f t="shared" si="20"/>
        <v>0.5</v>
      </c>
      <c r="G51" s="422">
        <f t="shared" si="20"/>
        <v>0</v>
      </c>
      <c r="H51" s="422">
        <f t="shared" si="20"/>
        <v>0</v>
      </c>
      <c r="I51" s="411"/>
      <c r="J51" s="422">
        <f t="shared" ref="J51:O51" si="21">IFERROR(J46/$P46,"-")</f>
        <v>6.9347253607420735E-3</v>
      </c>
      <c r="K51" s="422">
        <f t="shared" si="21"/>
        <v>5.7606282056036386E-2</v>
      </c>
      <c r="L51" s="422">
        <f t="shared" si="21"/>
        <v>6.6267811247748332E-2</v>
      </c>
      <c r="M51" s="422">
        <f t="shared" si="21"/>
        <v>0.11226926274806122</v>
      </c>
      <c r="N51" s="422">
        <f t="shared" si="21"/>
        <v>0.13545923507681626</v>
      </c>
      <c r="O51" s="422">
        <f t="shared" si="21"/>
        <v>0.57881107272863519</v>
      </c>
      <c r="P51" s="612"/>
    </row>
    <row r="53" spans="1:16">
      <c r="A53" s="11" t="s">
        <v>258</v>
      </c>
    </row>
  </sheetData>
  <mergeCells count="10">
    <mergeCell ref="B40:B41"/>
    <mergeCell ref="C40:I40"/>
    <mergeCell ref="J40:P40"/>
    <mergeCell ref="I26:N26"/>
    <mergeCell ref="A1:C1"/>
    <mergeCell ref="C10:E10"/>
    <mergeCell ref="F10:H10"/>
    <mergeCell ref="B26:B27"/>
    <mergeCell ref="B10:B11"/>
    <mergeCell ref="C26:H26"/>
  </mergeCells>
  <hyperlinks>
    <hyperlink ref="C5" location="Funding!A8" display="Table I2.1" xr:uid="{0F07966D-6CB3-4F43-903E-8206216AAB7E}"/>
    <hyperlink ref="C6" location="Funding!A23" display="Table I2.2" xr:uid="{5558E495-2633-4CDB-B2E5-20FFA6F1F12E}"/>
    <hyperlink ref="A3" location="Contents!A1" display="Return to Contents" xr:uid="{2EAE58A6-1877-4778-B45D-7C03737863FF}"/>
    <hyperlink ref="A8" location="'Notes &amp; Caveats'!A22" display="Table I2.1 Local Authority Funding for Each Type of Provision in 2017/18 to 2020/21" xr:uid="{CB13FDD4-698E-4D8A-92FA-EF8684E73792}"/>
    <hyperlink ref="A23" location="'Notes &amp; Caveats'!A23" display="Table I2.2 Funding Received from Other Sources in 2017/18 to 2020/21" xr:uid="{ED3AD6F9-2F3E-4916-8696-66D5D820530E}"/>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R111"/>
  <sheetViews>
    <sheetView workbookViewId="0">
      <selection activeCell="A86" sqref="A86"/>
    </sheetView>
  </sheetViews>
  <sheetFormatPr defaultRowHeight="1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c r="A1" s="909" t="s">
        <v>1</v>
      </c>
      <c r="B1" s="909"/>
      <c r="C1" s="909"/>
    </row>
    <row r="2" spans="1:8">
      <c r="A2" s="5" t="s">
        <v>11</v>
      </c>
    </row>
    <row r="3" spans="1:8">
      <c r="A3" s="215" t="s">
        <v>19</v>
      </c>
    </row>
    <row r="4" spans="1:8">
      <c r="A4" s="5"/>
    </row>
    <row r="5" spans="1:8">
      <c r="A5" s="214" t="s">
        <v>259</v>
      </c>
      <c r="C5" s="215" t="s">
        <v>260</v>
      </c>
    </row>
    <row r="6" spans="1:8">
      <c r="A6" s="214" t="s">
        <v>261</v>
      </c>
      <c r="C6" s="215" t="s">
        <v>39</v>
      </c>
    </row>
    <row r="7" spans="1:8">
      <c r="A7" s="214" t="s">
        <v>262</v>
      </c>
      <c r="C7" s="215" t="s">
        <v>263</v>
      </c>
    </row>
    <row r="8" spans="1:8">
      <c r="A8" s="214" t="s">
        <v>264</v>
      </c>
      <c r="C8" s="215" t="s">
        <v>265</v>
      </c>
    </row>
    <row r="9" spans="1:8">
      <c r="A9" s="214" t="s">
        <v>266</v>
      </c>
      <c r="C9" s="215" t="s">
        <v>43</v>
      </c>
    </row>
    <row r="10" spans="1:8">
      <c r="A10" s="214" t="s">
        <v>267</v>
      </c>
      <c r="C10" s="215" t="s">
        <v>45</v>
      </c>
    </row>
    <row r="11" spans="1:8">
      <c r="A11" s="214" t="s">
        <v>268</v>
      </c>
      <c r="C11" s="215" t="s">
        <v>47</v>
      </c>
    </row>
    <row r="12" spans="1:8">
      <c r="A12" s="214" t="s">
        <v>269</v>
      </c>
      <c r="C12" s="215" t="s">
        <v>270</v>
      </c>
    </row>
    <row r="14" spans="1:8">
      <c r="A14" s="5" t="s">
        <v>271</v>
      </c>
    </row>
    <row r="16" spans="1:8">
      <c r="B16" s="5"/>
      <c r="C16" s="910" t="str">
        <f>$A$1</f>
        <v>East Renfrewshire</v>
      </c>
      <c r="D16" s="912"/>
      <c r="E16" s="911" t="s">
        <v>93</v>
      </c>
      <c r="F16" s="911"/>
      <c r="H16" s="5"/>
    </row>
    <row r="17" spans="1:8" ht="15.75" thickBot="1">
      <c r="B17" s="5" t="s">
        <v>272</v>
      </c>
      <c r="C17" s="292" t="s">
        <v>273</v>
      </c>
      <c r="D17" s="276" t="s">
        <v>274</v>
      </c>
      <c r="E17" s="257" t="s">
        <v>273</v>
      </c>
      <c r="F17" s="257" t="s">
        <v>274</v>
      </c>
    </row>
    <row r="18" spans="1:8">
      <c r="B18" s="246" t="s">
        <v>97</v>
      </c>
      <c r="C18" s="289">
        <v>3455</v>
      </c>
      <c r="D18" s="291">
        <v>1987</v>
      </c>
      <c r="E18" s="290">
        <v>164415</v>
      </c>
      <c r="F18" s="290">
        <v>99017</v>
      </c>
    </row>
    <row r="19" spans="1:8">
      <c r="B19" s="2" t="s">
        <v>99</v>
      </c>
      <c r="C19" s="137">
        <v>3527</v>
      </c>
      <c r="D19" s="133">
        <v>2977</v>
      </c>
      <c r="E19" s="132">
        <v>244637</v>
      </c>
      <c r="F19" s="132">
        <v>68653</v>
      </c>
    </row>
    <row r="20" spans="1:8">
      <c r="B20" s="142" t="s">
        <v>100</v>
      </c>
      <c r="C20" s="293">
        <v>4259</v>
      </c>
      <c r="D20" s="129">
        <v>3643</v>
      </c>
      <c r="E20" s="128">
        <v>249108.245</v>
      </c>
      <c r="F20" s="128">
        <v>104911.72500000001</v>
      </c>
      <c r="G20" s="371"/>
    </row>
    <row r="21" spans="1:8" ht="15.75" thickBot="1">
      <c r="B21" s="458" t="s">
        <v>101</v>
      </c>
      <c r="C21" s="306">
        <v>6918</v>
      </c>
      <c r="D21" s="613">
        <v>4745</v>
      </c>
      <c r="E21" s="307">
        <v>209758.35</v>
      </c>
      <c r="F21" s="307">
        <v>138697.15</v>
      </c>
      <c r="G21" s="371"/>
    </row>
    <row r="22" spans="1:8">
      <c r="C22" s="371"/>
      <c r="D22" s="371"/>
      <c r="E22" s="371"/>
      <c r="F22" s="371"/>
      <c r="G22" s="371"/>
      <c r="H22" s="371"/>
    </row>
    <row r="23" spans="1:8">
      <c r="A23" s="215" t="s">
        <v>275</v>
      </c>
    </row>
    <row r="25" spans="1:8">
      <c r="C25" s="910" t="s">
        <v>261</v>
      </c>
      <c r="D25" s="911"/>
    </row>
    <row r="26" spans="1:8" ht="18" thickBot="1">
      <c r="B26" s="5" t="s">
        <v>276</v>
      </c>
      <c r="C26" s="310" t="str">
        <f>$A$1</f>
        <v>East Renfrewshire</v>
      </c>
      <c r="D26" s="312" t="s">
        <v>93</v>
      </c>
    </row>
    <row r="27" spans="1:8">
      <c r="B27" s="253" t="s">
        <v>99</v>
      </c>
      <c r="C27" s="254">
        <v>2124</v>
      </c>
      <c r="D27" s="255">
        <v>44416</v>
      </c>
      <c r="E27" s="371"/>
      <c r="F27" s="371"/>
    </row>
    <row r="28" spans="1:8">
      <c r="B28" s="225" t="s">
        <v>100</v>
      </c>
      <c r="C28" s="616">
        <v>0</v>
      </c>
      <c r="D28" s="40">
        <v>121239.845</v>
      </c>
      <c r="E28" s="371"/>
      <c r="F28" s="371"/>
    </row>
    <row r="29" spans="1:8" ht="15.75" thickBot="1">
      <c r="B29" s="150" t="s">
        <v>101</v>
      </c>
      <c r="C29" s="614">
        <v>3505</v>
      </c>
      <c r="D29" s="615">
        <v>151501.9</v>
      </c>
      <c r="E29" s="371"/>
      <c r="F29" s="371"/>
      <c r="G29" s="371"/>
      <c r="H29" s="371"/>
    </row>
    <row r="30" spans="1:8">
      <c r="C30" s="371"/>
      <c r="D30" s="371"/>
      <c r="E30" s="371"/>
      <c r="F30" s="371"/>
      <c r="G30" s="371"/>
      <c r="H30" s="371"/>
    </row>
    <row r="31" spans="1:8">
      <c r="A31" s="215" t="s">
        <v>277</v>
      </c>
      <c r="G31" s="371"/>
      <c r="H31" s="371"/>
    </row>
    <row r="32" spans="1:8">
      <c r="G32" s="371"/>
      <c r="H32" s="371"/>
    </row>
    <row r="33" spans="1:18">
      <c r="B33" s="5"/>
      <c r="C33" s="910" t="str">
        <f>$A$1</f>
        <v>East Renfrewshire</v>
      </c>
      <c r="D33" s="912"/>
      <c r="E33" s="911" t="s">
        <v>93</v>
      </c>
      <c r="F33" s="911"/>
      <c r="G33" s="371"/>
      <c r="H33" s="371"/>
    </row>
    <row r="34" spans="1:18" ht="39.75" thickBot="1">
      <c r="B34" s="5" t="s">
        <v>278</v>
      </c>
      <c r="C34" s="113" t="s">
        <v>279</v>
      </c>
      <c r="D34" s="115" t="s">
        <v>280</v>
      </c>
      <c r="E34" s="114" t="s">
        <v>279</v>
      </c>
      <c r="F34" s="114" t="s">
        <v>280</v>
      </c>
      <c r="G34" s="371"/>
      <c r="H34" s="371"/>
    </row>
    <row r="35" spans="1:18">
      <c r="B35" s="134" t="s">
        <v>96</v>
      </c>
      <c r="C35" s="617"/>
      <c r="D35" s="618"/>
      <c r="E35" s="619"/>
      <c r="F35" s="619"/>
      <c r="G35" s="371"/>
      <c r="H35" s="371"/>
    </row>
    <row r="36" spans="1:18">
      <c r="B36" s="225" t="s">
        <v>97</v>
      </c>
      <c r="C36" s="293">
        <f>C51</f>
        <v>2638</v>
      </c>
      <c r="D36" s="129">
        <f>SUM(C52:C55)</f>
        <v>1297</v>
      </c>
      <c r="E36" s="128">
        <f>K51</f>
        <v>67473</v>
      </c>
      <c r="F36" s="128">
        <f>SUM(K52:K55)</f>
        <v>52402</v>
      </c>
      <c r="G36" s="371"/>
      <c r="H36" s="371"/>
    </row>
    <row r="37" spans="1:18">
      <c r="B37" s="226" t="s">
        <v>99</v>
      </c>
      <c r="C37" s="137">
        <f>D51</f>
        <v>1768</v>
      </c>
      <c r="D37" s="133">
        <f>SUM(D52:D55)</f>
        <v>881</v>
      </c>
      <c r="E37" s="132">
        <f>L51</f>
        <v>77897</v>
      </c>
      <c r="F37" s="132">
        <f>SUM(L52:L55)</f>
        <v>52171</v>
      </c>
      <c r="G37" s="371"/>
      <c r="H37" s="371"/>
    </row>
    <row r="38" spans="1:18">
      <c r="B38" s="225" t="s">
        <v>100</v>
      </c>
      <c r="C38" s="293">
        <f>E51</f>
        <v>0</v>
      </c>
      <c r="D38" s="129">
        <f>SUM(E52:E55)</f>
        <v>0</v>
      </c>
      <c r="E38" s="128">
        <f>M51</f>
        <v>76535.02</v>
      </c>
      <c r="F38" s="128">
        <f>SUM(M52:M55)</f>
        <v>35609.71</v>
      </c>
      <c r="G38" s="371"/>
      <c r="H38" s="371"/>
    </row>
    <row r="39" spans="1:18">
      <c r="B39" s="226" t="s">
        <v>101</v>
      </c>
      <c r="C39" s="137">
        <v>3540</v>
      </c>
      <c r="D39" s="133">
        <v>529</v>
      </c>
      <c r="E39" s="132">
        <v>68438.37</v>
      </c>
      <c r="F39" s="132">
        <v>45850.47</v>
      </c>
      <c r="G39" s="371"/>
      <c r="H39" s="371"/>
    </row>
    <row r="40" spans="1:18">
      <c r="B40" s="231" t="s">
        <v>102</v>
      </c>
      <c r="C40" s="620"/>
      <c r="D40" s="621"/>
      <c r="E40" s="622"/>
      <c r="F40" s="622"/>
      <c r="G40" s="371"/>
      <c r="H40" s="371"/>
    </row>
    <row r="41" spans="1:18">
      <c r="B41" s="225" t="s">
        <v>97</v>
      </c>
      <c r="C41" s="623">
        <f>IFERROR(C36/SUM($C36:$D36),"-")</f>
        <v>0.67039390088945361</v>
      </c>
      <c r="D41" s="301">
        <f>IFERROR(D36/SUM($C36:$D36),"-")</f>
        <v>0.32960609911054639</v>
      </c>
      <c r="E41" s="258">
        <f>IFERROR(E36/SUM($E36:$F36),"-")</f>
        <v>0.56286131386861316</v>
      </c>
      <c r="F41" s="258">
        <f>IFERROR(F36/SUM($E36:$F36),"-")</f>
        <v>0.43713868613138684</v>
      </c>
      <c r="G41" s="371"/>
      <c r="H41" s="371"/>
    </row>
    <row r="42" spans="1:18">
      <c r="B42" s="226" t="s">
        <v>99</v>
      </c>
      <c r="C42" s="120">
        <f t="shared" ref="C42:D42" si="0">IFERROR(C37/SUM($C37:$D37),"-")</f>
        <v>0.6674216685541714</v>
      </c>
      <c r="D42" s="122">
        <f t="shared" si="0"/>
        <v>0.3325783314458286</v>
      </c>
      <c r="E42" s="12">
        <f t="shared" ref="E42:F42" si="1">IFERROR(E37/SUM($E37:$F37),"-")</f>
        <v>0.59889442445490049</v>
      </c>
      <c r="F42" s="12">
        <f t="shared" si="1"/>
        <v>0.40110557554509951</v>
      </c>
      <c r="G42" s="371"/>
      <c r="H42" s="371"/>
    </row>
    <row r="43" spans="1:18">
      <c r="B43" s="225" t="s">
        <v>100</v>
      </c>
      <c r="C43" s="623" t="str">
        <f t="shared" ref="C43:D43" si="2">IFERROR(C38/SUM($C38:$D38),"-")</f>
        <v>-</v>
      </c>
      <c r="D43" s="301" t="str">
        <f t="shared" si="2"/>
        <v>-</v>
      </c>
      <c r="E43" s="258">
        <f t="shared" ref="E43:F43" si="3">IFERROR(E38/SUM($E38:$F38),"-")</f>
        <v>0.6824664877252814</v>
      </c>
      <c r="F43" s="258">
        <f t="shared" si="3"/>
        <v>0.31753351227471854</v>
      </c>
      <c r="G43" s="371"/>
      <c r="H43" s="371"/>
    </row>
    <row r="44" spans="1:18" ht="15.75" thickBot="1">
      <c r="B44" s="150" t="s">
        <v>101</v>
      </c>
      <c r="C44" s="624">
        <f t="shared" ref="C44:D44" si="4">IFERROR(C39/SUM($C39:$D39),"-")</f>
        <v>0.86999262718112558</v>
      </c>
      <c r="D44" s="305">
        <f t="shared" si="4"/>
        <v>0.13000737281887442</v>
      </c>
      <c r="E44" s="259">
        <f t="shared" ref="E44:F44" si="5">IFERROR(E39/SUM($E39:$F39),"-")</f>
        <v>0.59881935979050971</v>
      </c>
      <c r="F44" s="259">
        <f t="shared" si="5"/>
        <v>0.40118064020949029</v>
      </c>
      <c r="G44" s="371"/>
      <c r="H44" s="371"/>
    </row>
    <row r="45" spans="1:18">
      <c r="C45" s="371"/>
      <c r="D45" s="371"/>
      <c r="E45" s="371"/>
      <c r="F45" s="371"/>
      <c r="G45" s="371"/>
      <c r="H45" s="371"/>
    </row>
    <row r="46" spans="1:18">
      <c r="A46" s="892" t="s">
        <v>281</v>
      </c>
      <c r="B46" s="262"/>
      <c r="C46" s="260"/>
      <c r="D46" s="260"/>
    </row>
    <row r="47" spans="1:18">
      <c r="B47" s="262"/>
      <c r="C47" s="261"/>
      <c r="D47" s="261"/>
    </row>
    <row r="48" spans="1:18">
      <c r="B48" s="262"/>
      <c r="C48" s="945" t="str">
        <f>$A$1</f>
        <v>East Renfrewshire</v>
      </c>
      <c r="D48" s="945"/>
      <c r="E48" s="945"/>
      <c r="F48" s="945"/>
      <c r="G48" s="945"/>
      <c r="H48" s="945"/>
      <c r="I48" s="945"/>
      <c r="J48" s="945"/>
      <c r="K48" s="946" t="s">
        <v>93</v>
      </c>
      <c r="L48" s="946"/>
      <c r="M48" s="946"/>
      <c r="N48" s="946"/>
      <c r="O48" s="946"/>
      <c r="P48" s="946"/>
      <c r="Q48" s="946"/>
      <c r="R48" s="910"/>
    </row>
    <row r="49" spans="1:18">
      <c r="B49" s="263"/>
      <c r="C49" s="942" t="s">
        <v>96</v>
      </c>
      <c r="D49" s="943"/>
      <c r="E49" s="943"/>
      <c r="F49" s="944"/>
      <c r="G49" s="927" t="s">
        <v>102</v>
      </c>
      <c r="H49" s="927"/>
      <c r="I49" s="927"/>
      <c r="J49" s="933"/>
      <c r="K49" s="942" t="s">
        <v>96</v>
      </c>
      <c r="L49" s="943"/>
      <c r="M49" s="943"/>
      <c r="N49" s="944"/>
      <c r="O49" s="927" t="s">
        <v>102</v>
      </c>
      <c r="P49" s="927"/>
      <c r="Q49" s="927"/>
      <c r="R49" s="927"/>
    </row>
    <row r="50" spans="1:18" ht="15.75" thickBot="1">
      <c r="B50" s="263" t="s">
        <v>282</v>
      </c>
      <c r="C50" s="275" t="s">
        <v>97</v>
      </c>
      <c r="D50" s="311" t="s">
        <v>99</v>
      </c>
      <c r="E50" s="257" t="s">
        <v>100</v>
      </c>
      <c r="F50" s="626" t="s">
        <v>101</v>
      </c>
      <c r="G50" s="268" t="s">
        <v>97</v>
      </c>
      <c r="H50" s="268" t="s">
        <v>99</v>
      </c>
      <c r="I50" s="268" t="s">
        <v>100</v>
      </c>
      <c r="J50" s="268" t="s">
        <v>101</v>
      </c>
      <c r="K50" s="275" t="s">
        <v>97</v>
      </c>
      <c r="L50" s="311" t="s">
        <v>99</v>
      </c>
      <c r="M50" s="257" t="s">
        <v>100</v>
      </c>
      <c r="N50" s="626" t="s">
        <v>101</v>
      </c>
      <c r="O50" s="268" t="s">
        <v>97</v>
      </c>
      <c r="P50" s="268" t="s">
        <v>99</v>
      </c>
      <c r="Q50" s="257" t="s">
        <v>100</v>
      </c>
      <c r="R50" s="257" t="s">
        <v>101</v>
      </c>
    </row>
    <row r="51" spans="1:18">
      <c r="B51" s="269" t="s">
        <v>283</v>
      </c>
      <c r="C51" s="289">
        <v>2638</v>
      </c>
      <c r="D51" s="290">
        <v>1768</v>
      </c>
      <c r="E51" s="290">
        <v>0</v>
      </c>
      <c r="F51" s="298">
        <v>3540</v>
      </c>
      <c r="G51" s="299">
        <f>IFERROR(C51/SUM(C$51:C$55),"-")</f>
        <v>0.67039390088945361</v>
      </c>
      <c r="H51" s="299">
        <f t="shared" ref="H51:J51" si="6">IFERROR(D51/SUM(D$51:D$55),"-")</f>
        <v>0.6674216685541714</v>
      </c>
      <c r="I51" s="299" t="str">
        <f t="shared" si="6"/>
        <v>-</v>
      </c>
      <c r="J51" s="299">
        <f t="shared" si="6"/>
        <v>0.86999262718112558</v>
      </c>
      <c r="K51" s="289">
        <v>67473</v>
      </c>
      <c r="L51" s="290">
        <v>77897</v>
      </c>
      <c r="M51" s="290">
        <v>76535.02</v>
      </c>
      <c r="N51" s="298">
        <v>49146.77</v>
      </c>
      <c r="O51" s="299">
        <f>IFERROR(K51/SUM(K$51:K$55),"-")</f>
        <v>0.56286131386861316</v>
      </c>
      <c r="P51" s="299">
        <f t="shared" ref="P51:R51" si="7">IFERROR(L51/SUM(L$51:L$55),"-")</f>
        <v>0.59889442445490049</v>
      </c>
      <c r="Q51" s="299">
        <f t="shared" si="7"/>
        <v>0.6824664877252814</v>
      </c>
      <c r="R51" s="299">
        <f t="shared" si="7"/>
        <v>0.60115291950174043</v>
      </c>
    </row>
    <row r="52" spans="1:18">
      <c r="B52" s="270" t="s">
        <v>284</v>
      </c>
      <c r="C52" s="137">
        <v>122</v>
      </c>
      <c r="D52" s="132">
        <v>94</v>
      </c>
      <c r="E52" s="132">
        <v>0</v>
      </c>
      <c r="F52" s="285">
        <v>24</v>
      </c>
      <c r="G52" s="12">
        <f t="shared" ref="G52:G55" si="8">IFERROR(C52/SUM(C$51:C$55),"-")</f>
        <v>3.1003811944091488E-2</v>
      </c>
      <c r="H52" s="12">
        <f t="shared" ref="H52:H56" si="9">IFERROR(D52/SUM(D$51:D$55),"-")</f>
        <v>3.5485088712721782E-2</v>
      </c>
      <c r="I52" s="12" t="str">
        <f t="shared" ref="I52:I56" si="10">IFERROR(E52/SUM(E$51:E$55),"-")</f>
        <v>-</v>
      </c>
      <c r="J52" s="12">
        <f t="shared" ref="J52:J56" si="11">IFERROR(F52/SUM(F$51:F$55),"-")</f>
        <v>5.8982550995330552E-3</v>
      </c>
      <c r="K52" s="137">
        <v>11142</v>
      </c>
      <c r="L52" s="132">
        <v>12202</v>
      </c>
      <c r="M52" s="132">
        <v>8648.2649999999994</v>
      </c>
      <c r="N52" s="285">
        <v>7088.3</v>
      </c>
      <c r="O52" s="12">
        <f t="shared" ref="O52:O55" si="12">IFERROR(K52/SUM(K$51:K$55),"-")</f>
        <v>9.2946819603753908E-2</v>
      </c>
      <c r="P52" s="12">
        <f t="shared" ref="P52:P56" si="13">IFERROR(L52/SUM(L$51:L$55),"-")</f>
        <v>9.381246732478396E-2</v>
      </c>
      <c r="Q52" s="12">
        <f t="shared" ref="Q52:Q56" si="14">IFERROR(M52/SUM(M$51:M$55),"-")</f>
        <v>7.7116998721206059E-2</v>
      </c>
      <c r="R52" s="12">
        <f t="shared" ref="R52:R56" si="15">IFERROR(N52/SUM(N$51:N$55),"-")</f>
        <v>8.6702589799984561E-2</v>
      </c>
    </row>
    <row r="53" spans="1:18">
      <c r="B53" s="271" t="s">
        <v>285</v>
      </c>
      <c r="C53" s="293">
        <v>127</v>
      </c>
      <c r="D53" s="128">
        <v>72</v>
      </c>
      <c r="E53" s="128">
        <v>0</v>
      </c>
      <c r="F53" s="300">
        <v>66</v>
      </c>
      <c r="G53" s="258">
        <f t="shared" si="8"/>
        <v>3.2274459974587041E-2</v>
      </c>
      <c r="H53" s="258">
        <f t="shared" si="9"/>
        <v>2.7180067950169876E-2</v>
      </c>
      <c r="I53" s="258" t="str">
        <f t="shared" si="10"/>
        <v>-</v>
      </c>
      <c r="J53" s="258">
        <f t="shared" si="11"/>
        <v>1.6220201523715901E-2</v>
      </c>
      <c r="K53" s="293">
        <v>4730</v>
      </c>
      <c r="L53" s="128">
        <v>5790</v>
      </c>
      <c r="M53" s="128">
        <v>2073.6149999999998</v>
      </c>
      <c r="N53" s="300">
        <v>4746.1099999999997</v>
      </c>
      <c r="O53" s="258">
        <f t="shared" si="12"/>
        <v>3.94577685088634E-2</v>
      </c>
      <c r="P53" s="258">
        <f t="shared" si="13"/>
        <v>4.4515176676815205E-2</v>
      </c>
      <c r="Q53" s="258">
        <f t="shared" si="14"/>
        <v>1.8490525591349675E-2</v>
      </c>
      <c r="R53" s="258">
        <f t="shared" si="15"/>
        <v>5.8053415977823271E-2</v>
      </c>
    </row>
    <row r="54" spans="1:18">
      <c r="B54" s="263" t="s">
        <v>149</v>
      </c>
      <c r="C54" s="137">
        <v>66</v>
      </c>
      <c r="D54" s="132">
        <v>38</v>
      </c>
      <c r="E54" s="132">
        <v>0</v>
      </c>
      <c r="F54" s="285">
        <v>0</v>
      </c>
      <c r="G54" s="12">
        <f t="shared" si="8"/>
        <v>1.6772554002541296E-2</v>
      </c>
      <c r="H54" s="12">
        <f t="shared" si="9"/>
        <v>1.4345035862589657E-2</v>
      </c>
      <c r="I54" s="12" t="str">
        <f t="shared" si="10"/>
        <v>-</v>
      </c>
      <c r="J54" s="12">
        <f t="shared" si="11"/>
        <v>0</v>
      </c>
      <c r="K54" s="137">
        <v>9643</v>
      </c>
      <c r="L54" s="132">
        <v>11972</v>
      </c>
      <c r="M54" s="132">
        <v>5116.24</v>
      </c>
      <c r="N54" s="285">
        <v>3370.19</v>
      </c>
      <c r="O54" s="12">
        <f t="shared" si="12"/>
        <v>8.044212721584984E-2</v>
      </c>
      <c r="P54" s="12">
        <f t="shared" si="13"/>
        <v>9.2044161515514963E-2</v>
      </c>
      <c r="Q54" s="12">
        <f t="shared" si="14"/>
        <v>4.5621760380536822E-2</v>
      </c>
      <c r="R54" s="12">
        <f t="shared" si="15"/>
        <v>4.1223452889692869E-2</v>
      </c>
    </row>
    <row r="55" spans="1:18">
      <c r="B55" s="271" t="s">
        <v>286</v>
      </c>
      <c r="C55" s="293">
        <f t="shared" ref="C55:E55" si="16">SUM(C56:C60)</f>
        <v>982</v>
      </c>
      <c r="D55" s="128">
        <f t="shared" si="16"/>
        <v>677</v>
      </c>
      <c r="E55" s="128">
        <f t="shared" si="16"/>
        <v>0</v>
      </c>
      <c r="F55" s="300">
        <v>439</v>
      </c>
      <c r="G55" s="258">
        <f t="shared" si="8"/>
        <v>0.24955527318932655</v>
      </c>
      <c r="H55" s="258">
        <f t="shared" si="9"/>
        <v>0.2555681389203473</v>
      </c>
      <c r="I55" s="258" t="str">
        <f t="shared" si="10"/>
        <v>-</v>
      </c>
      <c r="J55" s="258">
        <f t="shared" si="11"/>
        <v>0.10788891619562546</v>
      </c>
      <c r="K55" s="293">
        <f t="shared" ref="K55:M55" si="17">SUM(K56:K60)</f>
        <v>26887</v>
      </c>
      <c r="L55" s="128">
        <f t="shared" si="17"/>
        <v>22207</v>
      </c>
      <c r="M55" s="128">
        <f t="shared" si="17"/>
        <v>19771.59</v>
      </c>
      <c r="N55" s="300">
        <v>17402.82</v>
      </c>
      <c r="O55" s="258">
        <f t="shared" si="12"/>
        <v>0.22429197080291971</v>
      </c>
      <c r="P55" s="258">
        <f t="shared" si="13"/>
        <v>0.17073377002798537</v>
      </c>
      <c r="Q55" s="258">
        <f t="shared" si="14"/>
        <v>0.17630422758162598</v>
      </c>
      <c r="R55" s="258">
        <f t="shared" si="15"/>
        <v>0.21286762183075875</v>
      </c>
    </row>
    <row r="56" spans="1:18">
      <c r="B56" s="286" t="s">
        <v>287</v>
      </c>
      <c r="C56" s="302">
        <v>0</v>
      </c>
      <c r="D56" s="303">
        <v>33</v>
      </c>
      <c r="E56" s="303">
        <v>0</v>
      </c>
      <c r="F56" s="287">
        <v>0</v>
      </c>
      <c r="G56" s="288">
        <f>IFERROR(C56/SUM(C$51:C$55),"-")</f>
        <v>0</v>
      </c>
      <c r="H56" s="288">
        <f t="shared" si="9"/>
        <v>1.245753114382786E-2</v>
      </c>
      <c r="I56" s="288" t="str">
        <f t="shared" si="10"/>
        <v>-</v>
      </c>
      <c r="J56" s="288">
        <f t="shared" si="11"/>
        <v>0</v>
      </c>
      <c r="K56" s="302">
        <v>954</v>
      </c>
      <c r="L56" s="303">
        <v>1847</v>
      </c>
      <c r="M56" s="303">
        <v>515.52</v>
      </c>
      <c r="N56" s="287">
        <v>475.04</v>
      </c>
      <c r="O56" s="288">
        <f>IFERROR(K56/SUM(K$51:K$55),"-")</f>
        <v>7.9582898852971849E-3</v>
      </c>
      <c r="P56" s="288">
        <f t="shared" si="13"/>
        <v>1.4200264477042777E-2</v>
      </c>
      <c r="Q56" s="288">
        <f t="shared" si="14"/>
        <v>4.5969168591337281E-3</v>
      </c>
      <c r="R56" s="288">
        <f t="shared" si="15"/>
        <v>5.810589035253117E-3</v>
      </c>
    </row>
    <row r="57" spans="1:18">
      <c r="B57" s="273" t="s">
        <v>288</v>
      </c>
      <c r="C57" s="293">
        <v>86</v>
      </c>
      <c r="D57" s="128">
        <v>90</v>
      </c>
      <c r="E57" s="128">
        <v>0</v>
      </c>
      <c r="F57" s="300">
        <v>0</v>
      </c>
      <c r="G57" s="258">
        <f t="shared" ref="G57:G60" si="18">IFERROR(C57/SUM(C$51:C$55),"-")</f>
        <v>2.1855146124523508E-2</v>
      </c>
      <c r="H57" s="258">
        <f t="shared" ref="H57:H60" si="19">IFERROR(D57/SUM(D$51:D$55),"-")</f>
        <v>3.3975084937712341E-2</v>
      </c>
      <c r="I57" s="258" t="str">
        <f t="shared" ref="I57:I60" si="20">IFERROR(E57/SUM(E$51:E$55),"-")</f>
        <v>-</v>
      </c>
      <c r="J57" s="258">
        <f t="shared" ref="J57:J60" si="21">IFERROR(F57/SUM(F$51:F$55),"-")</f>
        <v>0</v>
      </c>
      <c r="K57" s="293">
        <v>2960</v>
      </c>
      <c r="L57" s="128">
        <v>4181</v>
      </c>
      <c r="M57" s="128">
        <v>3523.22</v>
      </c>
      <c r="N57" s="300">
        <v>1801.42</v>
      </c>
      <c r="O57" s="258">
        <f t="shared" ref="O57:O60" si="22">IFERROR(K57/SUM(K$51:K$55),"-")</f>
        <v>2.4692387904066738E-2</v>
      </c>
      <c r="P57" s="258">
        <f t="shared" ref="P57:P60" si="23">IFERROR(L57/SUM(L$51:L$55),"-")</f>
        <v>3.2144724298059479E-2</v>
      </c>
      <c r="Q57" s="258">
        <f t="shared" ref="Q57:Q60" si="24">IFERROR(M57/SUM(M$51:M$55),"-")</f>
        <v>3.1416723728346391E-2</v>
      </c>
      <c r="R57" s="258">
        <f t="shared" ref="R57:R60" si="25">IFERROR(N57/SUM(N$51:N$55),"-")</f>
        <v>2.2034589297502672E-2</v>
      </c>
    </row>
    <row r="58" spans="1:18">
      <c r="B58" s="272" t="s">
        <v>289</v>
      </c>
      <c r="C58" s="137">
        <v>50</v>
      </c>
      <c r="D58" s="132">
        <v>27</v>
      </c>
      <c r="E58" s="132">
        <v>0</v>
      </c>
      <c r="F58" s="285">
        <v>0</v>
      </c>
      <c r="G58" s="12">
        <f t="shared" si="18"/>
        <v>1.2706480304955527E-2</v>
      </c>
      <c r="H58" s="12">
        <f t="shared" si="19"/>
        <v>1.0192525481313703E-2</v>
      </c>
      <c r="I58" s="12" t="str">
        <f t="shared" si="20"/>
        <v>-</v>
      </c>
      <c r="J58" s="12">
        <f t="shared" si="21"/>
        <v>0</v>
      </c>
      <c r="K58" s="137">
        <v>1976</v>
      </c>
      <c r="L58" s="132">
        <v>1264</v>
      </c>
      <c r="M58" s="132">
        <v>1730.095</v>
      </c>
      <c r="N58" s="285">
        <v>1115.3599999999999</v>
      </c>
      <c r="O58" s="12">
        <f t="shared" si="22"/>
        <v>1.6483837330552659E-2</v>
      </c>
      <c r="P58" s="12">
        <f t="shared" si="23"/>
        <v>9.7179936648522317E-3</v>
      </c>
      <c r="Q58" s="12">
        <f t="shared" si="24"/>
        <v>1.5427341079692286E-2</v>
      </c>
      <c r="R58" s="12">
        <f t="shared" si="25"/>
        <v>1.3642848152492244E-2</v>
      </c>
    </row>
    <row r="59" spans="1:18">
      <c r="B59" s="273" t="s">
        <v>290</v>
      </c>
      <c r="C59" s="293">
        <v>615</v>
      </c>
      <c r="D59" s="128">
        <v>447</v>
      </c>
      <c r="E59" s="128">
        <v>0</v>
      </c>
      <c r="F59" s="300">
        <v>0</v>
      </c>
      <c r="G59" s="258">
        <f t="shared" si="18"/>
        <v>0.15628970775095299</v>
      </c>
      <c r="H59" s="258">
        <f t="shared" si="19"/>
        <v>0.16874292185730463</v>
      </c>
      <c r="I59" s="258" t="str">
        <f t="shared" si="20"/>
        <v>-</v>
      </c>
      <c r="J59" s="258">
        <f t="shared" si="21"/>
        <v>0</v>
      </c>
      <c r="K59" s="293">
        <v>6928</v>
      </c>
      <c r="L59" s="128">
        <v>8357</v>
      </c>
      <c r="M59" s="128">
        <v>8157.2749999999996</v>
      </c>
      <c r="N59" s="300">
        <v>4542.8</v>
      </c>
      <c r="O59" s="258">
        <f t="shared" si="22"/>
        <v>5.7793534932221065E-2</v>
      </c>
      <c r="P59" s="258">
        <f t="shared" si="23"/>
        <v>6.4251007165482668E-2</v>
      </c>
      <c r="Q59" s="258">
        <f t="shared" si="24"/>
        <v>7.2738817062558345E-2</v>
      </c>
      <c r="R59" s="258">
        <f t="shared" si="25"/>
        <v>5.5566570961072453E-2</v>
      </c>
    </row>
    <row r="60" spans="1:18" ht="15.75" thickBot="1">
      <c r="B60" s="274" t="s">
        <v>291</v>
      </c>
      <c r="C60" s="306">
        <v>231</v>
      </c>
      <c r="D60" s="307">
        <v>80</v>
      </c>
      <c r="E60" s="307">
        <v>0</v>
      </c>
      <c r="F60" s="304">
        <v>0</v>
      </c>
      <c r="G60" s="259">
        <f t="shared" si="18"/>
        <v>5.8703939008894535E-2</v>
      </c>
      <c r="H60" s="259">
        <f t="shared" si="19"/>
        <v>3.0200075500188751E-2</v>
      </c>
      <c r="I60" s="259" t="str">
        <f t="shared" si="20"/>
        <v>-</v>
      </c>
      <c r="J60" s="259">
        <f t="shared" si="21"/>
        <v>0</v>
      </c>
      <c r="K60" s="306">
        <v>14069</v>
      </c>
      <c r="L60" s="307">
        <v>6558</v>
      </c>
      <c r="M60" s="307">
        <v>5845.48</v>
      </c>
      <c r="N60" s="304">
        <v>7730.82</v>
      </c>
      <c r="O60" s="259">
        <f t="shared" si="22"/>
        <v>0.11736392075078206</v>
      </c>
      <c r="P60" s="259">
        <f t="shared" si="23"/>
        <v>5.0419780422548202E-2</v>
      </c>
      <c r="Q60" s="259">
        <f t="shared" si="24"/>
        <v>5.2124428851895215E-2</v>
      </c>
      <c r="R60" s="259">
        <f t="shared" si="25"/>
        <v>9.4561758852971328E-2</v>
      </c>
    </row>
    <row r="61" spans="1:18">
      <c r="B61" s="627"/>
      <c r="C61" s="628"/>
      <c r="D61" s="371"/>
      <c r="E61" s="371"/>
      <c r="F61" s="371"/>
      <c r="G61" s="371"/>
      <c r="H61" s="371"/>
    </row>
    <row r="62" spans="1:18">
      <c r="A62" s="215" t="s">
        <v>292</v>
      </c>
      <c r="C62" s="371"/>
      <c r="D62" s="371"/>
      <c r="E62" s="371"/>
      <c r="F62" s="371"/>
      <c r="G62" s="371"/>
      <c r="H62" s="371"/>
      <c r="N62" s="138"/>
    </row>
    <row r="63" spans="1:18">
      <c r="C63" s="371"/>
      <c r="D63" s="371"/>
      <c r="E63" s="371"/>
      <c r="F63" s="371"/>
      <c r="G63" s="371"/>
      <c r="H63" s="371"/>
      <c r="I63" s="371"/>
    </row>
    <row r="64" spans="1:18">
      <c r="C64" s="947" t="s">
        <v>101</v>
      </c>
      <c r="D64" s="948"/>
      <c r="E64" s="371"/>
      <c r="F64" s="371"/>
      <c r="G64" s="371"/>
      <c r="H64" s="371"/>
      <c r="I64" s="371"/>
    </row>
    <row r="65" spans="1:14" ht="30.75" thickBot="1">
      <c r="B65" s="5" t="s">
        <v>266</v>
      </c>
      <c r="C65" s="629" t="str">
        <f>$A$1</f>
        <v>East Renfrewshire</v>
      </c>
      <c r="D65" s="257" t="s">
        <v>93</v>
      </c>
      <c r="E65" s="371"/>
      <c r="F65" s="371"/>
      <c r="G65" s="371"/>
      <c r="H65" s="371"/>
    </row>
    <row r="66" spans="1:14" ht="30">
      <c r="B66" s="633" t="s">
        <v>293</v>
      </c>
      <c r="C66" s="254">
        <v>7158</v>
      </c>
      <c r="D66" s="255">
        <v>268409.48</v>
      </c>
      <c r="E66" s="371"/>
      <c r="F66" s="371"/>
      <c r="G66" s="371"/>
      <c r="H66" s="371"/>
    </row>
    <row r="67" spans="1:14" ht="30">
      <c r="B67" s="634" t="s">
        <v>294</v>
      </c>
      <c r="C67" s="616">
        <v>2.6</v>
      </c>
      <c r="D67" s="40">
        <v>3.19553333333333</v>
      </c>
      <c r="E67" s="371"/>
      <c r="F67" s="371"/>
      <c r="G67" s="371"/>
      <c r="H67" s="371"/>
    </row>
    <row r="68" spans="1:14" ht="75">
      <c r="B68" s="635" t="s">
        <v>295</v>
      </c>
      <c r="C68" s="630" t="s">
        <v>98</v>
      </c>
      <c r="D68" s="26">
        <v>0.82640000000000002</v>
      </c>
      <c r="E68" s="371"/>
      <c r="F68" s="371"/>
      <c r="G68" s="371"/>
      <c r="H68" s="371"/>
    </row>
    <row r="69" spans="1:14" ht="60.75" thickBot="1">
      <c r="B69" s="636" t="s">
        <v>296</v>
      </c>
      <c r="C69" s="632">
        <v>0</v>
      </c>
      <c r="D69" s="631">
        <v>3.2509999999999999</v>
      </c>
      <c r="E69" s="371"/>
      <c r="F69" s="371"/>
      <c r="G69" s="371"/>
      <c r="H69" s="371"/>
    </row>
    <row r="70" spans="1:14">
      <c r="C70" s="371"/>
      <c r="D70" s="371"/>
      <c r="E70" s="371"/>
      <c r="F70" s="371"/>
      <c r="G70" s="371"/>
      <c r="H70" s="371"/>
    </row>
    <row r="71" spans="1:14">
      <c r="A71" s="215" t="s">
        <v>297</v>
      </c>
      <c r="C71" s="371"/>
      <c r="D71" s="371"/>
      <c r="E71" s="371"/>
      <c r="F71" s="371"/>
      <c r="G71" s="371"/>
      <c r="H71" s="371"/>
    </row>
    <row r="73" spans="1:14">
      <c r="C73" s="910" t="str">
        <f>$A$1</f>
        <v>East Renfrewshire</v>
      </c>
      <c r="D73" s="911"/>
      <c r="E73" s="911"/>
      <c r="F73" s="911"/>
      <c r="G73" s="911"/>
      <c r="H73" s="912"/>
      <c r="I73" s="910" t="s">
        <v>93</v>
      </c>
      <c r="J73" s="911"/>
      <c r="K73" s="911"/>
      <c r="L73" s="911"/>
      <c r="M73" s="911"/>
      <c r="N73" s="911"/>
    </row>
    <row r="74" spans="1:14" ht="15.75" thickBot="1">
      <c r="B74" s="637" t="s">
        <v>298</v>
      </c>
      <c r="C74" s="292" t="s">
        <v>299</v>
      </c>
      <c r="D74" s="257" t="s">
        <v>300</v>
      </c>
      <c r="E74" s="257" t="s">
        <v>301</v>
      </c>
      <c r="F74" s="257" t="s">
        <v>302</v>
      </c>
      <c r="G74" s="257" t="s">
        <v>303</v>
      </c>
      <c r="H74" s="276" t="s">
        <v>149</v>
      </c>
      <c r="I74" s="292" t="s">
        <v>299</v>
      </c>
      <c r="J74" s="257" t="s">
        <v>300</v>
      </c>
      <c r="K74" s="257" t="s">
        <v>301</v>
      </c>
      <c r="L74" s="257" t="s">
        <v>302</v>
      </c>
      <c r="M74" s="257" t="s">
        <v>303</v>
      </c>
      <c r="N74" s="257" t="s">
        <v>149</v>
      </c>
    </row>
    <row r="75" spans="1:14">
      <c r="B75" s="134" t="s">
        <v>96</v>
      </c>
      <c r="C75" s="35"/>
      <c r="D75" s="140"/>
      <c r="E75" s="140"/>
      <c r="F75" s="140"/>
      <c r="G75" s="140"/>
      <c r="H75" s="154"/>
      <c r="I75" s="140"/>
      <c r="J75" s="140"/>
      <c r="K75" s="140"/>
      <c r="L75" s="140"/>
      <c r="M75" s="140"/>
      <c r="N75" s="140"/>
    </row>
    <row r="76" spans="1:14">
      <c r="B76" s="225" t="s">
        <v>97</v>
      </c>
      <c r="C76" s="126">
        <v>112</v>
      </c>
      <c r="D76" s="127">
        <v>280</v>
      </c>
      <c r="E76" s="127">
        <v>182</v>
      </c>
      <c r="F76" s="127">
        <v>92</v>
      </c>
      <c r="G76" s="127">
        <v>0</v>
      </c>
      <c r="H76" s="155">
        <v>0</v>
      </c>
      <c r="I76" s="127">
        <v>16380</v>
      </c>
      <c r="J76" s="127">
        <v>129567</v>
      </c>
      <c r="K76" s="127">
        <v>70004</v>
      </c>
      <c r="L76" s="127">
        <v>2047</v>
      </c>
      <c r="M76" s="127">
        <v>0</v>
      </c>
      <c r="N76" s="127">
        <v>21771</v>
      </c>
    </row>
    <row r="77" spans="1:14">
      <c r="B77" s="226" t="s">
        <v>99</v>
      </c>
      <c r="C77" s="130">
        <v>62</v>
      </c>
      <c r="D77" s="131">
        <v>4375</v>
      </c>
      <c r="E77" s="131">
        <v>1304</v>
      </c>
      <c r="F77" s="131">
        <v>50</v>
      </c>
      <c r="G77" s="131">
        <v>0</v>
      </c>
      <c r="H77" s="294">
        <v>0</v>
      </c>
      <c r="I77" s="131">
        <v>22286</v>
      </c>
      <c r="J77" s="131">
        <v>103407</v>
      </c>
      <c r="K77" s="131">
        <v>56566</v>
      </c>
      <c r="L77" s="131">
        <v>4739</v>
      </c>
      <c r="M77" s="131">
        <v>833</v>
      </c>
      <c r="N77" s="131">
        <v>25736</v>
      </c>
    </row>
    <row r="78" spans="1:14">
      <c r="B78" s="225" t="s">
        <v>100</v>
      </c>
      <c r="C78" s="126">
        <v>186</v>
      </c>
      <c r="D78" s="127">
        <v>3158</v>
      </c>
      <c r="E78" s="127">
        <v>2871</v>
      </c>
      <c r="F78" s="127">
        <v>179</v>
      </c>
      <c r="G78" s="127">
        <v>3</v>
      </c>
      <c r="H78" s="155">
        <v>125</v>
      </c>
      <c r="I78" s="127">
        <v>17723.424999999999</v>
      </c>
      <c r="J78" s="127">
        <v>93863.78</v>
      </c>
      <c r="K78" s="127">
        <v>74746.31</v>
      </c>
      <c r="L78" s="127">
        <v>1217</v>
      </c>
      <c r="M78" s="127">
        <v>403.60500000000002</v>
      </c>
      <c r="N78" s="127">
        <v>30202.014999999999</v>
      </c>
    </row>
    <row r="79" spans="1:14">
      <c r="B79" s="226" t="s">
        <v>101</v>
      </c>
      <c r="C79" s="130">
        <v>37</v>
      </c>
      <c r="D79" s="131">
        <v>18</v>
      </c>
      <c r="E79" s="131">
        <v>4014</v>
      </c>
      <c r="F79" s="131">
        <v>0</v>
      </c>
      <c r="G79" s="131">
        <v>0</v>
      </c>
      <c r="H79" s="294">
        <v>0</v>
      </c>
      <c r="I79" s="131">
        <v>19839.080000000002</v>
      </c>
      <c r="J79" s="131">
        <v>3363.21</v>
      </c>
      <c r="K79" s="131">
        <v>63610.9</v>
      </c>
      <c r="L79" s="131">
        <v>65628.58</v>
      </c>
      <c r="M79" s="131">
        <v>151.6</v>
      </c>
      <c r="N79" s="131">
        <v>4837.79</v>
      </c>
    </row>
    <row r="80" spans="1:14">
      <c r="B80" s="231" t="s">
        <v>102</v>
      </c>
      <c r="C80" s="240"/>
      <c r="D80" s="232"/>
      <c r="E80" s="232"/>
      <c r="F80" s="232"/>
      <c r="G80" s="232"/>
      <c r="H80" s="247"/>
      <c r="I80" s="297"/>
      <c r="J80" s="297"/>
      <c r="K80" s="297"/>
      <c r="L80" s="297"/>
      <c r="M80" s="297"/>
      <c r="N80" s="297"/>
    </row>
    <row r="81" spans="1:15">
      <c r="B81" s="225" t="s">
        <v>97</v>
      </c>
      <c r="C81" s="295">
        <f>IFERROR(C76/SUM($C76:$H76),"-")</f>
        <v>0.16816816816816818</v>
      </c>
      <c r="D81" s="200">
        <f t="shared" ref="D81:H81" si="26">IFERROR(D76/SUM($C76:$H76),"-")</f>
        <v>0.42042042042042044</v>
      </c>
      <c r="E81" s="200">
        <f t="shared" si="26"/>
        <v>0.27327327327327328</v>
      </c>
      <c r="F81" s="200">
        <f t="shared" si="26"/>
        <v>0.13813813813813813</v>
      </c>
      <c r="G81" s="200">
        <f t="shared" si="26"/>
        <v>0</v>
      </c>
      <c r="H81" s="201">
        <f t="shared" si="26"/>
        <v>0</v>
      </c>
      <c r="I81" s="295">
        <f>IFERROR(I76/SUM($I76:$N76),"-")</f>
        <v>6.8315753913141403E-2</v>
      </c>
      <c r="J81" s="200">
        <f t="shared" ref="J81:N81" si="27">IFERROR(J76/SUM($I76:$N76),"-")</f>
        <v>0.54038261827008494</v>
      </c>
      <c r="K81" s="200">
        <f t="shared" si="27"/>
        <v>0.29196434901926438</v>
      </c>
      <c r="L81" s="200">
        <f t="shared" si="27"/>
        <v>8.5373838986691365E-3</v>
      </c>
      <c r="M81" s="200">
        <f t="shared" si="27"/>
        <v>0</v>
      </c>
      <c r="N81" s="200">
        <f t="shared" si="27"/>
        <v>9.0799894898840133E-2</v>
      </c>
      <c r="O81" s="19"/>
    </row>
    <row r="82" spans="1:15">
      <c r="B82" s="226" t="s">
        <v>99</v>
      </c>
      <c r="C82" s="296">
        <f t="shared" ref="C82:H82" si="28">IFERROR(C77/SUM($C77:$H77),"-")</f>
        <v>1.0706268347435675E-2</v>
      </c>
      <c r="D82" s="26">
        <f t="shared" si="28"/>
        <v>0.75548264548437227</v>
      </c>
      <c r="E82" s="26">
        <f t="shared" si="28"/>
        <v>0.22517699879122777</v>
      </c>
      <c r="F82" s="26">
        <f t="shared" si="28"/>
        <v>8.6340873769642553E-3</v>
      </c>
      <c r="G82" s="26">
        <f t="shared" si="28"/>
        <v>0</v>
      </c>
      <c r="H82" s="206">
        <f t="shared" si="28"/>
        <v>0</v>
      </c>
      <c r="I82" s="26">
        <f t="shared" ref="I82:N82" si="29">IFERROR(I77/SUM($I77:$N77),"-")</f>
        <v>0.10435132768639349</v>
      </c>
      <c r="J82" s="26">
        <f t="shared" si="29"/>
        <v>0.48418997317001222</v>
      </c>
      <c r="K82" s="26">
        <f t="shared" si="29"/>
        <v>0.26486301722644418</v>
      </c>
      <c r="L82" s="26">
        <f t="shared" si="29"/>
        <v>2.2189757780930575E-2</v>
      </c>
      <c r="M82" s="26">
        <f t="shared" si="29"/>
        <v>3.9004153263378707E-3</v>
      </c>
      <c r="N82" s="26">
        <f t="shared" si="29"/>
        <v>0.12050550880988167</v>
      </c>
      <c r="O82" s="19"/>
    </row>
    <row r="83" spans="1:15">
      <c r="B83" s="225" t="s">
        <v>100</v>
      </c>
      <c r="C83" s="295">
        <f t="shared" ref="C83:H83" si="30">IFERROR(C78/SUM($C78:$H78),"-")</f>
        <v>2.8518859245630176E-2</v>
      </c>
      <c r="D83" s="200">
        <f t="shared" si="30"/>
        <v>0.4842072983747317</v>
      </c>
      <c r="E83" s="200">
        <f t="shared" si="30"/>
        <v>0.44020239190432381</v>
      </c>
      <c r="F83" s="200">
        <f t="shared" si="30"/>
        <v>2.7445568843912912E-2</v>
      </c>
      <c r="G83" s="200">
        <f t="shared" si="30"/>
        <v>4.5998160073597056E-4</v>
      </c>
      <c r="H83" s="201">
        <f t="shared" si="30"/>
        <v>1.9165900030665439E-2</v>
      </c>
      <c r="I83" s="200">
        <f t="shared" ref="I83:N83" si="31">IFERROR(I78/SUM($I78:$N78),"-")</f>
        <v>8.124192794303034E-2</v>
      </c>
      <c r="J83" s="200">
        <f t="shared" si="31"/>
        <v>0.43025963950085566</v>
      </c>
      <c r="K83" s="200">
        <f t="shared" si="31"/>
        <v>0.34262758643024177</v>
      </c>
      <c r="L83" s="200">
        <f t="shared" si="31"/>
        <v>5.5785733461036976E-3</v>
      </c>
      <c r="M83" s="200">
        <f t="shared" si="31"/>
        <v>1.8500740306936589E-3</v>
      </c>
      <c r="N83" s="200">
        <f t="shared" si="31"/>
        <v>0.13844219874907482</v>
      </c>
      <c r="O83" s="19"/>
    </row>
    <row r="84" spans="1:15" ht="15.75" thickBot="1">
      <c r="B84" s="150" t="s">
        <v>101</v>
      </c>
      <c r="C84" s="638">
        <f t="shared" ref="C84:H84" si="32">IFERROR(C79/SUM($C79:$H79),"-")</f>
        <v>9.0931432784467931E-3</v>
      </c>
      <c r="D84" s="579">
        <f t="shared" si="32"/>
        <v>4.423691324649791E-3</v>
      </c>
      <c r="E84" s="579">
        <f t="shared" si="32"/>
        <v>0.98648316539690339</v>
      </c>
      <c r="F84" s="579">
        <f t="shared" si="32"/>
        <v>0</v>
      </c>
      <c r="G84" s="579">
        <f t="shared" si="32"/>
        <v>0</v>
      </c>
      <c r="H84" s="580">
        <f t="shared" si="32"/>
        <v>0</v>
      </c>
      <c r="I84" s="579">
        <f t="shared" ref="I84:N84" si="33">IFERROR(I79/SUM($I79:$N79),"-")</f>
        <v>0.12601749234395526</v>
      </c>
      <c r="J84" s="579">
        <f t="shared" si="33"/>
        <v>2.1363051634758958E-2</v>
      </c>
      <c r="K84" s="579">
        <f t="shared" si="33"/>
        <v>0.40405533440774993</v>
      </c>
      <c r="L84" s="579">
        <f t="shared" si="33"/>
        <v>0.41687160280086855</v>
      </c>
      <c r="M84" s="579">
        <f t="shared" si="33"/>
        <v>9.6296057273541E-4</v>
      </c>
      <c r="N84" s="579">
        <f t="shared" si="33"/>
        <v>3.0729558239931655E-2</v>
      </c>
      <c r="O84" s="19"/>
    </row>
    <row r="86" spans="1:15">
      <c r="A86" s="215" t="s">
        <v>304</v>
      </c>
    </row>
    <row r="88" spans="1:15">
      <c r="C88" s="947" t="s">
        <v>101</v>
      </c>
      <c r="D88" s="948"/>
    </row>
    <row r="89" spans="1:15" ht="30.75" thickBot="1">
      <c r="B89" s="5" t="s">
        <v>266</v>
      </c>
      <c r="C89" s="629" t="str">
        <f>$A$1</f>
        <v>East Renfrewshire</v>
      </c>
      <c r="D89" s="257" t="s">
        <v>93</v>
      </c>
    </row>
    <row r="90" spans="1:15" ht="45">
      <c r="B90" s="633" t="s">
        <v>305</v>
      </c>
      <c r="C90" s="882">
        <v>1</v>
      </c>
      <c r="D90" s="883">
        <v>10</v>
      </c>
    </row>
    <row r="91" spans="1:15" ht="45">
      <c r="B91" s="634" t="s">
        <v>306</v>
      </c>
      <c r="C91" s="884">
        <v>0</v>
      </c>
      <c r="D91" s="885">
        <v>6</v>
      </c>
    </row>
    <row r="92" spans="1:15" ht="45">
      <c r="B92" s="635" t="s">
        <v>307</v>
      </c>
      <c r="C92" s="880">
        <v>0</v>
      </c>
      <c r="D92" s="131">
        <v>22234</v>
      </c>
    </row>
    <row r="93" spans="1:15" ht="45.75" thickBot="1">
      <c r="B93" s="636" t="s">
        <v>308</v>
      </c>
      <c r="C93" s="881">
        <v>0</v>
      </c>
      <c r="D93" s="256">
        <v>6383</v>
      </c>
    </row>
    <row r="95" spans="1:15">
      <c r="A95" s="892" t="s">
        <v>309</v>
      </c>
    </row>
    <row r="97" spans="1:14">
      <c r="C97" s="949" t="str">
        <f>$A$1</f>
        <v>East Renfrewshire</v>
      </c>
      <c r="D97" s="950"/>
      <c r="E97" s="950"/>
      <c r="F97" s="950"/>
      <c r="G97" s="950"/>
      <c r="H97" s="951"/>
      <c r="I97" s="911" t="s">
        <v>93</v>
      </c>
      <c r="J97" s="911"/>
      <c r="K97" s="911"/>
      <c r="L97" s="911"/>
      <c r="M97" s="911"/>
      <c r="N97" s="911"/>
    </row>
    <row r="98" spans="1:14">
      <c r="B98" s="5"/>
      <c r="C98" s="942" t="s">
        <v>310</v>
      </c>
      <c r="D98" s="943"/>
      <c r="E98" s="944"/>
      <c r="F98" s="927" t="s">
        <v>311</v>
      </c>
      <c r="G98" s="927"/>
      <c r="H98" s="933"/>
      <c r="I98" s="942" t="s">
        <v>310</v>
      </c>
      <c r="J98" s="943"/>
      <c r="K98" s="944"/>
      <c r="L98" s="927" t="s">
        <v>311</v>
      </c>
      <c r="M98" s="927"/>
      <c r="N98" s="927"/>
    </row>
    <row r="99" spans="1:14" ht="15.75" thickBot="1">
      <c r="B99" s="346" t="s">
        <v>312</v>
      </c>
      <c r="C99" s="275" t="s">
        <v>313</v>
      </c>
      <c r="D99" s="311" t="s">
        <v>314</v>
      </c>
      <c r="E99" s="280" t="s">
        <v>315</v>
      </c>
      <c r="F99" s="268" t="s">
        <v>313</v>
      </c>
      <c r="G99" s="268" t="s">
        <v>314</v>
      </c>
      <c r="H99" s="276" t="s">
        <v>315</v>
      </c>
      <c r="I99" s="275" t="s">
        <v>313</v>
      </c>
      <c r="J99" s="311" t="s">
        <v>314</v>
      </c>
      <c r="K99" s="280" t="s">
        <v>315</v>
      </c>
      <c r="L99" s="268" t="s">
        <v>313</v>
      </c>
      <c r="M99" s="268" t="s">
        <v>314</v>
      </c>
      <c r="N99" s="257" t="s">
        <v>315</v>
      </c>
    </row>
    <row r="100" spans="1:14">
      <c r="B100" s="5" t="s">
        <v>96</v>
      </c>
      <c r="C100" s="314"/>
      <c r="D100" s="315"/>
      <c r="E100" s="316"/>
      <c r="F100" s="317"/>
      <c r="G100" s="317"/>
      <c r="H100" s="318"/>
      <c r="I100" s="314"/>
      <c r="J100" s="315"/>
      <c r="K100" s="316"/>
      <c r="L100" s="317"/>
      <c r="M100" s="317"/>
      <c r="N100" s="317"/>
    </row>
    <row r="101" spans="1:14">
      <c r="B101" s="225" t="s">
        <v>97</v>
      </c>
      <c r="C101" s="278">
        <v>0</v>
      </c>
      <c r="D101" s="264">
        <v>0</v>
      </c>
      <c r="E101" s="283">
        <v>0</v>
      </c>
      <c r="F101" s="264">
        <v>0</v>
      </c>
      <c r="G101" s="264">
        <v>0</v>
      </c>
      <c r="H101" s="319">
        <v>0</v>
      </c>
      <c r="I101" s="278">
        <v>3959</v>
      </c>
      <c r="J101" s="264">
        <v>27177</v>
      </c>
      <c r="K101" s="283">
        <v>7505</v>
      </c>
      <c r="L101" s="264">
        <v>9796</v>
      </c>
      <c r="M101" s="264">
        <v>33046</v>
      </c>
      <c r="N101" s="264">
        <v>4733</v>
      </c>
    </row>
    <row r="102" spans="1:14">
      <c r="B102" s="226" t="s">
        <v>99</v>
      </c>
      <c r="C102" s="325">
        <v>1165</v>
      </c>
      <c r="D102" s="326">
        <v>1070</v>
      </c>
      <c r="E102" s="338">
        <v>414</v>
      </c>
      <c r="F102" s="326">
        <v>1165</v>
      </c>
      <c r="G102" s="326">
        <v>1238</v>
      </c>
      <c r="H102" s="313">
        <v>414</v>
      </c>
      <c r="I102" s="277">
        <v>8774</v>
      </c>
      <c r="J102" s="266">
        <v>20667</v>
      </c>
      <c r="K102" s="284">
        <v>7885</v>
      </c>
      <c r="L102" s="339">
        <v>15432</v>
      </c>
      <c r="M102" s="339">
        <v>25043</v>
      </c>
      <c r="N102" s="339">
        <v>5210</v>
      </c>
    </row>
    <row r="103" spans="1:14">
      <c r="B103" s="225" t="s">
        <v>100</v>
      </c>
      <c r="C103" s="327">
        <v>0</v>
      </c>
      <c r="D103" s="328">
        <v>0</v>
      </c>
      <c r="E103" s="340">
        <v>0</v>
      </c>
      <c r="F103" s="328">
        <v>0</v>
      </c>
      <c r="G103" s="328">
        <v>0</v>
      </c>
      <c r="H103" s="319">
        <v>0</v>
      </c>
      <c r="I103" s="278">
        <v>4505.3999999999996</v>
      </c>
      <c r="J103" s="264">
        <v>12669.2</v>
      </c>
      <c r="K103" s="283">
        <v>1217</v>
      </c>
      <c r="L103" s="341">
        <v>17400</v>
      </c>
      <c r="M103" s="341">
        <v>46663</v>
      </c>
      <c r="N103" s="341">
        <v>5747</v>
      </c>
    </row>
    <row r="104" spans="1:14">
      <c r="B104" s="152" t="s">
        <v>101</v>
      </c>
      <c r="C104" s="640">
        <v>0</v>
      </c>
      <c r="D104" s="639">
        <v>82</v>
      </c>
      <c r="E104" s="641">
        <v>3</v>
      </c>
      <c r="F104" s="639">
        <v>0</v>
      </c>
      <c r="G104" s="639">
        <v>0</v>
      </c>
      <c r="H104" s="642">
        <v>0</v>
      </c>
      <c r="I104" s="643">
        <v>4238.22</v>
      </c>
      <c r="J104" s="644">
        <v>35431.35</v>
      </c>
      <c r="K104" s="645">
        <v>1538.47</v>
      </c>
      <c r="L104" s="644">
        <v>1373</v>
      </c>
      <c r="M104" s="644">
        <v>38638.589999999997</v>
      </c>
      <c r="N104" s="644">
        <v>4604.87</v>
      </c>
    </row>
    <row r="105" spans="1:14">
      <c r="B105" s="320" t="s">
        <v>102</v>
      </c>
      <c r="C105" s="329"/>
      <c r="D105" s="330"/>
      <c r="E105" s="342"/>
      <c r="F105" s="331"/>
      <c r="G105" s="331"/>
      <c r="H105" s="343"/>
      <c r="I105" s="329"/>
      <c r="J105" s="330"/>
      <c r="K105" s="342"/>
      <c r="L105" s="330"/>
      <c r="M105" s="330"/>
      <c r="N105" s="330"/>
    </row>
    <row r="106" spans="1:14">
      <c r="B106" s="225" t="s">
        <v>97</v>
      </c>
      <c r="C106" s="332" t="str">
        <f>IFERROR(C101/SUM($C101:$E101),"-")</f>
        <v>-</v>
      </c>
      <c r="D106" s="333" t="str">
        <f t="shared" ref="D106:E106" si="34">IFERROR(D101/SUM($C101:$E101),"-")</f>
        <v>-</v>
      </c>
      <c r="E106" s="344" t="str">
        <f t="shared" si="34"/>
        <v>-</v>
      </c>
      <c r="F106" s="333" t="str">
        <f>IFERROR(F101/SUM($F101:$H101),"-")</f>
        <v>-</v>
      </c>
      <c r="G106" s="333" t="str">
        <f t="shared" ref="G106:H106" si="35">IFERROR(G101/SUM($F101:$H101),"-")</f>
        <v>-</v>
      </c>
      <c r="H106" s="309" t="str">
        <f t="shared" si="35"/>
        <v>-</v>
      </c>
      <c r="I106" s="332">
        <f>IFERROR(I101/SUM($I101:$K101),"-")</f>
        <v>0.10245594058124789</v>
      </c>
      <c r="J106" s="333">
        <f t="shared" ref="J106:K106" si="36">IFERROR(J101/SUM($I101:$K101),"-")</f>
        <v>0.70332030744545948</v>
      </c>
      <c r="K106" s="334">
        <f t="shared" si="36"/>
        <v>0.19422375197329261</v>
      </c>
      <c r="L106" s="333">
        <f>IFERROR(L101/SUM($L101:$N101),"-")</f>
        <v>0.20590646347871783</v>
      </c>
      <c r="M106" s="333">
        <f t="shared" ref="M106:N106" si="37">IFERROR(M101/SUM($L101:$N101),"-")</f>
        <v>0.69460851287440883</v>
      </c>
      <c r="N106" s="333">
        <f t="shared" si="37"/>
        <v>9.9485023646873352E-2</v>
      </c>
    </row>
    <row r="107" spans="1:14">
      <c r="B107" s="226" t="s">
        <v>99</v>
      </c>
      <c r="C107" s="335">
        <f t="shared" ref="C107:E107" si="38">IFERROR(C102/SUM($C102:$E102),"-")</f>
        <v>0.43978859947149868</v>
      </c>
      <c r="D107" s="336">
        <f t="shared" si="38"/>
        <v>0.40392600981502452</v>
      </c>
      <c r="E107" s="345">
        <f t="shared" si="38"/>
        <v>0.15628539071347677</v>
      </c>
      <c r="F107" s="336">
        <f t="shared" ref="F107:H107" si="39">IFERROR(F102/SUM($F102:$H102),"-")</f>
        <v>0.41356052538161164</v>
      </c>
      <c r="G107" s="336">
        <f t="shared" si="39"/>
        <v>0.43947461838835639</v>
      </c>
      <c r="H107" s="308">
        <f t="shared" si="39"/>
        <v>0.14696485623003194</v>
      </c>
      <c r="I107" s="335">
        <f t="shared" ref="I107:K107" si="40">IFERROR(I102/SUM($I102:$K102),"-")</f>
        <v>0.23506403043454965</v>
      </c>
      <c r="J107" s="336">
        <f t="shared" si="40"/>
        <v>0.5536891175052242</v>
      </c>
      <c r="K107" s="337">
        <f t="shared" si="40"/>
        <v>0.21124685206022611</v>
      </c>
      <c r="L107" s="336">
        <f t="shared" ref="L107:N107" si="41">IFERROR(L102/SUM($L102:$N102),"-")</f>
        <v>0.33779139761409654</v>
      </c>
      <c r="M107" s="336">
        <f t="shared" si="41"/>
        <v>0.54816679435263216</v>
      </c>
      <c r="N107" s="336">
        <f t="shared" si="41"/>
        <v>0.11404180803327131</v>
      </c>
    </row>
    <row r="108" spans="1:14">
      <c r="B108" s="225" t="s">
        <v>100</v>
      </c>
      <c r="C108" s="332" t="str">
        <f t="shared" ref="C108:E108" si="42">IFERROR(C103/SUM($C103:$E103),"-")</f>
        <v>-</v>
      </c>
      <c r="D108" s="333" t="str">
        <f t="shared" si="42"/>
        <v>-</v>
      </c>
      <c r="E108" s="344" t="str">
        <f t="shared" si="42"/>
        <v>-</v>
      </c>
      <c r="F108" s="333" t="str">
        <f t="shared" ref="F108:H108" si="43">IFERROR(F103/SUM($F103:$H103),"-")</f>
        <v>-</v>
      </c>
      <c r="G108" s="333" t="str">
        <f t="shared" si="43"/>
        <v>-</v>
      </c>
      <c r="H108" s="309" t="str">
        <f t="shared" si="43"/>
        <v>-</v>
      </c>
      <c r="I108" s="332">
        <f t="shared" ref="I108:K108" si="44">IFERROR(I103/SUM($I103:$K103),"-")</f>
        <v>0.24497053002457644</v>
      </c>
      <c r="J108" s="333">
        <f t="shared" si="44"/>
        <v>0.68885795689336449</v>
      </c>
      <c r="K108" s="334">
        <f t="shared" si="44"/>
        <v>6.6171513082059208E-2</v>
      </c>
      <c r="L108" s="333">
        <f t="shared" ref="L108:N109" si="45">IFERROR(L103/SUM($L103:$N103),"-")</f>
        <v>0.24924795874516545</v>
      </c>
      <c r="M108" s="333">
        <f t="shared" si="45"/>
        <v>0.66842859189227899</v>
      </c>
      <c r="N108" s="333">
        <f t="shared" si="45"/>
        <v>8.2323449362555506E-2</v>
      </c>
    </row>
    <row r="109" spans="1:14" ht="15.75" thickBot="1">
      <c r="B109" s="150" t="s">
        <v>101</v>
      </c>
      <c r="C109" s="646">
        <f t="shared" ref="C109:E109" si="46">IFERROR(C104/SUM($C104:$E104),"-")</f>
        <v>0</v>
      </c>
      <c r="D109" s="647">
        <f t="shared" si="46"/>
        <v>0.96470588235294119</v>
      </c>
      <c r="E109" s="648">
        <f t="shared" si="46"/>
        <v>3.5294117647058823E-2</v>
      </c>
      <c r="F109" s="647" t="str">
        <f t="shared" ref="F109:H109" si="47">IFERROR(F104/SUM($F104:$H104),"-")</f>
        <v>-</v>
      </c>
      <c r="G109" s="647" t="str">
        <f t="shared" si="47"/>
        <v>-</v>
      </c>
      <c r="H109" s="649" t="str">
        <f t="shared" si="47"/>
        <v>-</v>
      </c>
      <c r="I109" s="646">
        <f t="shared" ref="I109:K109" si="48">IFERROR(I104/SUM($I104:$K104),"-")</f>
        <v>0.10284934687502731</v>
      </c>
      <c r="J109" s="647">
        <f t="shared" si="48"/>
        <v>0.85981643388037865</v>
      </c>
      <c r="K109" s="650">
        <f t="shared" si="48"/>
        <v>3.7334219244594014E-2</v>
      </c>
      <c r="L109" s="647">
        <f t="shared" si="45"/>
        <v>3.077339618607124E-2</v>
      </c>
      <c r="M109" s="647">
        <f t="shared" si="45"/>
        <v>0.86601648808533882</v>
      </c>
      <c r="N109" s="647">
        <f t="shared" si="45"/>
        <v>0.10321011572858985</v>
      </c>
    </row>
    <row r="111" spans="1:14">
      <c r="A111" s="11" t="s">
        <v>316</v>
      </c>
    </row>
  </sheetData>
  <mergeCells count="22">
    <mergeCell ref="C88:D88"/>
    <mergeCell ref="C97:H97"/>
    <mergeCell ref="I97:N97"/>
    <mergeCell ref="C98:E98"/>
    <mergeCell ref="F98:H98"/>
    <mergeCell ref="I98:K98"/>
    <mergeCell ref="L98:N98"/>
    <mergeCell ref="I73:N73"/>
    <mergeCell ref="C73:H73"/>
    <mergeCell ref="A1:C1"/>
    <mergeCell ref="C16:D16"/>
    <mergeCell ref="E16:F16"/>
    <mergeCell ref="C25:D25"/>
    <mergeCell ref="C33:D33"/>
    <mergeCell ref="E33:F33"/>
    <mergeCell ref="C64:D64"/>
    <mergeCell ref="K49:N49"/>
    <mergeCell ref="O49:R49"/>
    <mergeCell ref="G49:J49"/>
    <mergeCell ref="C49:F49"/>
    <mergeCell ref="C48:J48"/>
    <mergeCell ref="K48:R48"/>
  </mergeCells>
  <hyperlinks>
    <hyperlink ref="C5" location="Volume!A14" display="Table A1.1" xr:uid="{29C114B4-FE5D-4AEC-8AC3-DDE5AE12B81F}"/>
    <hyperlink ref="C6:C10" location="Volume!B14" display="Table A1.1" xr:uid="{1D2DA14A-DC94-4213-B71D-7350588B936B}"/>
    <hyperlink ref="C6" location="Volume!A23" display="Table A1.2" xr:uid="{0AB24402-2CF0-44E7-AB9B-0968680FA932}"/>
    <hyperlink ref="C7" location="Volume!A31" display="Table A1.3" xr:uid="{31E71999-DCA5-4348-AC26-8A7D19F9182A}"/>
    <hyperlink ref="C8" location="Volume!A46" display="Table A1.4" xr:uid="{42D314D7-B7A4-4056-A54E-B8A2695FBE8C}"/>
    <hyperlink ref="C9" location="Volume!A62" display="Table A1.5" xr:uid="{D4C43C59-1E34-4830-88E0-B8AE8F24B26E}"/>
    <hyperlink ref="C10" location="Volume!A71" display="Table A1.6" xr:uid="{D19898C3-E897-486E-89C3-C038D2253805}"/>
    <hyperlink ref="A3" location="Contents!A1" display="Return to Contents" xr:uid="{9C176B87-B963-4DEF-A88A-B4707A46A4FE}"/>
    <hyperlink ref="C11" location="Volume!A86" display="Table A1.7" xr:uid="{8E34503A-E9E9-4DE4-9CCB-3C60CF4F1FF4}"/>
    <hyperlink ref="C12" location="Volume!A95" display="Table A1.8" xr:uid="{1C390139-C343-4B9D-A5BF-194705A1A3A7}"/>
    <hyperlink ref="A23" location="'Notes &amp; Caveats'!A25" display="Table A1.2 Total Number of Benefit Entitlement Checks Carried Out in 2018/19 to 2020/21" xr:uid="{933C6C2C-EAAB-4DFA-AA78-48DBC5DCC794}"/>
    <hyperlink ref="A31" location="'Notes &amp; Caveats'!A26" display="Table A1.3 Total Number of Referrals in 2017/18 to 2020/21" xr:uid="{2D0E0B12-7674-441F-8CE5-DF457D85BD6D}"/>
    <hyperlink ref="A46" location="'Notes &amp; Caveats'!A26" display="Table A1.4 Referrals by Category in 2017/18 to 2020/21" xr:uid="{094BD6F7-37DE-4C8D-999C-EFA6B1E80E98}"/>
    <hyperlink ref="A95" location="'Notes &amp; Caveats'!A26" display="Table A1.8 Breakdown of SNSIAP Type I, II and III Activity in 2017/18 to 2020/21" xr:uid="{36CCFA90-DE2D-46B1-98A3-B9168098B31A}"/>
    <hyperlink ref="A62" location="'Notes &amp; Caveats'!A27" display="Table A1.5 Contact Information in 2020/21" xr:uid="{2FD3E400-A893-4F8B-8707-E06808B474C2}"/>
    <hyperlink ref="A71" location="'Notes &amp; Caveats'!A28" display="Table A1.6 Initial Contacts by Channel in 2017/18 to 2020/21" xr:uid="{1D7BFE5C-C98A-43DB-84D4-CE9C7F6A251D}"/>
    <hyperlink ref="A86" location="'Notes &amp; Caveats'!A29" display="Table A1.7 Online Support in 2020/21" xr:uid="{8CA9B0FA-A9F0-457D-B16B-F1451CD3F9B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F33C7-A078-4CEC-8BFC-E52F28E0A543}">
  <dimension ref="A1:A2"/>
  <sheetViews>
    <sheetView tabSelected="1" workbookViewId="0"/>
  </sheetViews>
  <sheetFormatPr defaultRowHeight="15"/>
  <cols>
    <col min="1" max="16384" width="9.140625" style="2"/>
  </cols>
  <sheetData>
    <row r="1" spans="1:1">
      <c r="A1" s="215" t="s">
        <v>19</v>
      </c>
    </row>
    <row r="2" spans="1:1">
      <c r="A2" s="5" t="s">
        <v>317</v>
      </c>
    </row>
  </sheetData>
  <hyperlinks>
    <hyperlink ref="A1" location="Contents!A1" display="Return to Contents" xr:uid="{9F6DE290-027E-4DAC-B397-FB0A240DFEE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D65"/>
  <sheetViews>
    <sheetView topLeftCell="A37" workbookViewId="0">
      <selection activeCell="B40" sqref="B40:F40"/>
    </sheetView>
  </sheetViews>
  <sheetFormatPr defaultRowHeight="1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18" ht="18.75">
      <c r="A1" s="909" t="s">
        <v>1</v>
      </c>
      <c r="B1" s="909"/>
      <c r="C1" s="909"/>
    </row>
    <row r="2" spans="1:18">
      <c r="A2" s="5" t="s">
        <v>318</v>
      </c>
    </row>
    <row r="3" spans="1:18">
      <c r="A3" s="215" t="s">
        <v>19</v>
      </c>
    </row>
    <row r="4" spans="1:18">
      <c r="A4" s="5"/>
    </row>
    <row r="5" spans="1:18">
      <c r="A5" s="214" t="s">
        <v>319</v>
      </c>
      <c r="C5" s="854" t="s">
        <v>320</v>
      </c>
    </row>
    <row r="6" spans="1:18">
      <c r="A6" s="214" t="s">
        <v>321</v>
      </c>
      <c r="C6" s="854" t="s">
        <v>322</v>
      </c>
    </row>
    <row r="7" spans="1:18">
      <c r="A7" s="214"/>
      <c r="C7" s="370"/>
    </row>
    <row r="8" spans="1:18">
      <c r="A8" s="5" t="s">
        <v>323</v>
      </c>
    </row>
    <row r="9" spans="1:18">
      <c r="A9" s="5"/>
    </row>
    <row r="10" spans="1:18">
      <c r="C10" s="910" t="str">
        <f>$A$1</f>
        <v>East Renfrewshire</v>
      </c>
      <c r="D10" s="911"/>
      <c r="E10" s="911"/>
      <c r="F10" s="911"/>
      <c r="G10" s="911"/>
      <c r="H10" s="911"/>
      <c r="I10" s="911"/>
      <c r="J10" s="912"/>
      <c r="K10" s="910" t="s">
        <v>93</v>
      </c>
      <c r="L10" s="911"/>
      <c r="M10" s="911"/>
      <c r="N10" s="911"/>
      <c r="O10" s="911"/>
      <c r="P10" s="911"/>
      <c r="Q10" s="911"/>
      <c r="R10" s="911"/>
    </row>
    <row r="11" spans="1:18">
      <c r="B11" s="347"/>
      <c r="C11" s="926" t="s">
        <v>324</v>
      </c>
      <c r="D11" s="927"/>
      <c r="E11" s="927"/>
      <c r="F11" s="927"/>
      <c r="G11" s="927"/>
      <c r="H11" s="927"/>
      <c r="I11" s="952"/>
      <c r="J11" s="625" t="s">
        <v>102</v>
      </c>
      <c r="K11" s="926" t="s">
        <v>324</v>
      </c>
      <c r="L11" s="927"/>
      <c r="M11" s="927"/>
      <c r="N11" s="927"/>
      <c r="O11" s="927"/>
      <c r="P11" s="927"/>
      <c r="Q11" s="952"/>
      <c r="R11" s="549" t="s">
        <v>102</v>
      </c>
    </row>
    <row r="12" spans="1:18" ht="15.75" thickBot="1">
      <c r="B12" s="411" t="s">
        <v>325</v>
      </c>
      <c r="C12" s="652" t="s">
        <v>326</v>
      </c>
      <c r="D12" s="653" t="s">
        <v>327</v>
      </c>
      <c r="E12" s="653" t="s">
        <v>328</v>
      </c>
      <c r="F12" s="653" t="s">
        <v>97</v>
      </c>
      <c r="G12" s="653" t="s">
        <v>99</v>
      </c>
      <c r="H12" s="653" t="s">
        <v>100</v>
      </c>
      <c r="I12" s="690" t="s">
        <v>101</v>
      </c>
      <c r="J12" s="655" t="s">
        <v>101</v>
      </c>
      <c r="K12" s="652" t="s">
        <v>326</v>
      </c>
      <c r="L12" s="653" t="s">
        <v>327</v>
      </c>
      <c r="M12" s="653" t="s">
        <v>328</v>
      </c>
      <c r="N12" s="653" t="s">
        <v>97</v>
      </c>
      <c r="O12" s="653" t="s">
        <v>99</v>
      </c>
      <c r="P12" s="653" t="s">
        <v>100</v>
      </c>
      <c r="Q12" s="653" t="s">
        <v>101</v>
      </c>
      <c r="R12" s="654" t="s">
        <v>101</v>
      </c>
    </row>
    <row r="13" spans="1:18" ht="30.75" customHeight="1">
      <c r="B13" s="656" t="s">
        <v>329</v>
      </c>
      <c r="C13" s="364" t="s">
        <v>330</v>
      </c>
      <c r="D13" s="353" t="s">
        <v>330</v>
      </c>
      <c r="E13" s="353" t="s">
        <v>330</v>
      </c>
      <c r="F13" s="353" t="s">
        <v>330</v>
      </c>
      <c r="G13" s="353" t="s">
        <v>330</v>
      </c>
      <c r="H13" s="353" t="s">
        <v>330</v>
      </c>
      <c r="I13" s="691">
        <v>359</v>
      </c>
      <c r="J13" s="365">
        <f>IFERROR(I13/SUM($I$13:$I$15),"-")</f>
        <v>0.91581632653061229</v>
      </c>
      <c r="K13" s="364" t="s">
        <v>330</v>
      </c>
      <c r="L13" s="353" t="s">
        <v>330</v>
      </c>
      <c r="M13" s="353" t="s">
        <v>330</v>
      </c>
      <c r="N13" s="353" t="s">
        <v>330</v>
      </c>
      <c r="O13" s="353" t="s">
        <v>330</v>
      </c>
      <c r="P13" s="353" t="s">
        <v>330</v>
      </c>
      <c r="Q13" s="353">
        <v>8917.0499999999993</v>
      </c>
      <c r="R13" s="354">
        <f>IFERROR(Q13/SUM($Q$13:$Q$15),"-")</f>
        <v>0.75589039354059384</v>
      </c>
    </row>
    <row r="14" spans="1:18" ht="30.75" customHeight="1">
      <c r="B14" s="657" t="s">
        <v>331</v>
      </c>
      <c r="C14" s="366">
        <v>13</v>
      </c>
      <c r="D14" s="355">
        <v>13</v>
      </c>
      <c r="E14" s="355">
        <v>2</v>
      </c>
      <c r="F14" s="355">
        <v>0</v>
      </c>
      <c r="G14" s="355">
        <v>36</v>
      </c>
      <c r="H14" s="356">
        <v>31</v>
      </c>
      <c r="I14" s="692">
        <v>0</v>
      </c>
      <c r="J14" s="367">
        <f>IFERROR(I14/SUM($I$13:$I$15),"-")</f>
        <v>0</v>
      </c>
      <c r="K14" s="366">
        <v>1616</v>
      </c>
      <c r="L14" s="355">
        <v>1637</v>
      </c>
      <c r="M14" s="355">
        <v>2196</v>
      </c>
      <c r="N14" s="355">
        <v>1244</v>
      </c>
      <c r="O14" s="355">
        <v>2550</v>
      </c>
      <c r="P14" s="356">
        <v>887.9</v>
      </c>
      <c r="Q14" s="356">
        <v>1502.55</v>
      </c>
      <c r="R14" s="695">
        <f>IFERROR(Q14/SUM($Q$13:$Q$15),"-")</f>
        <v>0.12736982643524702</v>
      </c>
    </row>
    <row r="15" spans="1:18" ht="30.75" customHeight="1">
      <c r="B15" s="656" t="s">
        <v>332</v>
      </c>
      <c r="C15" s="368">
        <v>0</v>
      </c>
      <c r="D15" s="357">
        <v>17</v>
      </c>
      <c r="E15" s="357">
        <v>25</v>
      </c>
      <c r="F15" s="357">
        <v>46</v>
      </c>
      <c r="G15" s="357">
        <v>17</v>
      </c>
      <c r="H15" s="358">
        <v>0</v>
      </c>
      <c r="I15" s="693">
        <v>33</v>
      </c>
      <c r="J15" s="369">
        <f>IFERROR(I15/SUM($I$13:$I$15),"-")</f>
        <v>8.4183673469387751E-2</v>
      </c>
      <c r="K15" s="368">
        <v>1980</v>
      </c>
      <c r="L15" s="357">
        <v>2052</v>
      </c>
      <c r="M15" s="357">
        <v>2103</v>
      </c>
      <c r="N15" s="357">
        <v>2883</v>
      </c>
      <c r="O15" s="357">
        <v>1058</v>
      </c>
      <c r="P15" s="358">
        <v>1389.7</v>
      </c>
      <c r="Q15" s="358">
        <v>1377.15</v>
      </c>
      <c r="R15" s="696">
        <f>IFERROR(Q15/SUM($Q$13:$Q$15),"-")</f>
        <v>0.11673978002415922</v>
      </c>
    </row>
    <row r="16" spans="1:18" ht="30.75" customHeight="1" thickBot="1">
      <c r="B16" s="685" t="s">
        <v>333</v>
      </c>
      <c r="C16" s="686">
        <f t="shared" ref="C16:H16" si="0">SUM(C23:C34)</f>
        <v>277</v>
      </c>
      <c r="D16" s="687">
        <f t="shared" si="0"/>
        <v>193</v>
      </c>
      <c r="E16" s="687">
        <f t="shared" si="0"/>
        <v>140</v>
      </c>
      <c r="F16" s="687">
        <f t="shared" si="0"/>
        <v>102</v>
      </c>
      <c r="G16" s="687">
        <f t="shared" si="0"/>
        <v>184</v>
      </c>
      <c r="H16" s="688">
        <f t="shared" si="0"/>
        <v>449</v>
      </c>
      <c r="I16" s="694">
        <v>326</v>
      </c>
      <c r="J16" s="689"/>
      <c r="K16" s="686">
        <f t="shared" ref="K16:P16" si="1">SUM(Q23:Q34)</f>
        <v>7463</v>
      </c>
      <c r="L16" s="687">
        <f t="shared" si="1"/>
        <v>8022</v>
      </c>
      <c r="M16" s="687">
        <f t="shared" si="1"/>
        <v>11268</v>
      </c>
      <c r="N16" s="687">
        <f t="shared" si="1"/>
        <v>10139</v>
      </c>
      <c r="O16" s="687">
        <f t="shared" si="1"/>
        <v>7350</v>
      </c>
      <c r="P16" s="688">
        <f t="shared" si="1"/>
        <v>6116.3099999999995</v>
      </c>
      <c r="Q16" s="688">
        <v>4858.41</v>
      </c>
      <c r="R16" s="697"/>
    </row>
    <row r="18" spans="1:29">
      <c r="A18" s="5" t="s">
        <v>334</v>
      </c>
    </row>
    <row r="19" spans="1:29">
      <c r="A19" s="5"/>
    </row>
    <row r="20" spans="1:29">
      <c r="B20" s="5" t="s">
        <v>104</v>
      </c>
      <c r="C20" s="953" t="str">
        <f>$A$1</f>
        <v>East Renfrewshire</v>
      </c>
      <c r="D20" s="917"/>
      <c r="E20" s="917"/>
      <c r="F20" s="917"/>
      <c r="G20" s="917"/>
      <c r="H20" s="917"/>
      <c r="I20" s="917"/>
      <c r="J20" s="917"/>
      <c r="K20" s="917"/>
      <c r="L20" s="917"/>
      <c r="M20" s="917"/>
      <c r="N20" s="917"/>
      <c r="O20" s="917"/>
      <c r="P20" s="954"/>
      <c r="Q20" s="953" t="s">
        <v>93</v>
      </c>
      <c r="R20" s="917"/>
      <c r="S20" s="917"/>
      <c r="T20" s="917"/>
      <c r="U20" s="917"/>
      <c r="V20" s="917"/>
      <c r="W20" s="917"/>
      <c r="X20" s="917"/>
      <c r="Y20" s="917"/>
      <c r="Z20" s="917"/>
      <c r="AA20" s="917"/>
      <c r="AB20" s="917"/>
      <c r="AC20" s="917"/>
    </row>
    <row r="21" spans="1:29">
      <c r="B21" s="347"/>
      <c r="C21" s="926" t="s">
        <v>324</v>
      </c>
      <c r="D21" s="927"/>
      <c r="E21" s="927"/>
      <c r="F21" s="927"/>
      <c r="G21" s="927"/>
      <c r="H21" s="927"/>
      <c r="I21" s="952"/>
      <c r="J21" s="937" t="s">
        <v>102</v>
      </c>
      <c r="K21" s="927"/>
      <c r="L21" s="927"/>
      <c r="M21" s="927"/>
      <c r="N21" s="927"/>
      <c r="O21" s="927"/>
      <c r="P21" s="933"/>
      <c r="Q21" s="926" t="s">
        <v>324</v>
      </c>
      <c r="R21" s="927"/>
      <c r="S21" s="927"/>
      <c r="T21" s="927"/>
      <c r="U21" s="927"/>
      <c r="V21" s="927"/>
      <c r="W21" s="952"/>
      <c r="X21" s="937" t="s">
        <v>102</v>
      </c>
      <c r="Y21" s="927"/>
      <c r="Z21" s="927"/>
      <c r="AA21" s="927"/>
      <c r="AB21" s="927"/>
      <c r="AC21" s="927"/>
    </row>
    <row r="22" spans="1:29" ht="15.75" thickBot="1">
      <c r="B22" s="411" t="s">
        <v>335</v>
      </c>
      <c r="C22" s="361" t="s">
        <v>326</v>
      </c>
      <c r="D22" s="346" t="s">
        <v>327</v>
      </c>
      <c r="E22" s="346" t="s">
        <v>328</v>
      </c>
      <c r="F22" s="346" t="s">
        <v>97</v>
      </c>
      <c r="G22" s="346" t="s">
        <v>99</v>
      </c>
      <c r="H22" s="346" t="s">
        <v>100</v>
      </c>
      <c r="I22" s="346" t="s">
        <v>101</v>
      </c>
      <c r="J22" s="348" t="s">
        <v>326</v>
      </c>
      <c r="K22" s="346" t="s">
        <v>327</v>
      </c>
      <c r="L22" s="346" t="s">
        <v>328</v>
      </c>
      <c r="M22" s="346" t="s">
        <v>97</v>
      </c>
      <c r="N22" s="346" t="s">
        <v>99</v>
      </c>
      <c r="O22" s="346" t="s">
        <v>100</v>
      </c>
      <c r="P22" s="411" t="s">
        <v>101</v>
      </c>
      <c r="Q22" s="361" t="s">
        <v>326</v>
      </c>
      <c r="R22" s="346" t="s">
        <v>327</v>
      </c>
      <c r="S22" s="346" t="s">
        <v>328</v>
      </c>
      <c r="T22" s="346" t="s">
        <v>97</v>
      </c>
      <c r="U22" s="346" t="s">
        <v>99</v>
      </c>
      <c r="V22" s="346" t="s">
        <v>100</v>
      </c>
      <c r="W22" s="346" t="s">
        <v>101</v>
      </c>
      <c r="X22" s="348" t="s">
        <v>326</v>
      </c>
      <c r="Y22" s="346" t="s">
        <v>327</v>
      </c>
      <c r="Z22" s="346" t="s">
        <v>328</v>
      </c>
      <c r="AA22" s="346" t="s">
        <v>97</v>
      </c>
      <c r="AB22" s="346" t="s">
        <v>99</v>
      </c>
      <c r="AC22" s="346" t="s">
        <v>101</v>
      </c>
    </row>
    <row r="23" spans="1:29">
      <c r="B23" s="658" t="s">
        <v>336</v>
      </c>
      <c r="C23" s="659">
        <v>1</v>
      </c>
      <c r="D23" s="660">
        <v>2</v>
      </c>
      <c r="E23" s="660">
        <v>1</v>
      </c>
      <c r="F23" s="660">
        <v>0</v>
      </c>
      <c r="G23" s="660">
        <v>12</v>
      </c>
      <c r="H23" s="660">
        <v>5</v>
      </c>
      <c r="I23" s="660">
        <v>39</v>
      </c>
      <c r="J23" s="661">
        <f>IFERROR(C23/SUM(C$23:C$35),"-")</f>
        <v>3.4013605442176869E-3</v>
      </c>
      <c r="K23" s="662">
        <f t="shared" ref="K23:P23" si="2">IFERROR(D23/SUM(D$23:D$35),"-")</f>
        <v>9.5238095238095247E-3</v>
      </c>
      <c r="L23" s="662">
        <f t="shared" si="2"/>
        <v>4.9504950495049506E-3</v>
      </c>
      <c r="M23" s="662">
        <f t="shared" si="2"/>
        <v>0</v>
      </c>
      <c r="N23" s="662">
        <f t="shared" si="2"/>
        <v>6.1224489795918366E-2</v>
      </c>
      <c r="O23" s="662">
        <f t="shared" si="2"/>
        <v>1.0121457489878543E-2</v>
      </c>
      <c r="P23" s="663">
        <f t="shared" si="2"/>
        <v>0.16666666666666666</v>
      </c>
      <c r="Q23" s="659" t="s">
        <v>98</v>
      </c>
      <c r="R23" s="660">
        <v>430</v>
      </c>
      <c r="S23" s="660">
        <v>547</v>
      </c>
      <c r="T23" s="660">
        <v>276</v>
      </c>
      <c r="U23" s="660">
        <v>341</v>
      </c>
      <c r="V23" s="660">
        <v>178.8</v>
      </c>
      <c r="W23" s="660">
        <v>197.95</v>
      </c>
      <c r="X23" s="661" t="str">
        <f>IFERROR(Q23/SUM(Q$23:Q$35),"-")</f>
        <v>-</v>
      </c>
      <c r="Y23" s="662">
        <f t="shared" ref="Y23:AC23" si="3">IFERROR(R23/SUM(R$23:R$35),"-")</f>
        <v>4.8478015783540024E-2</v>
      </c>
      <c r="Z23" s="662">
        <f t="shared" si="3"/>
        <v>4.5705213903743318E-2</v>
      </c>
      <c r="AA23" s="662">
        <f t="shared" si="3"/>
        <v>2.6059862147106032E-2</v>
      </c>
      <c r="AB23" s="662">
        <f t="shared" si="3"/>
        <v>3.4288587229763703E-2</v>
      </c>
      <c r="AC23" s="662">
        <f t="shared" si="3"/>
        <v>1.7041912811744053E-2</v>
      </c>
    </row>
    <row r="24" spans="1:29">
      <c r="B24" s="360" t="s">
        <v>337</v>
      </c>
      <c r="C24" s="363">
        <v>0</v>
      </c>
      <c r="D24" s="350">
        <v>1</v>
      </c>
      <c r="E24" s="350">
        <v>1</v>
      </c>
      <c r="F24" s="350">
        <v>1</v>
      </c>
      <c r="G24" s="350">
        <v>1</v>
      </c>
      <c r="H24" s="350">
        <v>0</v>
      </c>
      <c r="I24" s="350">
        <v>0</v>
      </c>
      <c r="J24" s="352">
        <f t="shared" ref="J24:J35" si="4">IFERROR(C24/SUM(C$23:C$35),"-")</f>
        <v>0</v>
      </c>
      <c r="K24" s="397">
        <f t="shared" ref="K24:K35" si="5">IFERROR(D24/SUM(D$23:D$35),"-")</f>
        <v>4.7619047619047623E-3</v>
      </c>
      <c r="L24" s="397">
        <f t="shared" ref="L24:L35" si="6">IFERROR(E24/SUM(E$23:E$35),"-")</f>
        <v>4.9504950495049506E-3</v>
      </c>
      <c r="M24" s="397">
        <f t="shared" ref="M24:M35" si="7">IFERROR(F24/SUM(F$23:F$35),"-")</f>
        <v>9.8039215686274508E-3</v>
      </c>
      <c r="N24" s="397">
        <f t="shared" ref="N24:N35" si="8">IFERROR(G24/SUM(G$23:G$35),"-")</f>
        <v>5.1020408163265302E-3</v>
      </c>
      <c r="O24" s="397">
        <f t="shared" ref="O24:O35" si="9">IFERROR(H24/SUM(H$23:H$35),"-")</f>
        <v>0</v>
      </c>
      <c r="P24" s="252">
        <f t="shared" ref="P24:P35" si="10">IFERROR(I24/SUM(I$23:I$35),"-")</f>
        <v>0</v>
      </c>
      <c r="Q24" s="363">
        <v>0</v>
      </c>
      <c r="R24" s="350">
        <v>27</v>
      </c>
      <c r="S24" s="350">
        <v>28</v>
      </c>
      <c r="T24" s="350">
        <v>41</v>
      </c>
      <c r="U24" s="350">
        <v>19</v>
      </c>
      <c r="V24" s="350">
        <v>72.92</v>
      </c>
      <c r="W24" s="350">
        <v>2</v>
      </c>
      <c r="X24" s="352">
        <f t="shared" ref="X24:X35" si="11">IFERROR(Q24/SUM(Q$23:Q$35),"-")</f>
        <v>0</v>
      </c>
      <c r="Y24" s="397">
        <f t="shared" ref="Y24:Y35" si="12">IFERROR(R24/SUM(R$23:R$35),"-")</f>
        <v>3.0439684329199549E-3</v>
      </c>
      <c r="Z24" s="397">
        <f t="shared" ref="Z24:Z35" si="13">IFERROR(S24/SUM(S$23:S$35),"-")</f>
        <v>2.3395721925133688E-3</v>
      </c>
      <c r="AA24" s="397">
        <f t="shared" ref="AA24:AA35" si="14">IFERROR(T24/SUM(T$23:T$35),"-")</f>
        <v>3.871211405910679E-3</v>
      </c>
      <c r="AB24" s="397">
        <f t="shared" ref="AB24:AB35" si="15">IFERROR(U24/SUM(U$23:U$35),"-")</f>
        <v>1.910507792860734E-3</v>
      </c>
      <c r="AC24" s="397">
        <f t="shared" ref="AC24:AC35" si="16">IFERROR(V24/SUM(V$23:V$35),"-")</f>
        <v>6.9502029207627316E-3</v>
      </c>
    </row>
    <row r="25" spans="1:29">
      <c r="B25" s="359" t="s">
        <v>338</v>
      </c>
      <c r="C25" s="362">
        <v>36</v>
      </c>
      <c r="D25" s="349">
        <v>21</v>
      </c>
      <c r="E25" s="349">
        <v>15</v>
      </c>
      <c r="F25" s="349">
        <v>16</v>
      </c>
      <c r="G25" s="349">
        <v>16</v>
      </c>
      <c r="H25" s="349">
        <v>65</v>
      </c>
      <c r="I25" s="349">
        <v>35</v>
      </c>
      <c r="J25" s="351">
        <f t="shared" si="4"/>
        <v>0.12244897959183673</v>
      </c>
      <c r="K25" s="249">
        <f t="shared" si="5"/>
        <v>0.1</v>
      </c>
      <c r="L25" s="249">
        <f t="shared" si="6"/>
        <v>7.4257425742574254E-2</v>
      </c>
      <c r="M25" s="249">
        <f t="shared" si="7"/>
        <v>0.15686274509803921</v>
      </c>
      <c r="N25" s="249">
        <f t="shared" si="8"/>
        <v>8.1632653061224483E-2</v>
      </c>
      <c r="O25" s="249">
        <f t="shared" si="9"/>
        <v>0.13157894736842105</v>
      </c>
      <c r="P25" s="250">
        <f t="shared" si="10"/>
        <v>0.14957264957264957</v>
      </c>
      <c r="Q25" s="362">
        <v>1122</v>
      </c>
      <c r="R25" s="349">
        <v>966</v>
      </c>
      <c r="S25" s="349">
        <v>903</v>
      </c>
      <c r="T25" s="349">
        <v>740</v>
      </c>
      <c r="U25" s="349">
        <v>886</v>
      </c>
      <c r="V25" s="349">
        <v>766.85500000000002</v>
      </c>
      <c r="W25" s="349">
        <v>283.75</v>
      </c>
      <c r="X25" s="351">
        <f t="shared" si="11"/>
        <v>0.11703348284134765</v>
      </c>
      <c r="Y25" s="249">
        <f t="shared" si="12"/>
        <v>0.1089064261555806</v>
      </c>
      <c r="Z25" s="249">
        <f t="shared" si="13"/>
        <v>7.5451203208556153E-2</v>
      </c>
      <c r="AA25" s="249">
        <f t="shared" si="14"/>
        <v>6.9870644887168348E-2</v>
      </c>
      <c r="AB25" s="249">
        <f t="shared" si="15"/>
        <v>8.9089994972347916E-2</v>
      </c>
      <c r="AC25" s="249">
        <f t="shared" si="16"/>
        <v>7.3091029358221399E-2</v>
      </c>
    </row>
    <row r="26" spans="1:29">
      <c r="B26" s="360" t="s">
        <v>339</v>
      </c>
      <c r="C26" s="363">
        <v>6</v>
      </c>
      <c r="D26" s="350">
        <v>10</v>
      </c>
      <c r="E26" s="350">
        <v>4</v>
      </c>
      <c r="F26" s="350">
        <v>8</v>
      </c>
      <c r="G26" s="350">
        <v>6</v>
      </c>
      <c r="H26" s="350">
        <v>32</v>
      </c>
      <c r="I26" s="350">
        <v>2</v>
      </c>
      <c r="J26" s="352">
        <f t="shared" si="4"/>
        <v>2.0408163265306121E-2</v>
      </c>
      <c r="K26" s="397">
        <f t="shared" si="5"/>
        <v>4.7619047619047616E-2</v>
      </c>
      <c r="L26" s="397">
        <f t="shared" si="6"/>
        <v>1.9801980198019802E-2</v>
      </c>
      <c r="M26" s="397">
        <f t="shared" si="7"/>
        <v>7.8431372549019607E-2</v>
      </c>
      <c r="N26" s="397">
        <f t="shared" si="8"/>
        <v>3.0612244897959183E-2</v>
      </c>
      <c r="O26" s="397">
        <f t="shared" si="9"/>
        <v>6.4777327935222673E-2</v>
      </c>
      <c r="P26" s="252">
        <f t="shared" si="10"/>
        <v>8.5470085470085479E-3</v>
      </c>
      <c r="Q26" s="363">
        <v>208</v>
      </c>
      <c r="R26" s="350">
        <v>271</v>
      </c>
      <c r="S26" s="350">
        <v>736</v>
      </c>
      <c r="T26" s="350">
        <v>412</v>
      </c>
      <c r="U26" s="350">
        <v>355</v>
      </c>
      <c r="V26" s="350">
        <v>438.39499999999998</v>
      </c>
      <c r="W26" s="350">
        <v>298.20999999999998</v>
      </c>
      <c r="X26" s="352">
        <f t="shared" si="11"/>
        <v>2.1696046729946804E-2</v>
      </c>
      <c r="Y26" s="397">
        <f t="shared" si="12"/>
        <v>3.0552423900789178E-2</v>
      </c>
      <c r="Z26" s="397">
        <f t="shared" si="13"/>
        <v>6.1497326203208559E-2</v>
      </c>
      <c r="AA26" s="397">
        <f t="shared" si="14"/>
        <v>3.8900953639882919E-2</v>
      </c>
      <c r="AB26" s="397">
        <f t="shared" si="15"/>
        <v>3.5696329813976871E-2</v>
      </c>
      <c r="AC26" s="397">
        <f t="shared" si="16"/>
        <v>4.1784616147117079E-2</v>
      </c>
    </row>
    <row r="27" spans="1:29">
      <c r="B27" s="359" t="s">
        <v>340</v>
      </c>
      <c r="C27" s="362">
        <v>7</v>
      </c>
      <c r="D27" s="349">
        <v>10</v>
      </c>
      <c r="E27" s="349">
        <v>3</v>
      </c>
      <c r="F27" s="349">
        <v>3</v>
      </c>
      <c r="G27" s="349">
        <v>13</v>
      </c>
      <c r="H27" s="349">
        <v>15</v>
      </c>
      <c r="I27" s="349">
        <f>C49</f>
        <v>6</v>
      </c>
      <c r="J27" s="351">
        <f t="shared" si="4"/>
        <v>2.3809523809523808E-2</v>
      </c>
      <c r="K27" s="249">
        <f t="shared" si="5"/>
        <v>4.7619047619047616E-2</v>
      </c>
      <c r="L27" s="249">
        <f t="shared" si="6"/>
        <v>1.4851485148514851E-2</v>
      </c>
      <c r="M27" s="249">
        <f t="shared" si="7"/>
        <v>2.9411764705882353E-2</v>
      </c>
      <c r="N27" s="249">
        <f t="shared" si="8"/>
        <v>6.6326530612244902E-2</v>
      </c>
      <c r="O27" s="249">
        <f t="shared" si="9"/>
        <v>3.0364372469635626E-2</v>
      </c>
      <c r="P27" s="250">
        <f t="shared" si="10"/>
        <v>2.564102564102564E-2</v>
      </c>
      <c r="Q27" s="362">
        <v>221</v>
      </c>
      <c r="R27" s="349">
        <v>268</v>
      </c>
      <c r="S27" s="349">
        <v>389</v>
      </c>
      <c r="T27" s="349">
        <v>411</v>
      </c>
      <c r="U27" s="349">
        <v>263</v>
      </c>
      <c r="V27" s="349">
        <v>320.95999999999998</v>
      </c>
      <c r="W27" s="349">
        <f>E49</f>
        <v>245.45</v>
      </c>
      <c r="X27" s="351">
        <f t="shared" si="11"/>
        <v>2.3052049650568479E-2</v>
      </c>
      <c r="Y27" s="249">
        <f t="shared" si="12"/>
        <v>3.0214205186020294E-2</v>
      </c>
      <c r="Z27" s="249">
        <f t="shared" si="13"/>
        <v>3.2503342245989303E-2</v>
      </c>
      <c r="AA27" s="249">
        <f t="shared" si="14"/>
        <v>3.8806533849494854E-2</v>
      </c>
      <c r="AB27" s="249">
        <f t="shared" si="15"/>
        <v>2.6445449974861739E-2</v>
      </c>
      <c r="AC27" s="249">
        <f t="shared" si="16"/>
        <v>3.0591567875041224E-2</v>
      </c>
    </row>
    <row r="28" spans="1:29">
      <c r="B28" s="360" t="s">
        <v>341</v>
      </c>
      <c r="C28" s="363">
        <v>0</v>
      </c>
      <c r="D28" s="350">
        <v>3</v>
      </c>
      <c r="E28" s="350">
        <v>3</v>
      </c>
      <c r="F28" s="350">
        <v>0</v>
      </c>
      <c r="G28" s="350">
        <v>2</v>
      </c>
      <c r="H28" s="350">
        <v>13</v>
      </c>
      <c r="I28" s="350">
        <v>0</v>
      </c>
      <c r="J28" s="352">
        <f t="shared" si="4"/>
        <v>0</v>
      </c>
      <c r="K28" s="397">
        <f t="shared" si="5"/>
        <v>1.4285714285714285E-2</v>
      </c>
      <c r="L28" s="397">
        <f t="shared" si="6"/>
        <v>1.4851485148514851E-2</v>
      </c>
      <c r="M28" s="397">
        <f t="shared" si="7"/>
        <v>0</v>
      </c>
      <c r="N28" s="397">
        <f t="shared" si="8"/>
        <v>1.020408163265306E-2</v>
      </c>
      <c r="O28" s="397">
        <f t="shared" si="9"/>
        <v>2.6315789473684209E-2</v>
      </c>
      <c r="P28" s="252">
        <f t="shared" si="10"/>
        <v>0</v>
      </c>
      <c r="Q28" s="363">
        <v>0</v>
      </c>
      <c r="R28" s="350">
        <v>90</v>
      </c>
      <c r="S28" s="350">
        <v>125</v>
      </c>
      <c r="T28" s="350">
        <v>67</v>
      </c>
      <c r="U28" s="350">
        <v>62</v>
      </c>
      <c r="V28" s="350">
        <v>78.239999999999995</v>
      </c>
      <c r="W28" s="350">
        <v>7.8</v>
      </c>
      <c r="X28" s="352">
        <f t="shared" si="11"/>
        <v>0</v>
      </c>
      <c r="Y28" s="397">
        <f t="shared" si="12"/>
        <v>1.0146561443066516E-2</v>
      </c>
      <c r="Z28" s="397">
        <f t="shared" si="13"/>
        <v>1.044451871657754E-2</v>
      </c>
      <c r="AA28" s="397">
        <f t="shared" si="14"/>
        <v>6.326125956000378E-3</v>
      </c>
      <c r="AB28" s="397">
        <f t="shared" si="15"/>
        <v>6.2342885872297641E-3</v>
      </c>
      <c r="AC28" s="397">
        <f t="shared" si="16"/>
        <v>7.4572665458101485E-3</v>
      </c>
    </row>
    <row r="29" spans="1:29">
      <c r="B29" s="359" t="s">
        <v>342</v>
      </c>
      <c r="C29" s="362">
        <v>0</v>
      </c>
      <c r="D29" s="349">
        <v>2</v>
      </c>
      <c r="E29" s="349">
        <v>2</v>
      </c>
      <c r="F29" s="349">
        <v>1</v>
      </c>
      <c r="G29" s="349">
        <v>15</v>
      </c>
      <c r="H29" s="349">
        <v>3</v>
      </c>
      <c r="I29" s="349">
        <v>0</v>
      </c>
      <c r="J29" s="351">
        <f t="shared" si="4"/>
        <v>0</v>
      </c>
      <c r="K29" s="249">
        <f t="shared" si="5"/>
        <v>9.5238095238095247E-3</v>
      </c>
      <c r="L29" s="249">
        <f t="shared" si="6"/>
        <v>9.9009900990099011E-3</v>
      </c>
      <c r="M29" s="249">
        <f t="shared" si="7"/>
        <v>9.8039215686274508E-3</v>
      </c>
      <c r="N29" s="249">
        <f t="shared" si="8"/>
        <v>7.6530612244897961E-2</v>
      </c>
      <c r="O29" s="249">
        <f t="shared" si="9"/>
        <v>6.0728744939271256E-3</v>
      </c>
      <c r="P29" s="250">
        <f t="shared" si="10"/>
        <v>0</v>
      </c>
      <c r="Q29" s="362">
        <v>0</v>
      </c>
      <c r="R29" s="349">
        <v>122</v>
      </c>
      <c r="S29" s="349">
        <v>436</v>
      </c>
      <c r="T29" s="349">
        <v>593</v>
      </c>
      <c r="U29" s="349">
        <v>295</v>
      </c>
      <c r="V29" s="349">
        <v>196.46</v>
      </c>
      <c r="W29" s="349">
        <v>79.75</v>
      </c>
      <c r="X29" s="351">
        <f t="shared" si="11"/>
        <v>0</v>
      </c>
      <c r="Y29" s="249">
        <f t="shared" si="12"/>
        <v>1.3754227733934612E-2</v>
      </c>
      <c r="Z29" s="249">
        <f t="shared" si="13"/>
        <v>3.643048128342246E-2</v>
      </c>
      <c r="AA29" s="249">
        <f t="shared" si="14"/>
        <v>5.5990935700122743E-2</v>
      </c>
      <c r="AB29" s="249">
        <f t="shared" si="15"/>
        <v>2.9663147310206132E-2</v>
      </c>
      <c r="AC29" s="249">
        <f t="shared" si="16"/>
        <v>1.8725135296393941E-2</v>
      </c>
    </row>
    <row r="30" spans="1:29">
      <c r="B30" s="360" t="s">
        <v>343</v>
      </c>
      <c r="C30" s="363">
        <v>111</v>
      </c>
      <c r="D30" s="350">
        <v>58</v>
      </c>
      <c r="E30" s="350">
        <v>37</v>
      </c>
      <c r="F30" s="350">
        <v>14</v>
      </c>
      <c r="G30" s="350">
        <v>31</v>
      </c>
      <c r="H30" s="350">
        <v>75</v>
      </c>
      <c r="I30" s="350">
        <v>13</v>
      </c>
      <c r="J30" s="352">
        <f t="shared" si="4"/>
        <v>0.37755102040816324</v>
      </c>
      <c r="K30" s="397">
        <f t="shared" si="5"/>
        <v>0.27619047619047621</v>
      </c>
      <c r="L30" s="397">
        <f t="shared" si="6"/>
        <v>0.18316831683168316</v>
      </c>
      <c r="M30" s="397">
        <f t="shared" si="7"/>
        <v>0.13725490196078433</v>
      </c>
      <c r="N30" s="397">
        <f t="shared" si="8"/>
        <v>0.15816326530612246</v>
      </c>
      <c r="O30" s="397">
        <f t="shared" si="9"/>
        <v>0.15182186234817813</v>
      </c>
      <c r="P30" s="252">
        <f t="shared" si="10"/>
        <v>5.5555555555555552E-2</v>
      </c>
      <c r="Q30" s="363">
        <v>1653</v>
      </c>
      <c r="R30" s="350">
        <v>1455</v>
      </c>
      <c r="S30" s="350">
        <v>3091</v>
      </c>
      <c r="T30" s="350">
        <v>2190</v>
      </c>
      <c r="U30" s="350">
        <v>1469</v>
      </c>
      <c r="V30" s="350">
        <v>1087.3699999999999</v>
      </c>
      <c r="W30" s="350">
        <v>555.15</v>
      </c>
      <c r="X30" s="352">
        <f t="shared" si="11"/>
        <v>0.17242098675289455</v>
      </c>
      <c r="Y30" s="397">
        <f t="shared" si="12"/>
        <v>0.16403607666290868</v>
      </c>
      <c r="Z30" s="397">
        <f t="shared" si="13"/>
        <v>0.25827205882352944</v>
      </c>
      <c r="AA30" s="397">
        <f t="shared" si="14"/>
        <v>0.20677934094986308</v>
      </c>
      <c r="AB30" s="397">
        <f t="shared" si="15"/>
        <v>0.1477124183006536</v>
      </c>
      <c r="AC30" s="397">
        <f t="shared" si="16"/>
        <v>0.10364018307665621</v>
      </c>
    </row>
    <row r="31" spans="1:29">
      <c r="B31" s="359" t="s">
        <v>344</v>
      </c>
      <c r="C31" s="362">
        <v>9</v>
      </c>
      <c r="D31" s="349">
        <v>20</v>
      </c>
      <c r="E31" s="349">
        <v>19</v>
      </c>
      <c r="F31" s="349">
        <v>15</v>
      </c>
      <c r="G31" s="349">
        <v>10</v>
      </c>
      <c r="H31" s="349">
        <v>27</v>
      </c>
      <c r="I31" s="349">
        <v>0</v>
      </c>
      <c r="J31" s="351">
        <f t="shared" si="4"/>
        <v>3.0612244897959183E-2</v>
      </c>
      <c r="K31" s="249">
        <f t="shared" si="5"/>
        <v>9.5238095238095233E-2</v>
      </c>
      <c r="L31" s="249">
        <f t="shared" si="6"/>
        <v>9.405940594059406E-2</v>
      </c>
      <c r="M31" s="249">
        <f t="shared" si="7"/>
        <v>0.14705882352941177</v>
      </c>
      <c r="N31" s="249">
        <f t="shared" si="8"/>
        <v>5.1020408163265307E-2</v>
      </c>
      <c r="O31" s="249">
        <f t="shared" si="9"/>
        <v>5.4655870445344132E-2</v>
      </c>
      <c r="P31" s="250">
        <f t="shared" si="10"/>
        <v>0</v>
      </c>
      <c r="Q31" s="362">
        <v>595</v>
      </c>
      <c r="R31" s="349">
        <v>1130</v>
      </c>
      <c r="S31" s="349">
        <v>1161</v>
      </c>
      <c r="T31" s="349">
        <v>1752</v>
      </c>
      <c r="U31" s="349">
        <v>643</v>
      </c>
      <c r="V31" s="349">
        <v>329.24</v>
      </c>
      <c r="W31" s="349">
        <v>502.87</v>
      </c>
      <c r="X31" s="351">
        <f t="shared" si="11"/>
        <v>6.2063210597684361E-2</v>
      </c>
      <c r="Y31" s="249">
        <f t="shared" si="12"/>
        <v>0.1273957158962796</v>
      </c>
      <c r="Z31" s="249">
        <f t="shared" si="13"/>
        <v>9.7008689839572199E-2</v>
      </c>
      <c r="AA31" s="249">
        <f t="shared" si="14"/>
        <v>0.16542347275989047</v>
      </c>
      <c r="AB31" s="249">
        <f t="shared" si="15"/>
        <v>6.4655605832076427E-2</v>
      </c>
      <c r="AC31" s="249">
        <f t="shared" si="16"/>
        <v>3.1380757126054877E-2</v>
      </c>
    </row>
    <row r="32" spans="1:29">
      <c r="B32" s="360" t="s">
        <v>345</v>
      </c>
      <c r="C32" s="363">
        <v>45</v>
      </c>
      <c r="D32" s="350">
        <v>24</v>
      </c>
      <c r="E32" s="350">
        <v>29</v>
      </c>
      <c r="F32" s="350">
        <v>29</v>
      </c>
      <c r="G32" s="350">
        <v>67</v>
      </c>
      <c r="H32" s="350">
        <v>121</v>
      </c>
      <c r="I32" s="350">
        <f>C57</f>
        <v>59</v>
      </c>
      <c r="J32" s="352">
        <f t="shared" si="4"/>
        <v>0.15306122448979592</v>
      </c>
      <c r="K32" s="397">
        <f t="shared" si="5"/>
        <v>0.11428571428571428</v>
      </c>
      <c r="L32" s="397">
        <f t="shared" si="6"/>
        <v>0.14356435643564355</v>
      </c>
      <c r="M32" s="397">
        <f t="shared" si="7"/>
        <v>0.28431372549019607</v>
      </c>
      <c r="N32" s="397">
        <f t="shared" si="8"/>
        <v>0.34183673469387754</v>
      </c>
      <c r="O32" s="397">
        <f t="shared" si="9"/>
        <v>0.24493927125506074</v>
      </c>
      <c r="P32" s="252">
        <f t="shared" si="10"/>
        <v>0.25213675213675213</v>
      </c>
      <c r="Q32" s="363">
        <v>1701</v>
      </c>
      <c r="R32" s="350">
        <v>1547</v>
      </c>
      <c r="S32" s="350">
        <v>1833</v>
      </c>
      <c r="T32" s="350">
        <v>1800</v>
      </c>
      <c r="U32" s="350">
        <v>1722</v>
      </c>
      <c r="V32" s="350">
        <v>1262.32</v>
      </c>
      <c r="W32" s="350">
        <f>E57</f>
        <v>745.76</v>
      </c>
      <c r="X32" s="352">
        <f t="shared" si="11"/>
        <v>0.17742776676749766</v>
      </c>
      <c r="Y32" s="397">
        <f t="shared" si="12"/>
        <v>0.17440811724915445</v>
      </c>
      <c r="Z32" s="397">
        <f t="shared" si="13"/>
        <v>0.15315842245989306</v>
      </c>
      <c r="AA32" s="397">
        <f t="shared" si="14"/>
        <v>0.16995562269851761</v>
      </c>
      <c r="AB32" s="397">
        <f t="shared" si="15"/>
        <v>0.17315233785822021</v>
      </c>
      <c r="AC32" s="397">
        <f t="shared" si="16"/>
        <v>0.1203151419492212</v>
      </c>
    </row>
    <row r="33" spans="2:30">
      <c r="B33" s="359" t="s">
        <v>346</v>
      </c>
      <c r="C33" s="362">
        <v>59</v>
      </c>
      <c r="D33" s="349">
        <v>41</v>
      </c>
      <c r="E33" s="349">
        <v>26</v>
      </c>
      <c r="F33" s="349">
        <v>14</v>
      </c>
      <c r="G33" s="349">
        <v>11</v>
      </c>
      <c r="H33" s="349">
        <v>71</v>
      </c>
      <c r="I33" s="349">
        <v>26</v>
      </c>
      <c r="J33" s="351">
        <f t="shared" si="4"/>
        <v>0.20068027210884354</v>
      </c>
      <c r="K33" s="249">
        <f t="shared" si="5"/>
        <v>0.19523809523809524</v>
      </c>
      <c r="L33" s="249">
        <f t="shared" si="6"/>
        <v>0.12871287128712872</v>
      </c>
      <c r="M33" s="249">
        <f t="shared" si="7"/>
        <v>0.13725490196078433</v>
      </c>
      <c r="N33" s="249">
        <f t="shared" si="8"/>
        <v>5.6122448979591837E-2</v>
      </c>
      <c r="O33" s="249">
        <f t="shared" si="9"/>
        <v>0.1437246963562753</v>
      </c>
      <c r="P33" s="250">
        <f t="shared" si="10"/>
        <v>0.1111111111111111</v>
      </c>
      <c r="Q33" s="362">
        <v>1913</v>
      </c>
      <c r="R33" s="349">
        <v>1633</v>
      </c>
      <c r="S33" s="349">
        <v>1917</v>
      </c>
      <c r="T33" s="349">
        <v>1736</v>
      </c>
      <c r="U33" s="349">
        <v>1161</v>
      </c>
      <c r="V33" s="349">
        <v>1162.99</v>
      </c>
      <c r="W33" s="349">
        <v>391.6</v>
      </c>
      <c r="X33" s="351">
        <f t="shared" si="11"/>
        <v>0.19954104516532806</v>
      </c>
      <c r="Y33" s="249">
        <f t="shared" si="12"/>
        <v>0.18410372040586245</v>
      </c>
      <c r="Z33" s="249">
        <f t="shared" si="13"/>
        <v>0.16017713903743316</v>
      </c>
      <c r="AA33" s="249">
        <f t="shared" si="14"/>
        <v>0.16391275611368142</v>
      </c>
      <c r="AB33" s="249">
        <f t="shared" si="15"/>
        <v>0.1167420814479638</v>
      </c>
      <c r="AC33" s="249">
        <f t="shared" si="16"/>
        <v>0.11084773031840166</v>
      </c>
    </row>
    <row r="34" spans="2:30">
      <c r="B34" s="360" t="s">
        <v>347</v>
      </c>
      <c r="C34" s="363">
        <v>3</v>
      </c>
      <c r="D34" s="350">
        <v>1</v>
      </c>
      <c r="E34" s="350">
        <v>0</v>
      </c>
      <c r="F34" s="350">
        <v>1</v>
      </c>
      <c r="G34" s="350">
        <v>0</v>
      </c>
      <c r="H34" s="350">
        <v>22</v>
      </c>
      <c r="I34" s="350">
        <v>8</v>
      </c>
      <c r="J34" s="352">
        <f t="shared" si="4"/>
        <v>1.020408163265306E-2</v>
      </c>
      <c r="K34" s="397">
        <f t="shared" si="5"/>
        <v>4.7619047619047623E-3</v>
      </c>
      <c r="L34" s="397">
        <f t="shared" si="6"/>
        <v>0</v>
      </c>
      <c r="M34" s="397">
        <f t="shared" si="7"/>
        <v>9.8039215686274508E-3</v>
      </c>
      <c r="N34" s="397">
        <f t="shared" si="8"/>
        <v>0</v>
      </c>
      <c r="O34" s="397">
        <f t="shared" si="9"/>
        <v>4.4534412955465584E-2</v>
      </c>
      <c r="P34" s="252">
        <f t="shared" si="10"/>
        <v>3.4188034188034191E-2</v>
      </c>
      <c r="Q34" s="363">
        <v>50</v>
      </c>
      <c r="R34" s="350">
        <v>83</v>
      </c>
      <c r="S34" s="350">
        <v>102</v>
      </c>
      <c r="T34" s="350">
        <v>121</v>
      </c>
      <c r="U34" s="350">
        <v>134</v>
      </c>
      <c r="V34" s="350">
        <v>221.76</v>
      </c>
      <c r="W34" s="350">
        <v>28.2</v>
      </c>
      <c r="X34" s="352">
        <f t="shared" si="11"/>
        <v>5.2153958485449048E-3</v>
      </c>
      <c r="Y34" s="397">
        <f t="shared" si="12"/>
        <v>9.3573844419391206E-3</v>
      </c>
      <c r="Z34" s="397">
        <f t="shared" si="13"/>
        <v>8.5227272727272721E-3</v>
      </c>
      <c r="AA34" s="397">
        <f t="shared" si="14"/>
        <v>1.1424794636955907E-2</v>
      </c>
      <c r="AB34" s="397">
        <f t="shared" si="15"/>
        <v>1.3474107591754651E-2</v>
      </c>
      <c r="AC34" s="397">
        <f t="shared" si="16"/>
        <v>2.1136546896713428E-2</v>
      </c>
    </row>
    <row r="35" spans="2:30" ht="15.75" thickBot="1">
      <c r="B35" s="664" t="s">
        <v>149</v>
      </c>
      <c r="C35" s="665">
        <v>17</v>
      </c>
      <c r="D35" s="666">
        <v>17</v>
      </c>
      <c r="E35" s="666">
        <v>62</v>
      </c>
      <c r="F35" s="666">
        <v>0</v>
      </c>
      <c r="G35" s="666">
        <v>12</v>
      </c>
      <c r="H35" s="667">
        <v>45</v>
      </c>
      <c r="I35" s="667">
        <f>SUM(C63,C41,C45:C48,C56,C60)</f>
        <v>46</v>
      </c>
      <c r="J35" s="668">
        <f t="shared" si="4"/>
        <v>5.7823129251700682E-2</v>
      </c>
      <c r="K35" s="669">
        <f t="shared" si="5"/>
        <v>8.0952380952380956E-2</v>
      </c>
      <c r="L35" s="669">
        <f t="shared" si="6"/>
        <v>0.30693069306930693</v>
      </c>
      <c r="M35" s="669">
        <f t="shared" si="7"/>
        <v>0</v>
      </c>
      <c r="N35" s="669">
        <f t="shared" si="8"/>
        <v>6.1224489795918366E-2</v>
      </c>
      <c r="O35" s="670">
        <f t="shared" si="9"/>
        <v>9.1093117408906882E-2</v>
      </c>
      <c r="P35" s="671">
        <f t="shared" si="10"/>
        <v>0.19658119658119658</v>
      </c>
      <c r="Q35" s="665">
        <v>2124</v>
      </c>
      <c r="R35" s="666">
        <v>848</v>
      </c>
      <c r="S35" s="666">
        <v>700</v>
      </c>
      <c r="T35" s="666">
        <v>452</v>
      </c>
      <c r="U35" s="666">
        <v>2595</v>
      </c>
      <c r="V35" s="667">
        <v>4375.47</v>
      </c>
      <c r="W35" s="667">
        <f>SUM(E63,E41,E45:E48,E56,E60)</f>
        <v>5202.1399999999994</v>
      </c>
      <c r="X35" s="668">
        <f t="shared" si="11"/>
        <v>0.22155001564618754</v>
      </c>
      <c r="Y35" s="669">
        <f t="shared" si="12"/>
        <v>9.5603156708004511E-2</v>
      </c>
      <c r="Z35" s="669">
        <f t="shared" si="13"/>
        <v>5.8489304812834222E-2</v>
      </c>
      <c r="AA35" s="669">
        <f t="shared" si="14"/>
        <v>4.2677745255405533E-2</v>
      </c>
      <c r="AB35" s="669">
        <f t="shared" si="15"/>
        <v>0.26093514328808448</v>
      </c>
      <c r="AC35" s="669">
        <f t="shared" si="16"/>
        <v>0.4170379096778622</v>
      </c>
    </row>
    <row r="37" spans="2:30">
      <c r="B37" s="5" t="s">
        <v>109</v>
      </c>
      <c r="C37" s="910" t="s">
        <v>101</v>
      </c>
      <c r="D37" s="911"/>
      <c r="E37" s="911"/>
      <c r="F37" s="911"/>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2:30">
      <c r="B38" s="347"/>
      <c r="C38" s="926" t="str">
        <f>$A$1</f>
        <v>East Renfrewshire</v>
      </c>
      <c r="D38" s="933"/>
      <c r="E38" s="927" t="s">
        <v>93</v>
      </c>
      <c r="F38" s="927"/>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2:30" ht="18" thickBot="1">
      <c r="B39" s="411" t="s">
        <v>348</v>
      </c>
      <c r="C39" s="672" t="s">
        <v>96</v>
      </c>
      <c r="D39" s="411" t="s">
        <v>102</v>
      </c>
      <c r="E39" s="672" t="s">
        <v>96</v>
      </c>
      <c r="F39" s="346" t="s">
        <v>102</v>
      </c>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2:30">
      <c r="B40" s="905" t="s">
        <v>336</v>
      </c>
      <c r="C40" s="906">
        <v>39</v>
      </c>
      <c r="D40" s="907">
        <f>IFERROR((C40/SUM(C$40:C$49,C$52:C$57,C$60:C$63)),"-")</f>
        <v>0.16666666666666666</v>
      </c>
      <c r="E40" s="906">
        <v>197.95</v>
      </c>
      <c r="F40" s="908">
        <f t="shared" ref="F40:F63" si="17">IFERROR((E40/SUM(E$40:E$49,E$52:E$57,E$60:E$63)),"-")</f>
        <v>2.3177447096994017E-2</v>
      </c>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2:30">
      <c r="B41" s="359" t="s">
        <v>349</v>
      </c>
      <c r="C41" s="674">
        <v>1</v>
      </c>
      <c r="D41" s="250">
        <f t="shared" ref="D41:D63" si="18">IFERROR((C41/SUM(C$40:C$49,C$52:C$57,C$60:C$63)),"-")</f>
        <v>4.2735042735042739E-3</v>
      </c>
      <c r="E41" s="674">
        <v>201.2</v>
      </c>
      <c r="F41" s="249">
        <f t="shared" si="17"/>
        <v>2.3557981085704453E-2</v>
      </c>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2:30">
      <c r="B42" s="360" t="s">
        <v>337</v>
      </c>
      <c r="C42" s="673">
        <v>0</v>
      </c>
      <c r="D42" s="252">
        <f t="shared" si="18"/>
        <v>0</v>
      </c>
      <c r="E42" s="673">
        <v>2</v>
      </c>
      <c r="F42" s="397">
        <f t="shared" si="17"/>
        <v>2.3417476228334446E-4</v>
      </c>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2:30">
      <c r="B43" s="359" t="s">
        <v>338</v>
      </c>
      <c r="C43" s="674">
        <v>35</v>
      </c>
      <c r="D43" s="250">
        <f t="shared" si="18"/>
        <v>0.14957264957264957</v>
      </c>
      <c r="E43" s="674">
        <v>283.75</v>
      </c>
      <c r="F43" s="249">
        <f t="shared" si="17"/>
        <v>3.3223544398949492E-2</v>
      </c>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2:30">
      <c r="B44" s="360" t="s">
        <v>339</v>
      </c>
      <c r="C44" s="673">
        <v>2</v>
      </c>
      <c r="D44" s="252">
        <f t="shared" si="18"/>
        <v>8.5470085470085479E-3</v>
      </c>
      <c r="E44" s="673">
        <v>298.20999999999998</v>
      </c>
      <c r="F44" s="397">
        <f t="shared" si="17"/>
        <v>3.4916627930258071E-2</v>
      </c>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2:30">
      <c r="B45" s="359" t="s">
        <v>350</v>
      </c>
      <c r="C45" s="674">
        <v>0</v>
      </c>
      <c r="D45" s="250">
        <f t="shared" si="18"/>
        <v>0</v>
      </c>
      <c r="E45" s="674">
        <v>39.9</v>
      </c>
      <c r="F45" s="249">
        <f t="shared" si="17"/>
        <v>4.6717865075527219E-3</v>
      </c>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2:30">
      <c r="B46" s="360" t="s">
        <v>351</v>
      </c>
      <c r="C46" s="673">
        <v>10</v>
      </c>
      <c r="D46" s="252">
        <f t="shared" si="18"/>
        <v>4.2735042735042736E-2</v>
      </c>
      <c r="E46" s="673">
        <v>39.4</v>
      </c>
      <c r="F46" s="397">
        <f t="shared" si="17"/>
        <v>4.6132428169818858E-3</v>
      </c>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2:30">
      <c r="B47" s="359" t="s">
        <v>352</v>
      </c>
      <c r="C47" s="674">
        <v>0</v>
      </c>
      <c r="D47" s="250">
        <f t="shared" si="18"/>
        <v>0</v>
      </c>
      <c r="E47" s="674">
        <v>37.25</v>
      </c>
      <c r="F47" s="249">
        <f t="shared" si="17"/>
        <v>4.3615049475272906E-3</v>
      </c>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2:30">
      <c r="B48" s="360" t="s">
        <v>353</v>
      </c>
      <c r="C48" s="673">
        <v>10</v>
      </c>
      <c r="D48" s="252">
        <f t="shared" si="18"/>
        <v>4.2735042735042736E-2</v>
      </c>
      <c r="E48" s="673">
        <v>35</v>
      </c>
      <c r="F48" s="397">
        <f t="shared" si="17"/>
        <v>4.0980583399585283E-3</v>
      </c>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2:30">
      <c r="B49" s="359" t="s">
        <v>340</v>
      </c>
      <c r="C49" s="674">
        <v>6</v>
      </c>
      <c r="D49" s="250">
        <f t="shared" si="18"/>
        <v>2.564102564102564E-2</v>
      </c>
      <c r="E49" s="674">
        <v>245.45</v>
      </c>
      <c r="F49" s="249">
        <f t="shared" si="17"/>
        <v>2.8739097701223449E-2</v>
      </c>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2:30">
      <c r="B50" s="676" t="s">
        <v>354</v>
      </c>
      <c r="C50" s="677">
        <v>1</v>
      </c>
      <c r="D50" s="680">
        <f t="shared" si="18"/>
        <v>4.2735042735042739E-3</v>
      </c>
      <c r="E50" s="677">
        <v>76.349999999999994</v>
      </c>
      <c r="F50" s="683">
        <f t="shared" si="17"/>
        <v>8.9396215501666744E-3</v>
      </c>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2:30">
      <c r="B51" s="678" t="s">
        <v>355</v>
      </c>
      <c r="C51" s="679">
        <v>1</v>
      </c>
      <c r="D51" s="681">
        <f t="shared" si="18"/>
        <v>4.2735042735042739E-3</v>
      </c>
      <c r="E51" s="679">
        <v>18.25</v>
      </c>
      <c r="F51" s="684">
        <f t="shared" si="17"/>
        <v>2.1368447058355182E-3</v>
      </c>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0">
      <c r="B52" s="360" t="s">
        <v>341</v>
      </c>
      <c r="C52" s="673">
        <v>0</v>
      </c>
      <c r="D52" s="252">
        <f t="shared" si="18"/>
        <v>0</v>
      </c>
      <c r="E52" s="673">
        <v>7.8</v>
      </c>
      <c r="F52" s="397">
        <f t="shared" si="17"/>
        <v>9.1328157290504334E-4</v>
      </c>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2:30">
      <c r="B53" s="359" t="s">
        <v>342</v>
      </c>
      <c r="C53" s="674">
        <v>0</v>
      </c>
      <c r="D53" s="250">
        <f t="shared" si="18"/>
        <v>0</v>
      </c>
      <c r="E53" s="674">
        <v>79.75</v>
      </c>
      <c r="F53" s="249">
        <f t="shared" si="17"/>
        <v>9.3377186460483607E-3</v>
      </c>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30">
      <c r="B54" s="360" t="s">
        <v>343</v>
      </c>
      <c r="C54" s="673">
        <v>13</v>
      </c>
      <c r="D54" s="252">
        <f t="shared" si="18"/>
        <v>5.5555555555555552E-2</v>
      </c>
      <c r="E54" s="673">
        <v>555.15</v>
      </c>
      <c r="F54" s="397">
        <f t="shared" si="17"/>
        <v>6.500105964079933E-2</v>
      </c>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30">
      <c r="B55" s="359" t="s">
        <v>344</v>
      </c>
      <c r="C55" s="674">
        <v>0</v>
      </c>
      <c r="D55" s="250">
        <f t="shared" si="18"/>
        <v>0</v>
      </c>
      <c r="E55" s="674">
        <v>502.87</v>
      </c>
      <c r="F55" s="249">
        <f t="shared" si="17"/>
        <v>5.8879731354712715E-2</v>
      </c>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2:30">
      <c r="B56" s="360" t="s">
        <v>356</v>
      </c>
      <c r="C56" s="673">
        <v>0</v>
      </c>
      <c r="D56" s="252">
        <f t="shared" si="18"/>
        <v>0</v>
      </c>
      <c r="E56" s="673">
        <v>7.6</v>
      </c>
      <c r="F56" s="397">
        <f t="shared" si="17"/>
        <v>8.8986409667670893E-4</v>
      </c>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2:30">
      <c r="B57" s="359" t="s">
        <v>345</v>
      </c>
      <c r="C57" s="674">
        <v>59</v>
      </c>
      <c r="D57" s="250">
        <f t="shared" si="18"/>
        <v>0.25213675213675213</v>
      </c>
      <c r="E57" s="674">
        <v>745.76</v>
      </c>
      <c r="F57" s="249">
        <f t="shared" si="17"/>
        <v>8.7319085360213475E-2</v>
      </c>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2:30">
      <c r="B58" s="676" t="s">
        <v>357</v>
      </c>
      <c r="C58" s="677">
        <v>15</v>
      </c>
      <c r="D58" s="680">
        <f t="shared" si="18"/>
        <v>6.4102564102564097E-2</v>
      </c>
      <c r="E58" s="677">
        <v>361.85</v>
      </c>
      <c r="F58" s="683">
        <f t="shared" si="17"/>
        <v>4.2368068866114099E-2</v>
      </c>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2:30">
      <c r="B59" s="678" t="s">
        <v>358</v>
      </c>
      <c r="C59" s="679">
        <v>5</v>
      </c>
      <c r="D59" s="681">
        <f t="shared" si="18"/>
        <v>2.1367521367521368E-2</v>
      </c>
      <c r="E59" s="679">
        <v>120.81</v>
      </c>
      <c r="F59" s="684">
        <f t="shared" si="17"/>
        <v>1.4145326515725422E-2</v>
      </c>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2:30">
      <c r="B60" s="360" t="s">
        <v>359</v>
      </c>
      <c r="C60" s="673">
        <v>0</v>
      </c>
      <c r="D60" s="252">
        <f t="shared" si="18"/>
        <v>0</v>
      </c>
      <c r="E60" s="673">
        <v>4</v>
      </c>
      <c r="F60" s="397">
        <f t="shared" si="17"/>
        <v>4.6834952456668893E-4</v>
      </c>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c r="B61" s="359" t="s">
        <v>346</v>
      </c>
      <c r="C61" s="674">
        <v>26</v>
      </c>
      <c r="D61" s="250">
        <f t="shared" si="18"/>
        <v>0.1111111111111111</v>
      </c>
      <c r="E61" s="674">
        <v>391.6</v>
      </c>
      <c r="F61" s="249">
        <f t="shared" si="17"/>
        <v>4.5851418455078848E-2</v>
      </c>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2:30">
      <c r="B62" s="360" t="s">
        <v>347</v>
      </c>
      <c r="C62" s="673">
        <v>8</v>
      </c>
      <c r="D62" s="252">
        <f t="shared" si="18"/>
        <v>3.4188034188034191E-2</v>
      </c>
      <c r="E62" s="673">
        <v>28.2</v>
      </c>
      <c r="F62" s="397">
        <f t="shared" si="17"/>
        <v>3.3018641481951569E-3</v>
      </c>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2:30" ht="15.75" thickBot="1">
      <c r="B63" s="664" t="s">
        <v>149</v>
      </c>
      <c r="C63" s="675">
        <v>25</v>
      </c>
      <c r="D63" s="682">
        <f t="shared" si="18"/>
        <v>0.10683760683760683</v>
      </c>
      <c r="E63" s="675">
        <v>4837.79</v>
      </c>
      <c r="F63" s="669">
        <f t="shared" si="17"/>
        <v>0.56644416161337052</v>
      </c>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2:30">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1">
      <c r="A65" s="11" t="s">
        <v>258</v>
      </c>
    </row>
  </sheetData>
  <mergeCells count="14">
    <mergeCell ref="C38:D38"/>
    <mergeCell ref="E38:F38"/>
    <mergeCell ref="Q21:W21"/>
    <mergeCell ref="A1:C1"/>
    <mergeCell ref="X21:AC21"/>
    <mergeCell ref="Q20:AC20"/>
    <mergeCell ref="C37:F37"/>
    <mergeCell ref="C11:I11"/>
    <mergeCell ref="C21:I21"/>
    <mergeCell ref="J21:P21"/>
    <mergeCell ref="C20:P20"/>
    <mergeCell ref="C10:J10"/>
    <mergeCell ref="K10:R10"/>
    <mergeCell ref="K11:Q11"/>
  </mergeCells>
  <phoneticPr fontId="10" type="noConversion"/>
  <hyperlinks>
    <hyperlink ref="C5" location="'Debt Strategies'!B12"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V304"/>
  <sheetViews>
    <sheetView workbookViewId="0">
      <selection activeCell="A127" sqref="A127"/>
    </sheetView>
  </sheetViews>
  <sheetFormatPr defaultRowHeight="1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0" ht="18.75">
      <c r="A1" s="909" t="s">
        <v>1</v>
      </c>
      <c r="B1" s="909"/>
      <c r="C1" s="909"/>
    </row>
    <row r="2" spans="1:10">
      <c r="A2" s="5" t="s">
        <v>360</v>
      </c>
    </row>
    <row r="3" spans="1:10">
      <c r="A3" s="215" t="s">
        <v>19</v>
      </c>
    </row>
    <row r="4" spans="1:10">
      <c r="A4" s="5"/>
      <c r="C4" s="214"/>
    </row>
    <row r="5" spans="1:10">
      <c r="A5" s="214" t="s">
        <v>361</v>
      </c>
      <c r="C5" s="215" t="s">
        <v>362</v>
      </c>
    </row>
    <row r="6" spans="1:10">
      <c r="A6" s="214" t="s">
        <v>363</v>
      </c>
      <c r="C6" s="215" t="s">
        <v>50</v>
      </c>
    </row>
    <row r="7" spans="1:10">
      <c r="A7" s="214" t="s">
        <v>364</v>
      </c>
      <c r="C7" s="215" t="s">
        <v>52</v>
      </c>
    </row>
    <row r="8" spans="1:10">
      <c r="A8" s="214" t="s">
        <v>365</v>
      </c>
      <c r="C8" s="215" t="s">
        <v>366</v>
      </c>
    </row>
    <row r="9" spans="1:10">
      <c r="A9" s="214" t="s">
        <v>367</v>
      </c>
      <c r="C9" s="215" t="s">
        <v>54</v>
      </c>
    </row>
    <row r="10" spans="1:10">
      <c r="A10" s="214" t="s">
        <v>368</v>
      </c>
      <c r="C10" s="215" t="s">
        <v>56</v>
      </c>
    </row>
    <row r="12" spans="1:10" ht="17.25">
      <c r="A12" s="372" t="s">
        <v>369</v>
      </c>
    </row>
    <row r="14" spans="1:10">
      <c r="C14" s="910" t="str">
        <f>$A$1</f>
        <v>East Renfrewshire</v>
      </c>
      <c r="D14" s="911"/>
      <c r="E14" s="911"/>
      <c r="F14" s="912"/>
      <c r="G14" s="911" t="s">
        <v>93</v>
      </c>
      <c r="H14" s="911"/>
      <c r="I14" s="911"/>
      <c r="J14" s="911"/>
    </row>
    <row r="15" spans="1:10" ht="15.75" thickBot="1">
      <c r="B15" s="5" t="s">
        <v>370</v>
      </c>
      <c r="C15" s="292" t="s">
        <v>97</v>
      </c>
      <c r="D15" s="257" t="s">
        <v>99</v>
      </c>
      <c r="E15" s="257" t="s">
        <v>100</v>
      </c>
      <c r="F15" s="276" t="s">
        <v>101</v>
      </c>
      <c r="G15" s="257" t="s">
        <v>97</v>
      </c>
      <c r="H15" s="257" t="s">
        <v>99</v>
      </c>
      <c r="I15" s="257" t="s">
        <v>100</v>
      </c>
      <c r="J15" s="257" t="s">
        <v>101</v>
      </c>
    </row>
    <row r="16" spans="1:10">
      <c r="B16" s="246" t="s">
        <v>371</v>
      </c>
      <c r="C16" s="550">
        <f>C61</f>
        <v>2754</v>
      </c>
      <c r="D16" s="551">
        <f t="shared" ref="D16:E16" si="0">D61</f>
        <v>1984</v>
      </c>
      <c r="E16" s="551">
        <f t="shared" si="0"/>
        <v>3522</v>
      </c>
      <c r="F16" s="651">
        <v>3355</v>
      </c>
      <c r="G16" s="551">
        <f>K61</f>
        <v>80212</v>
      </c>
      <c r="H16" s="551">
        <f t="shared" ref="H16:I16" si="1">L61</f>
        <v>66566.239000000001</v>
      </c>
      <c r="I16" s="551">
        <f t="shared" si="1"/>
        <v>104639.64</v>
      </c>
      <c r="J16" s="551">
        <v>75507.55</v>
      </c>
    </row>
    <row r="17" spans="1:10" ht="15.75" thickBot="1">
      <c r="B17" s="458" t="s">
        <v>372</v>
      </c>
      <c r="C17" s="856">
        <f>G61</f>
        <v>1329</v>
      </c>
      <c r="D17" s="698">
        <f t="shared" ref="D17:E17" si="2">H61</f>
        <v>1583</v>
      </c>
      <c r="E17" s="698">
        <f t="shared" si="2"/>
        <v>3944</v>
      </c>
      <c r="F17" s="857">
        <v>3302</v>
      </c>
      <c r="G17" s="698">
        <f>O61</f>
        <v>39432</v>
      </c>
      <c r="H17" s="698">
        <f t="shared" ref="H17:I17" si="3">P61</f>
        <v>55436.262999999999</v>
      </c>
      <c r="I17" s="698">
        <f t="shared" si="3"/>
        <v>75281.599999999991</v>
      </c>
      <c r="J17" s="698">
        <v>61153.45</v>
      </c>
    </row>
    <row r="19" spans="1:10" ht="17.25">
      <c r="A19" s="904" t="s">
        <v>373</v>
      </c>
    </row>
    <row r="21" spans="1:10">
      <c r="C21" s="910" t="str">
        <f>$A$1</f>
        <v>East Renfrewshire</v>
      </c>
      <c r="D21" s="911"/>
      <c r="E21" s="911"/>
      <c r="F21" s="912"/>
      <c r="G21" s="911" t="s">
        <v>93</v>
      </c>
      <c r="H21" s="911"/>
      <c r="I21" s="911"/>
      <c r="J21" s="911"/>
    </row>
    <row r="22" spans="1:10" ht="15.75" thickBot="1">
      <c r="B22" s="5" t="s">
        <v>374</v>
      </c>
      <c r="C22" s="292" t="s">
        <v>97</v>
      </c>
      <c r="D22" s="257" t="s">
        <v>99</v>
      </c>
      <c r="E22" s="257" t="s">
        <v>100</v>
      </c>
      <c r="F22" s="276" t="s">
        <v>101</v>
      </c>
      <c r="G22" s="257" t="s">
        <v>97</v>
      </c>
      <c r="H22" s="257" t="s">
        <v>99</v>
      </c>
      <c r="I22" s="257" t="s">
        <v>100</v>
      </c>
      <c r="J22" s="257" t="s">
        <v>101</v>
      </c>
    </row>
    <row r="23" spans="1:10">
      <c r="B23" s="246" t="s">
        <v>375</v>
      </c>
      <c r="C23" s="782">
        <f>C148</f>
        <v>160</v>
      </c>
      <c r="D23" s="783">
        <f t="shared" ref="D23:E23" si="4">D148</f>
        <v>0</v>
      </c>
      <c r="E23" s="783">
        <f t="shared" si="4"/>
        <v>0</v>
      </c>
      <c r="F23" s="784">
        <v>541</v>
      </c>
      <c r="G23" s="790">
        <f>M148</f>
        <v>7625</v>
      </c>
      <c r="H23" s="790">
        <f t="shared" ref="H23:I23" si="5">N148</f>
        <v>8689.5740000000005</v>
      </c>
      <c r="I23" s="790">
        <f t="shared" si="5"/>
        <v>10742.045</v>
      </c>
      <c r="J23" s="790">
        <v>8407.35</v>
      </c>
    </row>
    <row r="24" spans="1:10">
      <c r="B24" s="2" t="s">
        <v>376</v>
      </c>
      <c r="C24" s="24" t="s">
        <v>330</v>
      </c>
      <c r="D24" s="785">
        <f>G148</f>
        <v>0</v>
      </c>
      <c r="E24" s="81">
        <f>H148</f>
        <v>0</v>
      </c>
      <c r="F24" s="25">
        <v>139</v>
      </c>
      <c r="G24" s="131" t="s">
        <v>330</v>
      </c>
      <c r="H24" s="131">
        <f>Q148</f>
        <v>2057.884</v>
      </c>
      <c r="I24" s="131">
        <f>R148</f>
        <v>3233.6099999999997</v>
      </c>
      <c r="J24" s="131">
        <v>3633.31</v>
      </c>
    </row>
    <row r="25" spans="1:10">
      <c r="B25" s="142" t="s">
        <v>377</v>
      </c>
      <c r="C25" s="779" t="s">
        <v>330</v>
      </c>
      <c r="D25" s="786">
        <f>J148</f>
        <v>0</v>
      </c>
      <c r="E25" s="787">
        <f>K148</f>
        <v>0</v>
      </c>
      <c r="F25" s="788">
        <v>306</v>
      </c>
      <c r="G25" s="127" t="s">
        <v>330</v>
      </c>
      <c r="H25" s="127">
        <f>T148</f>
        <v>2621.5259999999998</v>
      </c>
      <c r="I25" s="127">
        <f>U148</f>
        <v>2418.1999999999998</v>
      </c>
      <c r="J25" s="127">
        <v>1757.89</v>
      </c>
    </row>
    <row r="26" spans="1:10">
      <c r="B26" s="2" t="s">
        <v>378</v>
      </c>
      <c r="C26" s="24" t="s">
        <v>330</v>
      </c>
      <c r="D26" s="81" t="s">
        <v>330</v>
      </c>
      <c r="E26" s="81" t="s">
        <v>330</v>
      </c>
      <c r="F26" s="25">
        <v>57</v>
      </c>
      <c r="G26" s="131" t="s">
        <v>330</v>
      </c>
      <c r="H26" s="131" t="s">
        <v>330</v>
      </c>
      <c r="I26" s="131" t="s">
        <v>330</v>
      </c>
      <c r="J26" s="131">
        <v>817.22</v>
      </c>
    </row>
    <row r="27" spans="1:10" ht="15.75" thickBot="1">
      <c r="B27" s="699" t="s">
        <v>379</v>
      </c>
      <c r="C27" s="780" t="s">
        <v>330</v>
      </c>
      <c r="D27" s="781" t="s">
        <v>330</v>
      </c>
      <c r="E27" s="781" t="s">
        <v>330</v>
      </c>
      <c r="F27" s="789">
        <v>0</v>
      </c>
      <c r="G27" s="791" t="s">
        <v>330</v>
      </c>
      <c r="H27" s="791" t="s">
        <v>330</v>
      </c>
      <c r="I27" s="791" t="s">
        <v>330</v>
      </c>
      <c r="J27" s="791">
        <v>140.32</v>
      </c>
    </row>
    <row r="29" spans="1:10" ht="17.25">
      <c r="A29" s="904" t="s">
        <v>380</v>
      </c>
    </row>
    <row r="31" spans="1:10">
      <c r="C31" s="910" t="str">
        <f>$A$1</f>
        <v>East Renfrewshire</v>
      </c>
      <c r="D31" s="911"/>
      <c r="E31" s="911"/>
      <c r="F31" s="912"/>
      <c r="G31" s="911" t="s">
        <v>93</v>
      </c>
      <c r="H31" s="911"/>
      <c r="I31" s="911"/>
      <c r="J31" s="911"/>
    </row>
    <row r="32" spans="1:10" ht="15.75" thickBot="1">
      <c r="B32" s="5" t="s">
        <v>381</v>
      </c>
      <c r="C32" s="292" t="s">
        <v>97</v>
      </c>
      <c r="D32" s="257" t="s">
        <v>99</v>
      </c>
      <c r="E32" s="257" t="s">
        <v>100</v>
      </c>
      <c r="F32" s="276" t="s">
        <v>101</v>
      </c>
      <c r="G32" s="257" t="s">
        <v>97</v>
      </c>
      <c r="H32" s="257" t="s">
        <v>99</v>
      </c>
      <c r="I32" s="257" t="s">
        <v>100</v>
      </c>
      <c r="J32" s="257" t="s">
        <v>101</v>
      </c>
    </row>
    <row r="33" spans="1:18">
      <c r="B33" s="246" t="s">
        <v>382</v>
      </c>
      <c r="C33" s="792">
        <f>C235</f>
        <v>163</v>
      </c>
      <c r="D33" s="790">
        <f t="shared" ref="D33:E33" si="6">D235</f>
        <v>0</v>
      </c>
      <c r="E33" s="790">
        <f t="shared" si="6"/>
        <v>90</v>
      </c>
      <c r="F33" s="793">
        <v>132</v>
      </c>
      <c r="G33" s="796">
        <f>M235</f>
        <v>9130</v>
      </c>
      <c r="H33" s="796">
        <f t="shared" ref="H33:I33" si="7">N235</f>
        <v>10683.994999999999</v>
      </c>
      <c r="I33" s="796">
        <f t="shared" si="7"/>
        <v>8303.4249999999993</v>
      </c>
      <c r="J33" s="796">
        <v>5689.43</v>
      </c>
    </row>
    <row r="34" spans="1:18">
      <c r="B34" s="2" t="s">
        <v>383</v>
      </c>
      <c r="C34" s="130" t="s">
        <v>330</v>
      </c>
      <c r="D34" s="131">
        <f>G235</f>
        <v>0</v>
      </c>
      <c r="E34" s="131">
        <f>H235</f>
        <v>79</v>
      </c>
      <c r="F34" s="294">
        <v>92</v>
      </c>
      <c r="G34" s="797" t="s">
        <v>330</v>
      </c>
      <c r="H34" s="797">
        <f>Q235</f>
        <v>6483.375</v>
      </c>
      <c r="I34" s="797">
        <f>R235</f>
        <v>5762.14</v>
      </c>
      <c r="J34" s="797">
        <v>3685.14</v>
      </c>
    </row>
    <row r="35" spans="1:18">
      <c r="B35" s="142" t="s">
        <v>384</v>
      </c>
      <c r="C35" s="126" t="s">
        <v>330</v>
      </c>
      <c r="D35" s="127">
        <f>J235</f>
        <v>0</v>
      </c>
      <c r="E35" s="127">
        <f>K235</f>
        <v>11</v>
      </c>
      <c r="F35" s="155">
        <v>10</v>
      </c>
      <c r="G35" s="798" t="s">
        <v>330</v>
      </c>
      <c r="H35" s="798">
        <f>T235</f>
        <v>2004.25</v>
      </c>
      <c r="I35" s="798">
        <f>U235</f>
        <v>1464</v>
      </c>
      <c r="J35" s="798">
        <v>791.17</v>
      </c>
    </row>
    <row r="36" spans="1:18">
      <c r="B36" s="2" t="s">
        <v>385</v>
      </c>
      <c r="C36" s="130" t="s">
        <v>330</v>
      </c>
      <c r="D36" s="131" t="s">
        <v>330</v>
      </c>
      <c r="E36" s="131" t="s">
        <v>330</v>
      </c>
      <c r="F36" s="294">
        <v>10</v>
      </c>
      <c r="G36" s="797" t="s">
        <v>330</v>
      </c>
      <c r="H36" s="797" t="s">
        <v>330</v>
      </c>
      <c r="I36" s="797" t="s">
        <v>330</v>
      </c>
      <c r="J36" s="797">
        <v>618.09</v>
      </c>
    </row>
    <row r="37" spans="1:18" ht="15.75" thickBot="1">
      <c r="B37" s="699" t="s">
        <v>386</v>
      </c>
      <c r="C37" s="794" t="s">
        <v>330</v>
      </c>
      <c r="D37" s="791" t="s">
        <v>330</v>
      </c>
      <c r="E37" s="791" t="s">
        <v>330</v>
      </c>
      <c r="F37" s="795">
        <v>4</v>
      </c>
      <c r="G37" s="799" t="s">
        <v>330</v>
      </c>
      <c r="H37" s="799" t="s">
        <v>330</v>
      </c>
      <c r="I37" s="799" t="s">
        <v>330</v>
      </c>
      <c r="J37" s="799">
        <v>300.87</v>
      </c>
    </row>
    <row r="39" spans="1:18" ht="17.25">
      <c r="A39" s="372" t="s">
        <v>387</v>
      </c>
    </row>
    <row r="41" spans="1:18">
      <c r="B41" s="5" t="s">
        <v>104</v>
      </c>
      <c r="C41" s="946" t="str">
        <f>$A$1</f>
        <v>East Renfrewshire</v>
      </c>
      <c r="D41" s="946"/>
      <c r="E41" s="946"/>
      <c r="F41" s="946"/>
      <c r="G41" s="946"/>
      <c r="H41" s="946"/>
      <c r="I41" s="946"/>
      <c r="J41" s="946"/>
      <c r="K41" s="946" t="s">
        <v>93</v>
      </c>
      <c r="L41" s="946"/>
      <c r="M41" s="946"/>
      <c r="N41" s="946"/>
      <c r="O41" s="946"/>
      <c r="P41" s="946"/>
      <c r="Q41" s="946"/>
      <c r="R41" s="910"/>
    </row>
    <row r="42" spans="1:18">
      <c r="C42" s="969" t="s">
        <v>388</v>
      </c>
      <c r="D42" s="970"/>
      <c r="E42" s="970"/>
      <c r="F42" s="970"/>
      <c r="G42" s="970" t="s">
        <v>389</v>
      </c>
      <c r="H42" s="970"/>
      <c r="I42" s="970"/>
      <c r="J42" s="971"/>
      <c r="K42" s="926" t="s">
        <v>388</v>
      </c>
      <c r="L42" s="927"/>
      <c r="M42" s="927"/>
      <c r="N42" s="952"/>
      <c r="O42" s="937" t="s">
        <v>389</v>
      </c>
      <c r="P42" s="927"/>
      <c r="Q42" s="927"/>
      <c r="R42" s="927"/>
    </row>
    <row r="43" spans="1:18" ht="15.75" thickBot="1">
      <c r="B43" s="5" t="s">
        <v>390</v>
      </c>
      <c r="C43" s="392" t="s">
        <v>97</v>
      </c>
      <c r="D43" s="393" t="s">
        <v>99</v>
      </c>
      <c r="E43" s="393" t="s">
        <v>100</v>
      </c>
      <c r="F43" s="395" t="s">
        <v>101</v>
      </c>
      <c r="G43" s="393" t="s">
        <v>97</v>
      </c>
      <c r="H43" s="393" t="s">
        <v>99</v>
      </c>
      <c r="I43" s="393" t="s">
        <v>100</v>
      </c>
      <c r="J43" s="396" t="s">
        <v>101</v>
      </c>
      <c r="K43" s="392" t="s">
        <v>97</v>
      </c>
      <c r="L43" s="393" t="s">
        <v>99</v>
      </c>
      <c r="M43" s="393" t="s">
        <v>100</v>
      </c>
      <c r="N43" s="395" t="s">
        <v>101</v>
      </c>
      <c r="O43" s="394" t="s">
        <v>97</v>
      </c>
      <c r="P43" s="393" t="s">
        <v>99</v>
      </c>
      <c r="Q43" s="393" t="s">
        <v>100</v>
      </c>
      <c r="R43" s="393" t="s">
        <v>101</v>
      </c>
    </row>
    <row r="44" spans="1:18">
      <c r="B44" s="134" t="s">
        <v>96</v>
      </c>
      <c r="C44" s="244"/>
      <c r="D44" s="243"/>
      <c r="E44" s="243"/>
      <c r="F44" s="281"/>
      <c r="G44" s="243"/>
      <c r="H44" s="243"/>
      <c r="I44" s="243"/>
      <c r="J44" s="245"/>
      <c r="K44" s="244"/>
      <c r="L44" s="243"/>
      <c r="M44" s="243"/>
      <c r="N44" s="281"/>
      <c r="O44" s="243"/>
      <c r="P44" s="243"/>
      <c r="Q44" s="265"/>
      <c r="R44" s="265"/>
    </row>
    <row r="45" spans="1:18">
      <c r="B45" s="383" t="s">
        <v>391</v>
      </c>
      <c r="C45" s="439">
        <v>685</v>
      </c>
      <c r="D45" s="440">
        <v>615</v>
      </c>
      <c r="E45" s="440">
        <v>703</v>
      </c>
      <c r="F45" s="447">
        <f>IFERROR(INDEX($C$84:$C$122,MATCH($B45,$B$84:$B$122,0)),"-")</f>
        <v>469</v>
      </c>
      <c r="G45" s="441">
        <v>464</v>
      </c>
      <c r="H45" s="440">
        <v>514</v>
      </c>
      <c r="I45" s="440">
        <v>540</v>
      </c>
      <c r="J45" s="442">
        <f t="array" ref="J45">IFERROR(INDEX($E$84:$E$122,MATCH($B45,$B$84:$B$122,0)),"-")</f>
        <v>444</v>
      </c>
      <c r="K45" s="39">
        <v>6454</v>
      </c>
      <c r="L45" s="40">
        <v>7326.7550000000001</v>
      </c>
      <c r="M45" s="40">
        <v>10684.465</v>
      </c>
      <c r="N45" s="424">
        <f t="array" ref="N45">IFERROR(INDEX($G$84:$G$122,MATCH($B45,$B$84:$B$122,0)),"-")</f>
        <v>5552.06</v>
      </c>
      <c r="O45" s="40">
        <v>4690</v>
      </c>
      <c r="P45" s="40">
        <v>7245.0230000000001</v>
      </c>
      <c r="Q45" s="425">
        <v>8674.9500000000007</v>
      </c>
      <c r="R45" s="425">
        <f t="array" ref="R45">IFERROR(INDEX($I$84:$I$122,MATCH($B45,$B$84:$B$122,0)),"-")</f>
        <v>4797.29</v>
      </c>
    </row>
    <row r="46" spans="1:18">
      <c r="B46" s="384" t="s">
        <v>392</v>
      </c>
      <c r="C46" s="443">
        <v>58</v>
      </c>
      <c r="D46" s="444">
        <v>96</v>
      </c>
      <c r="E46" s="444">
        <v>50</v>
      </c>
      <c r="F46" s="445">
        <f t="shared" ref="F46:F57" si="8">IFERROR(INDEX($C$84:$C$122,MATCH($B46,$B$84:$B$122,0)),"-")</f>
        <v>36</v>
      </c>
      <c r="G46" s="444">
        <v>18</v>
      </c>
      <c r="H46" s="444">
        <v>1</v>
      </c>
      <c r="I46" s="444">
        <v>50</v>
      </c>
      <c r="J46" s="446">
        <f t="array" ref="J46">IFERROR(INDEX($E$84:$E$122,MATCH($B46,$B$84:$B$122,0)),"-")</f>
        <v>36</v>
      </c>
      <c r="K46" s="36">
        <v>2020</v>
      </c>
      <c r="L46" s="37">
        <v>1754.9349999999999</v>
      </c>
      <c r="M46" s="37">
        <v>2159.1550000000002</v>
      </c>
      <c r="N46" s="426">
        <f t="array" ref="N46">IFERROR(INDEX($G$84:$G$122,MATCH($B46,$B$84:$B$122,0)),"-")</f>
        <v>1395.35</v>
      </c>
      <c r="O46" s="37">
        <v>1184</v>
      </c>
      <c r="P46" s="37">
        <v>1393.25</v>
      </c>
      <c r="Q46" s="427">
        <v>1878.135</v>
      </c>
      <c r="R46" s="427">
        <f t="array" ref="R46">IFERROR(INDEX($I$84:$I$122,MATCH($B46,$B$84:$B$122,0)),"-")</f>
        <v>1234.75</v>
      </c>
    </row>
    <row r="47" spans="1:18">
      <c r="B47" s="383" t="s">
        <v>393</v>
      </c>
      <c r="C47" s="439">
        <v>14</v>
      </c>
      <c r="D47" s="440">
        <v>17</v>
      </c>
      <c r="E47" s="440">
        <v>15</v>
      </c>
      <c r="F47" s="447">
        <f t="shared" si="8"/>
        <v>15</v>
      </c>
      <c r="G47" s="440">
        <v>8</v>
      </c>
      <c r="H47" s="440">
        <v>17</v>
      </c>
      <c r="I47" s="440">
        <v>15</v>
      </c>
      <c r="J47" s="442">
        <f t="array" ref="J47">IFERROR(INDEX($E$84:$E$122,MATCH($B47,$B$84:$B$122,0)),"-")</f>
        <v>17</v>
      </c>
      <c r="K47" s="39">
        <v>1037</v>
      </c>
      <c r="L47" s="40">
        <v>833.63300000000004</v>
      </c>
      <c r="M47" s="40">
        <v>986.33</v>
      </c>
      <c r="N47" s="424">
        <f t="array" ref="N47">IFERROR(INDEX($G$84:$G$122,MATCH($B47,$B$84:$B$122,0)),"-")</f>
        <v>760.33</v>
      </c>
      <c r="O47" s="40">
        <v>238</v>
      </c>
      <c r="P47" s="40">
        <v>554.01499999999999</v>
      </c>
      <c r="Q47" s="425">
        <v>946.3</v>
      </c>
      <c r="R47" s="425">
        <f t="array" ref="R47">IFERROR(INDEX($I$84:$I$122,MATCH($B47,$B$84:$B$122,0)),"-")</f>
        <v>874.98</v>
      </c>
    </row>
    <row r="48" spans="1:18">
      <c r="B48" s="384" t="s">
        <v>394</v>
      </c>
      <c r="C48" s="443">
        <v>57</v>
      </c>
      <c r="D48" s="444">
        <v>44</v>
      </c>
      <c r="E48" s="444">
        <v>17</v>
      </c>
      <c r="F48" s="445">
        <f t="shared" si="8"/>
        <v>6</v>
      </c>
      <c r="G48" s="444">
        <v>19</v>
      </c>
      <c r="H48" s="444">
        <v>44</v>
      </c>
      <c r="I48" s="444">
        <v>17</v>
      </c>
      <c r="J48" s="446">
        <f t="array" ref="J48">IFERROR(INDEX($E$84:$E$122,MATCH($B48,$B$84:$B$122,0)),"-")</f>
        <v>8</v>
      </c>
      <c r="K48" s="36">
        <v>1963</v>
      </c>
      <c r="L48" s="37">
        <v>1466.9659999999999</v>
      </c>
      <c r="M48" s="37">
        <v>521.32500000000005</v>
      </c>
      <c r="N48" s="426">
        <f t="array" ref="N48">IFERROR(INDEX($G$84:$G$122,MATCH($B48,$B$84:$B$122,0)),"-")</f>
        <v>204.49</v>
      </c>
      <c r="O48" s="37">
        <v>483</v>
      </c>
      <c r="P48" s="37">
        <v>579.41999999999996</v>
      </c>
      <c r="Q48" s="427">
        <v>364.12</v>
      </c>
      <c r="R48" s="427">
        <f t="array" ref="R48">IFERROR(INDEX($I$84:$I$122,MATCH($B48,$B$84:$B$122,0)),"-")</f>
        <v>168.89</v>
      </c>
    </row>
    <row r="49" spans="2:18">
      <c r="B49" s="383" t="s">
        <v>395</v>
      </c>
      <c r="C49" s="439">
        <v>0</v>
      </c>
      <c r="D49" s="440">
        <v>0</v>
      </c>
      <c r="E49" s="440">
        <v>0</v>
      </c>
      <c r="F49" s="447">
        <f t="shared" si="8"/>
        <v>0</v>
      </c>
      <c r="G49" s="440">
        <v>0</v>
      </c>
      <c r="H49" s="440">
        <v>0</v>
      </c>
      <c r="I49" s="440">
        <v>0</v>
      </c>
      <c r="J49" s="442">
        <f t="array" ref="J49">IFERROR(INDEX($E$84:$E$122,MATCH($B49,$B$84:$B$122,0)),"-")</f>
        <v>0</v>
      </c>
      <c r="K49" s="39">
        <v>29</v>
      </c>
      <c r="L49" s="40">
        <v>30.376999999999999</v>
      </c>
      <c r="M49" s="40">
        <v>1154.405</v>
      </c>
      <c r="N49" s="424">
        <f t="array" ref="N49">IFERROR(INDEX($G$84:$G$122,MATCH($B49,$B$84:$B$122,0)),"-")</f>
        <v>43.41</v>
      </c>
      <c r="O49" s="40">
        <v>20</v>
      </c>
      <c r="P49" s="40">
        <v>14.65</v>
      </c>
      <c r="Q49" s="425">
        <v>19.905000000000001</v>
      </c>
      <c r="R49" s="425">
        <f t="array" ref="R49">IFERROR(INDEX($I$84:$I$122,MATCH($B49,$B$84:$B$122,0)),"-")</f>
        <v>53.93</v>
      </c>
    </row>
    <row r="50" spans="2:18">
      <c r="B50" s="384" t="s">
        <v>396</v>
      </c>
      <c r="C50" s="443">
        <v>11</v>
      </c>
      <c r="D50" s="444">
        <v>47</v>
      </c>
      <c r="E50" s="444">
        <v>32</v>
      </c>
      <c r="F50" s="445">
        <f t="shared" si="8"/>
        <v>24</v>
      </c>
      <c r="G50" s="444">
        <v>6</v>
      </c>
      <c r="H50" s="444">
        <v>47</v>
      </c>
      <c r="I50" s="444">
        <v>32</v>
      </c>
      <c r="J50" s="446">
        <f t="array" ref="J50">IFERROR(INDEX($E$84:$E$122,MATCH($B50,$B$84:$B$122,0)),"-")</f>
        <v>26</v>
      </c>
      <c r="K50" s="36">
        <v>805</v>
      </c>
      <c r="L50" s="37">
        <v>1663.819</v>
      </c>
      <c r="M50" s="37">
        <v>2865.6</v>
      </c>
      <c r="N50" s="426">
        <f t="array" ref="N50">IFERROR(INDEX($G$84:$G$122,MATCH($B50,$B$84:$B$122,0)),"-")</f>
        <v>3775.99</v>
      </c>
      <c r="O50" s="37">
        <v>476</v>
      </c>
      <c r="P50" s="37">
        <v>882.80499999999995</v>
      </c>
      <c r="Q50" s="427">
        <v>2116.6</v>
      </c>
      <c r="R50" s="427">
        <f t="array" ref="R50">IFERROR(INDEX($I$84:$I$122,MATCH($B50,$B$84:$B$122,0)),"-")</f>
        <v>2955.74</v>
      </c>
    </row>
    <row r="51" spans="2:18">
      <c r="B51" s="383" t="s">
        <v>397</v>
      </c>
      <c r="C51" s="439">
        <v>151</v>
      </c>
      <c r="D51" s="440">
        <v>103</v>
      </c>
      <c r="E51" s="440">
        <v>167</v>
      </c>
      <c r="F51" s="447">
        <f t="shared" si="8"/>
        <v>137</v>
      </c>
      <c r="G51" s="440">
        <v>54</v>
      </c>
      <c r="H51" s="440">
        <v>74</v>
      </c>
      <c r="I51" s="440">
        <v>150</v>
      </c>
      <c r="J51" s="442">
        <f t="array" ref="J51">IFERROR(INDEX($E$84:$E$122,MATCH($B51,$B$84:$B$122,0)),"-")</f>
        <v>130</v>
      </c>
      <c r="K51" s="39">
        <v>2546</v>
      </c>
      <c r="L51" s="40">
        <v>2457.77</v>
      </c>
      <c r="M51" s="40">
        <v>3151.94</v>
      </c>
      <c r="N51" s="424">
        <f t="array" ref="N51">IFERROR(INDEX($G$84:$G$122,MATCH($B51,$B$84:$B$122,0)),"-")</f>
        <v>1807.95</v>
      </c>
      <c r="O51" s="40">
        <v>1256</v>
      </c>
      <c r="P51" s="40">
        <v>3590.538</v>
      </c>
      <c r="Q51" s="425">
        <v>2064.36</v>
      </c>
      <c r="R51" s="425">
        <f t="array" ref="R51">IFERROR(INDEX($I$84:$I$122,MATCH($B51,$B$84:$B$122,0)),"-")</f>
        <v>1196.1300000000001</v>
      </c>
    </row>
    <row r="52" spans="2:18">
      <c r="B52" s="384" t="s">
        <v>398</v>
      </c>
      <c r="C52" s="443">
        <v>26</v>
      </c>
      <c r="D52" s="444">
        <v>41</v>
      </c>
      <c r="E52" s="444">
        <v>49</v>
      </c>
      <c r="F52" s="445">
        <f t="shared" si="8"/>
        <v>44</v>
      </c>
      <c r="G52" s="444">
        <v>9</v>
      </c>
      <c r="H52" s="444">
        <v>35</v>
      </c>
      <c r="I52" s="444">
        <v>37</v>
      </c>
      <c r="J52" s="446">
        <f t="array" ref="J52">IFERROR(INDEX($E$84:$E$122,MATCH($B52,$B$84:$B$122,0)),"-")</f>
        <v>31</v>
      </c>
      <c r="K52" s="36">
        <v>1125</v>
      </c>
      <c r="L52" s="37">
        <v>834.00199999999995</v>
      </c>
      <c r="M52" s="37">
        <v>2122.6999999999998</v>
      </c>
      <c r="N52" s="426">
        <f t="array" ref="N52">IFERROR(INDEX($G$84:$G$122,MATCH($B52,$B$84:$B$122,0)),"-")</f>
        <v>2258.1</v>
      </c>
      <c r="O52" s="37">
        <v>776</v>
      </c>
      <c r="P52" s="37">
        <v>1327</v>
      </c>
      <c r="Q52" s="427">
        <v>1874.1</v>
      </c>
      <c r="R52" s="427">
        <f t="array" ref="R52">IFERROR(INDEX($I$84:$I$122,MATCH($B52,$B$84:$B$122,0)),"-")</f>
        <v>1694.89</v>
      </c>
    </row>
    <row r="53" spans="2:18">
      <c r="B53" s="383" t="s">
        <v>399</v>
      </c>
      <c r="C53" s="439">
        <v>2</v>
      </c>
      <c r="D53" s="440">
        <v>3</v>
      </c>
      <c r="E53" s="440">
        <v>13</v>
      </c>
      <c r="F53" s="447">
        <f t="shared" si="8"/>
        <v>7</v>
      </c>
      <c r="G53" s="440">
        <v>2</v>
      </c>
      <c r="H53" s="440">
        <v>3</v>
      </c>
      <c r="I53" s="440">
        <v>13</v>
      </c>
      <c r="J53" s="442">
        <f t="array" ref="J53">IFERROR(INDEX($E$84:$E$122,MATCH($B53,$B$84:$B$122,0)),"-")</f>
        <v>7</v>
      </c>
      <c r="K53" s="39">
        <v>48</v>
      </c>
      <c r="L53" s="40">
        <v>82.275000000000006</v>
      </c>
      <c r="M53" s="40">
        <v>149.55000000000001</v>
      </c>
      <c r="N53" s="424">
        <f t="array" ref="N53">IFERROR(INDEX($G$84:$G$122,MATCH($B53,$B$84:$B$122,0)),"-")</f>
        <v>52.65</v>
      </c>
      <c r="O53" s="40">
        <v>30</v>
      </c>
      <c r="P53" s="40">
        <v>38.594999999999999</v>
      </c>
      <c r="Q53" s="425">
        <v>112.6</v>
      </c>
      <c r="R53" s="425">
        <f t="array" ref="R53">IFERROR(INDEX($I$84:$I$122,MATCH($B53,$B$84:$B$122,0)),"-")</f>
        <v>34.06</v>
      </c>
    </row>
    <row r="54" spans="2:18">
      <c r="B54" s="384" t="s">
        <v>400</v>
      </c>
      <c r="C54" s="443">
        <v>4</v>
      </c>
      <c r="D54" s="444">
        <v>4</v>
      </c>
      <c r="E54" s="444">
        <v>2</v>
      </c>
      <c r="F54" s="445">
        <f t="shared" si="8"/>
        <v>2</v>
      </c>
      <c r="G54" s="444">
        <v>1</v>
      </c>
      <c r="H54" s="444">
        <v>3</v>
      </c>
      <c r="I54" s="444">
        <v>2</v>
      </c>
      <c r="J54" s="446">
        <f t="array" ref="J54">IFERROR(INDEX($E$84:$E$122,MATCH($B54,$B$84:$B$122,0)),"-")</f>
        <v>2</v>
      </c>
      <c r="K54" s="36">
        <v>53</v>
      </c>
      <c r="L54" s="37">
        <v>72.41</v>
      </c>
      <c r="M54" s="37">
        <v>156.53</v>
      </c>
      <c r="N54" s="426">
        <f t="array" ref="N54">IFERROR(INDEX($G$84:$G$122,MATCH($B54,$B$84:$B$122,0)),"-")</f>
        <v>32.85</v>
      </c>
      <c r="O54" s="37">
        <v>5</v>
      </c>
      <c r="P54" s="37">
        <v>35</v>
      </c>
      <c r="Q54" s="427">
        <v>39.49</v>
      </c>
      <c r="R54" s="427">
        <f t="array" ref="R54">IFERROR(INDEX($I$84:$I$122,MATCH($B54,$B$84:$B$122,0)),"-")</f>
        <v>33.909999999999997</v>
      </c>
    </row>
    <row r="55" spans="2:18">
      <c r="B55" s="383" t="s">
        <v>401</v>
      </c>
      <c r="C55" s="439">
        <v>63</v>
      </c>
      <c r="D55" s="440">
        <v>55</v>
      </c>
      <c r="E55" s="440">
        <v>15</v>
      </c>
      <c r="F55" s="447">
        <f t="shared" si="8"/>
        <v>56</v>
      </c>
      <c r="G55" s="440">
        <v>36</v>
      </c>
      <c r="H55" s="440">
        <v>51</v>
      </c>
      <c r="I55" s="440">
        <v>15</v>
      </c>
      <c r="J55" s="442">
        <f t="array" ref="J55">IFERROR(INDEX($E$84:$E$122,MATCH($B55,$B$84:$B$122,0)),"-")</f>
        <v>61</v>
      </c>
      <c r="K55" s="39">
        <v>2205</v>
      </c>
      <c r="L55" s="40">
        <v>1321.7940000000001</v>
      </c>
      <c r="M55" s="40">
        <v>2590.81</v>
      </c>
      <c r="N55" s="424">
        <f t="array" ref="N55">IFERROR(INDEX($G$84:$G$122,MATCH($B55,$B$84:$B$122,0)),"-")</f>
        <v>1937.31</v>
      </c>
      <c r="O55" s="40">
        <v>1514</v>
      </c>
      <c r="P55" s="40">
        <v>2155.8649999999998</v>
      </c>
      <c r="Q55" s="425">
        <v>1819.135</v>
      </c>
      <c r="R55" s="425">
        <f t="array" ref="R55">IFERROR(INDEX($I$84:$I$122,MATCH($B55,$B$84:$B$122,0)),"-")</f>
        <v>1742.27</v>
      </c>
    </row>
    <row r="56" spans="2:18">
      <c r="B56" s="384" t="s">
        <v>402</v>
      </c>
      <c r="C56" s="443">
        <v>676</v>
      </c>
      <c r="D56" s="444">
        <v>601</v>
      </c>
      <c r="E56" s="444">
        <v>0</v>
      </c>
      <c r="F56" s="445">
        <f t="shared" si="8"/>
        <v>659</v>
      </c>
      <c r="G56" s="444">
        <v>274</v>
      </c>
      <c r="H56" s="444">
        <v>467</v>
      </c>
      <c r="I56" s="444">
        <v>555</v>
      </c>
      <c r="J56" s="446">
        <f t="array" ref="J56">IFERROR(INDEX($E$84:$E$122,MATCH($B56,$B$84:$B$122,0)),"-")</f>
        <v>532</v>
      </c>
      <c r="K56" s="36">
        <v>17515</v>
      </c>
      <c r="L56" s="37">
        <v>21592.905999999999</v>
      </c>
      <c r="M56" s="37">
        <v>27274.27</v>
      </c>
      <c r="N56" s="426">
        <f t="array" ref="N56">IFERROR(INDEX($G$84:$G$122,MATCH($B56,$B$84:$B$122,0)),"-")</f>
        <v>14083.68</v>
      </c>
      <c r="O56" s="37">
        <v>7795</v>
      </c>
      <c r="P56" s="37">
        <v>13324.212</v>
      </c>
      <c r="Q56" s="427">
        <v>13591.7</v>
      </c>
      <c r="R56" s="427">
        <f t="array" ref="R56">IFERROR(INDEX($I$84:$I$122,MATCH($B56,$B$84:$B$122,0)),"-")</f>
        <v>9732.65</v>
      </c>
    </row>
    <row r="57" spans="2:18">
      <c r="B57" s="383" t="s">
        <v>403</v>
      </c>
      <c r="C57" s="439">
        <v>93</v>
      </c>
      <c r="D57" s="440">
        <v>100</v>
      </c>
      <c r="E57" s="440">
        <v>0</v>
      </c>
      <c r="F57" s="447">
        <f t="shared" si="8"/>
        <v>91</v>
      </c>
      <c r="G57" s="440">
        <v>34</v>
      </c>
      <c r="H57" s="440">
        <v>73</v>
      </c>
      <c r="I57" s="440">
        <v>59</v>
      </c>
      <c r="J57" s="442">
        <f t="array" ref="J57">IFERROR(INDEX($E$84:$E$122,MATCH($B57,$B$84:$B$122,0)),"-")</f>
        <v>51</v>
      </c>
      <c r="K57" s="39">
        <v>2118</v>
      </c>
      <c r="L57" s="40">
        <v>2066.6840000000002</v>
      </c>
      <c r="M57" s="40">
        <v>3384.085</v>
      </c>
      <c r="N57" s="424">
        <f t="array" ref="N57">IFERROR(INDEX($G$84:$G$122,MATCH($B57,$B$84:$B$122,0)),"-")</f>
        <v>3059.4300000000003</v>
      </c>
      <c r="O57" s="40">
        <v>1289</v>
      </c>
      <c r="P57" s="40">
        <v>1067.9649999999999</v>
      </c>
      <c r="Q57" s="425">
        <v>2289.895</v>
      </c>
      <c r="R57" s="425">
        <f t="array" ref="R57">IFERROR(INDEX($I$84:$I$122,MATCH($B57,$B$84:$B$122,0)),"-")</f>
        <v>1909.7800000000002</v>
      </c>
    </row>
    <row r="58" spans="2:18">
      <c r="B58" s="384" t="s">
        <v>404</v>
      </c>
      <c r="C58" s="443">
        <v>0</v>
      </c>
      <c r="D58" s="444">
        <v>7</v>
      </c>
      <c r="E58" s="444">
        <v>0</v>
      </c>
      <c r="F58" s="426">
        <f>C107</f>
        <v>10</v>
      </c>
      <c r="G58" s="444">
        <v>0</v>
      </c>
      <c r="H58" s="444">
        <v>7</v>
      </c>
      <c r="I58" s="444">
        <v>0</v>
      </c>
      <c r="J58" s="446">
        <f>E107</f>
        <v>15</v>
      </c>
      <c r="K58" s="36">
        <v>40</v>
      </c>
      <c r="L58" s="37">
        <v>64.515000000000001</v>
      </c>
      <c r="M58" s="37">
        <v>518.08500000000004</v>
      </c>
      <c r="N58" s="426">
        <f>G107</f>
        <v>681.3</v>
      </c>
      <c r="O58" s="37">
        <v>24</v>
      </c>
      <c r="P58" s="37">
        <v>77</v>
      </c>
      <c r="Q58" s="427">
        <v>608.80999999999995</v>
      </c>
      <c r="R58" s="427">
        <f>I107</f>
        <v>1143.25</v>
      </c>
    </row>
    <row r="59" spans="2:18">
      <c r="B59" s="383" t="s">
        <v>405</v>
      </c>
      <c r="C59" s="439">
        <v>7</v>
      </c>
      <c r="D59" s="440">
        <v>83</v>
      </c>
      <c r="E59" s="440">
        <v>170</v>
      </c>
      <c r="F59" s="447">
        <f>IFERROR(INDEX($C$84:$C$122,MATCH($B59,$B$84:$B$122,0)),"-")</f>
        <v>129</v>
      </c>
      <c r="G59" s="440">
        <v>0</v>
      </c>
      <c r="H59" s="440">
        <v>83</v>
      </c>
      <c r="I59" s="440">
        <v>170</v>
      </c>
      <c r="J59" s="442">
        <f t="array" ref="J59">IFERROR(INDEX($E$84:$E$122,MATCH($B59,$B$84:$B$122,0)),"-")</f>
        <v>170</v>
      </c>
      <c r="K59" s="39">
        <v>2078</v>
      </c>
      <c r="L59" s="40">
        <v>3955.75</v>
      </c>
      <c r="M59" s="40">
        <v>11796.575000000001</v>
      </c>
      <c r="N59" s="424">
        <f t="array" ref="N59">IFERROR(INDEX($G$84:$G$122,MATCH($B59,$B$84:$B$122,0)),"-")</f>
        <v>5903.45</v>
      </c>
      <c r="O59" s="40">
        <v>549</v>
      </c>
      <c r="P59" s="40">
        <v>3603.66</v>
      </c>
      <c r="Q59" s="425">
        <v>8878.2549999999992</v>
      </c>
      <c r="R59" s="425">
        <f t="array" ref="R59">IFERROR(INDEX($I$84:$I$122,MATCH($B59,$B$84:$B$122,0)),"-")</f>
        <v>8558.35</v>
      </c>
    </row>
    <row r="60" spans="2:18">
      <c r="B60" s="384" t="s">
        <v>149</v>
      </c>
      <c r="C60" s="443">
        <v>907</v>
      </c>
      <c r="D60" s="444">
        <v>168</v>
      </c>
      <c r="E60" s="444">
        <v>2289</v>
      </c>
      <c r="F60" s="426">
        <f>SUM(C97,C99:C100,C102:C103,C106,C122:C123)-F58</f>
        <v>1765</v>
      </c>
      <c r="G60" s="444">
        <v>404</v>
      </c>
      <c r="H60" s="444">
        <v>164</v>
      </c>
      <c r="I60" s="444">
        <v>2289</v>
      </c>
      <c r="J60" s="446">
        <f>SUM(E97,E99:E100,E102:E103,E106,E122:E123)-J58</f>
        <v>1772</v>
      </c>
      <c r="K60" s="36">
        <v>40176</v>
      </c>
      <c r="L60" s="37">
        <v>21041.648000000001</v>
      </c>
      <c r="M60" s="37">
        <v>35123.815000000002</v>
      </c>
      <c r="N60" s="426">
        <f>SUM(G97,G99:G100,G102:G103,G106,G122:G123)-N58</f>
        <v>19172.77</v>
      </c>
      <c r="O60" s="37">
        <v>19103</v>
      </c>
      <c r="P60" s="37">
        <v>19547.264999999999</v>
      </c>
      <c r="Q60" s="427">
        <v>30003.244999999999</v>
      </c>
      <c r="R60" s="427">
        <f>SUM(I97,I99:I100,I102:I103,I106,I122:I123)-R58</f>
        <v>15037.779999999999</v>
      </c>
    </row>
    <row r="61" spans="2:18">
      <c r="B61" s="385" t="s">
        <v>255</v>
      </c>
      <c r="C61" s="448">
        <f t="shared" ref="C61:F61" si="9">SUM(C45:C60)</f>
        <v>2754</v>
      </c>
      <c r="D61" s="449">
        <f t="shared" si="9"/>
        <v>1984</v>
      </c>
      <c r="E61" s="449">
        <f t="shared" si="9"/>
        <v>3522</v>
      </c>
      <c r="F61" s="450">
        <f t="shared" si="9"/>
        <v>3450</v>
      </c>
      <c r="G61" s="449">
        <f t="shared" ref="G61:R61" si="10">SUM(G45:G60)</f>
        <v>1329</v>
      </c>
      <c r="H61" s="449">
        <f t="shared" si="10"/>
        <v>1583</v>
      </c>
      <c r="I61" s="449">
        <f t="shared" si="10"/>
        <v>3944</v>
      </c>
      <c r="J61" s="451">
        <f t="shared" si="10"/>
        <v>3302</v>
      </c>
      <c r="K61" s="428">
        <f t="shared" si="10"/>
        <v>80212</v>
      </c>
      <c r="L61" s="416">
        <f t="shared" si="10"/>
        <v>66566.239000000001</v>
      </c>
      <c r="M61" s="416">
        <f t="shared" si="10"/>
        <v>104639.64</v>
      </c>
      <c r="N61" s="429">
        <f t="shared" si="10"/>
        <v>60721.12000000001</v>
      </c>
      <c r="O61" s="430">
        <f t="shared" si="10"/>
        <v>39432</v>
      </c>
      <c r="P61" s="416">
        <f t="shared" si="10"/>
        <v>55436.262999999999</v>
      </c>
      <c r="Q61" s="416">
        <f t="shared" si="10"/>
        <v>75281.599999999991</v>
      </c>
      <c r="R61" s="416">
        <f t="shared" si="10"/>
        <v>51168.65</v>
      </c>
    </row>
    <row r="62" spans="2:18">
      <c r="B62" s="231" t="s">
        <v>102</v>
      </c>
      <c r="C62" s="431"/>
      <c r="D62" s="417"/>
      <c r="E62" s="417"/>
      <c r="F62" s="432"/>
      <c r="G62" s="417"/>
      <c r="H62" s="417"/>
      <c r="I62" s="417"/>
      <c r="J62" s="418"/>
      <c r="K62" s="431"/>
      <c r="L62" s="417"/>
      <c r="M62" s="417"/>
      <c r="N62" s="432"/>
      <c r="O62" s="417"/>
      <c r="P62" s="417"/>
      <c r="Q62" s="417"/>
      <c r="R62" s="417"/>
    </row>
    <row r="63" spans="2:18">
      <c r="B63" s="383" t="s">
        <v>391</v>
      </c>
      <c r="C63" s="230">
        <f>IFERROR(C45/C$61,"-")</f>
        <v>0.2487291212781409</v>
      </c>
      <c r="D63" s="195">
        <f t="shared" ref="D63:F63" si="11">IFERROR(D45/D$61,"-")</f>
        <v>0.30997983870967744</v>
      </c>
      <c r="E63" s="195">
        <f t="shared" si="11"/>
        <v>0.19960249858035206</v>
      </c>
      <c r="F63" s="433">
        <f t="shared" si="11"/>
        <v>0.13594202898550725</v>
      </c>
      <c r="G63" s="419">
        <f t="shared" ref="G63:I78" si="12">IFERROR(G45/G$61,"-")</f>
        <v>0.34913468773513923</v>
      </c>
      <c r="H63" s="195">
        <f t="shared" si="12"/>
        <v>0.32469993682880605</v>
      </c>
      <c r="I63" s="195">
        <f t="shared" si="12"/>
        <v>0.13691683569979715</v>
      </c>
      <c r="J63" s="420">
        <f t="shared" ref="J63:J78" si="13">IFERROR(J45/J$61,"-")</f>
        <v>0.13446396123561477</v>
      </c>
      <c r="K63" s="230">
        <f t="shared" ref="K63:M78" si="14">IFERROR(K45/K$61,"-")</f>
        <v>8.0461776292824014E-2</v>
      </c>
      <c r="L63" s="195">
        <f t="shared" si="14"/>
        <v>0.11006713177831784</v>
      </c>
      <c r="M63" s="195">
        <f t="shared" si="14"/>
        <v>0.10210724157690144</v>
      </c>
      <c r="N63" s="433">
        <f t="shared" ref="N63:N78" si="15">IFERROR(N45/N$61,"-")</f>
        <v>9.1435401718545362E-2</v>
      </c>
      <c r="O63" s="195">
        <f t="shared" ref="O63:Q78" si="16">IFERROR(O45/O$61,"-")</f>
        <v>0.11893893284641915</v>
      </c>
      <c r="P63" s="195">
        <f t="shared" si="16"/>
        <v>0.13069104243191862</v>
      </c>
      <c r="Q63" s="195">
        <f t="shared" si="16"/>
        <v>0.11523333722981448</v>
      </c>
      <c r="R63" s="195">
        <f t="shared" ref="R63:R78" si="17">IFERROR(R45/R$61,"-")</f>
        <v>9.3754476618007315E-2</v>
      </c>
    </row>
    <row r="64" spans="2:18">
      <c r="B64" s="384" t="s">
        <v>392</v>
      </c>
      <c r="C64" s="229">
        <f t="shared" ref="C64:C78" si="18">IFERROR(C46/C$61,"-")</f>
        <v>2.1060275962236745E-2</v>
      </c>
      <c r="D64" s="196">
        <f t="shared" ref="D64:F64" si="19">IFERROR(D46/D$61,"-")</f>
        <v>4.8387096774193547E-2</v>
      </c>
      <c r="E64" s="196">
        <f t="shared" si="19"/>
        <v>1.4196479273140262E-2</v>
      </c>
      <c r="F64" s="434">
        <f t="shared" si="19"/>
        <v>1.0434782608695653E-2</v>
      </c>
      <c r="G64" s="196">
        <f t="shared" si="12"/>
        <v>1.3544018058690745E-2</v>
      </c>
      <c r="H64" s="196">
        <f t="shared" si="12"/>
        <v>6.3171193935565378E-4</v>
      </c>
      <c r="I64" s="196">
        <f t="shared" si="12"/>
        <v>1.2677484787018255E-2</v>
      </c>
      <c r="J64" s="421">
        <f t="shared" si="13"/>
        <v>1.0902483343428226E-2</v>
      </c>
      <c r="K64" s="229">
        <f t="shared" si="14"/>
        <v>2.5183264349473895E-2</v>
      </c>
      <c r="L64" s="196">
        <f t="shared" si="14"/>
        <v>2.6363739732989871E-2</v>
      </c>
      <c r="M64" s="196">
        <f t="shared" si="14"/>
        <v>2.0634197518263637E-2</v>
      </c>
      <c r="N64" s="434">
        <f t="shared" si="15"/>
        <v>2.2979648596732072E-2</v>
      </c>
      <c r="O64" s="196">
        <f t="shared" si="16"/>
        <v>3.0026374518157841E-2</v>
      </c>
      <c r="P64" s="196">
        <f t="shared" si="16"/>
        <v>2.5132466089931062E-2</v>
      </c>
      <c r="Q64" s="435">
        <f t="shared" si="16"/>
        <v>2.4948128095045805E-2</v>
      </c>
      <c r="R64" s="435">
        <f t="shared" si="17"/>
        <v>2.4130986453619548E-2</v>
      </c>
    </row>
    <row r="65" spans="2:18">
      <c r="B65" s="383" t="s">
        <v>393</v>
      </c>
      <c r="C65" s="230">
        <f t="shared" si="18"/>
        <v>5.0835148874364558E-3</v>
      </c>
      <c r="D65" s="195">
        <f t="shared" ref="D65:F65" si="20">IFERROR(D47/D$61,"-")</f>
        <v>8.5685483870967735E-3</v>
      </c>
      <c r="E65" s="195">
        <f t="shared" si="20"/>
        <v>4.2589437819420782E-3</v>
      </c>
      <c r="F65" s="433">
        <f t="shared" si="20"/>
        <v>4.3478260869565218E-3</v>
      </c>
      <c r="G65" s="195">
        <f t="shared" si="12"/>
        <v>6.0195635816403309E-3</v>
      </c>
      <c r="H65" s="195">
        <f t="shared" si="12"/>
        <v>1.0739102969046115E-2</v>
      </c>
      <c r="I65" s="195">
        <f t="shared" si="12"/>
        <v>3.8032454361054766E-3</v>
      </c>
      <c r="J65" s="420">
        <f t="shared" si="13"/>
        <v>5.1483949121744399E-3</v>
      </c>
      <c r="K65" s="230">
        <f t="shared" si="14"/>
        <v>1.2928240163566548E-2</v>
      </c>
      <c r="L65" s="195">
        <f t="shared" si="14"/>
        <v>1.252336037792371E-2</v>
      </c>
      <c r="M65" s="195">
        <f t="shared" si="14"/>
        <v>9.4259689731348469E-3</v>
      </c>
      <c r="N65" s="433">
        <f t="shared" si="15"/>
        <v>1.2521672854519151E-2</v>
      </c>
      <c r="O65" s="195">
        <f t="shared" si="16"/>
        <v>6.0357070399675392E-3</v>
      </c>
      <c r="P65" s="195">
        <f t="shared" si="16"/>
        <v>9.9937291949134446E-3</v>
      </c>
      <c r="Q65" s="436">
        <f t="shared" si="16"/>
        <v>1.2570136660219762E-2</v>
      </c>
      <c r="R65" s="436">
        <f t="shared" si="17"/>
        <v>1.7099923488307783E-2</v>
      </c>
    </row>
    <row r="66" spans="2:18">
      <c r="B66" s="384" t="s">
        <v>394</v>
      </c>
      <c r="C66" s="229">
        <f t="shared" si="18"/>
        <v>2.0697167755991286E-2</v>
      </c>
      <c r="D66" s="196">
        <f t="shared" ref="D66:F66" si="21">IFERROR(D48/D$61,"-")</f>
        <v>2.2177419354838711E-2</v>
      </c>
      <c r="E66" s="196">
        <f t="shared" si="21"/>
        <v>4.8268029528676891E-3</v>
      </c>
      <c r="F66" s="434">
        <f t="shared" si="21"/>
        <v>1.7391304347826088E-3</v>
      </c>
      <c r="G66" s="196">
        <f t="shared" si="12"/>
        <v>1.4296463506395787E-2</v>
      </c>
      <c r="H66" s="196">
        <f t="shared" si="12"/>
        <v>2.7795325331648767E-2</v>
      </c>
      <c r="I66" s="196">
        <f t="shared" si="12"/>
        <v>4.3103448275862068E-3</v>
      </c>
      <c r="J66" s="421">
        <f t="shared" si="13"/>
        <v>2.4227740763173833E-3</v>
      </c>
      <c r="K66" s="229">
        <f t="shared" si="14"/>
        <v>2.4472647484166957E-2</v>
      </c>
      <c r="L66" s="196">
        <f t="shared" si="14"/>
        <v>2.2037687903623336E-2</v>
      </c>
      <c r="M66" s="196">
        <f t="shared" si="14"/>
        <v>4.9820985622656966E-3</v>
      </c>
      <c r="N66" s="434">
        <f t="shared" si="15"/>
        <v>3.3676915050315274E-3</v>
      </c>
      <c r="O66" s="196">
        <f t="shared" si="16"/>
        <v>1.2248934875228242E-2</v>
      </c>
      <c r="P66" s="196">
        <f t="shared" si="16"/>
        <v>1.0452003231170182E-2</v>
      </c>
      <c r="Q66" s="435">
        <f t="shared" si="16"/>
        <v>4.8367728634885554E-3</v>
      </c>
      <c r="R66" s="435">
        <f t="shared" si="17"/>
        <v>3.3006538183047622E-3</v>
      </c>
    </row>
    <row r="67" spans="2:18">
      <c r="B67" s="383" t="s">
        <v>395</v>
      </c>
      <c r="C67" s="230">
        <f t="shared" si="18"/>
        <v>0</v>
      </c>
      <c r="D67" s="195">
        <f t="shared" ref="D67:F67" si="22">IFERROR(D49/D$61,"-")</f>
        <v>0</v>
      </c>
      <c r="E67" s="195">
        <f t="shared" si="22"/>
        <v>0</v>
      </c>
      <c r="F67" s="433">
        <f t="shared" si="22"/>
        <v>0</v>
      </c>
      <c r="G67" s="195">
        <f t="shared" si="12"/>
        <v>0</v>
      </c>
      <c r="H67" s="195">
        <f t="shared" si="12"/>
        <v>0</v>
      </c>
      <c r="I67" s="195">
        <f t="shared" si="12"/>
        <v>0</v>
      </c>
      <c r="J67" s="420">
        <f t="shared" si="13"/>
        <v>0</v>
      </c>
      <c r="K67" s="230">
        <f t="shared" si="14"/>
        <v>3.6154191392809054E-4</v>
      </c>
      <c r="L67" s="195">
        <f t="shared" si="14"/>
        <v>4.5634244109840725E-4</v>
      </c>
      <c r="M67" s="195">
        <f t="shared" si="14"/>
        <v>1.1032195829419902E-2</v>
      </c>
      <c r="N67" s="433">
        <f t="shared" si="15"/>
        <v>7.1490776191216485E-4</v>
      </c>
      <c r="O67" s="195">
        <f t="shared" si="16"/>
        <v>5.0720227226617976E-4</v>
      </c>
      <c r="P67" s="195">
        <f t="shared" si="16"/>
        <v>2.6426745251569359E-4</v>
      </c>
      <c r="Q67" s="436">
        <f t="shared" si="16"/>
        <v>2.6440723895347607E-4</v>
      </c>
      <c r="R67" s="436">
        <f t="shared" si="17"/>
        <v>1.0539656606144581E-3</v>
      </c>
    </row>
    <row r="68" spans="2:18">
      <c r="B68" s="384" t="s">
        <v>396</v>
      </c>
      <c r="C68" s="229">
        <f t="shared" si="18"/>
        <v>3.9941902687000725E-3</v>
      </c>
      <c r="D68" s="196">
        <f t="shared" ref="D68:F68" si="23">IFERROR(D50/D$61,"-")</f>
        <v>2.3689516129032258E-2</v>
      </c>
      <c r="E68" s="196">
        <f t="shared" si="23"/>
        <v>9.0857467348097673E-3</v>
      </c>
      <c r="F68" s="434">
        <f t="shared" si="23"/>
        <v>6.956521739130435E-3</v>
      </c>
      <c r="G68" s="196">
        <f t="shared" si="12"/>
        <v>4.5146726862302479E-3</v>
      </c>
      <c r="H68" s="196">
        <f t="shared" si="12"/>
        <v>2.9690461149715731E-2</v>
      </c>
      <c r="I68" s="196">
        <f t="shared" si="12"/>
        <v>8.1135902636916835E-3</v>
      </c>
      <c r="J68" s="421">
        <f t="shared" si="13"/>
        <v>7.874015748031496E-3</v>
      </c>
      <c r="K68" s="229">
        <f t="shared" si="14"/>
        <v>1.0035904852141824E-2</v>
      </c>
      <c r="L68" s="196">
        <f t="shared" si="14"/>
        <v>2.4994937749149383E-2</v>
      </c>
      <c r="M68" s="196">
        <f t="shared" si="14"/>
        <v>2.7385415316795815E-2</v>
      </c>
      <c r="N68" s="434">
        <f t="shared" si="15"/>
        <v>6.218577654694115E-2</v>
      </c>
      <c r="O68" s="196">
        <f t="shared" si="16"/>
        <v>1.2071414079935078E-2</v>
      </c>
      <c r="P68" s="196">
        <f t="shared" si="16"/>
        <v>1.5924684533659854E-2</v>
      </c>
      <c r="Q68" s="435">
        <f t="shared" si="16"/>
        <v>2.8115767996429408E-2</v>
      </c>
      <c r="R68" s="435">
        <f t="shared" si="17"/>
        <v>5.7764666451039837E-2</v>
      </c>
    </row>
    <row r="69" spans="2:18">
      <c r="B69" s="383" t="s">
        <v>397</v>
      </c>
      <c r="C69" s="230">
        <f t="shared" si="18"/>
        <v>5.4829339143064634E-2</v>
      </c>
      <c r="D69" s="195">
        <f t="shared" ref="D69:F69" si="24">IFERROR(D51/D$61,"-")</f>
        <v>5.1915322580645164E-2</v>
      </c>
      <c r="E69" s="195">
        <f t="shared" si="24"/>
        <v>4.7416240772288475E-2</v>
      </c>
      <c r="F69" s="433">
        <f t="shared" si="24"/>
        <v>3.9710144927536231E-2</v>
      </c>
      <c r="G69" s="195">
        <f t="shared" si="12"/>
        <v>4.0632054176072234E-2</v>
      </c>
      <c r="H69" s="195">
        <f t="shared" si="12"/>
        <v>4.6746683512318379E-2</v>
      </c>
      <c r="I69" s="195">
        <f t="shared" si="12"/>
        <v>3.803245436105477E-2</v>
      </c>
      <c r="J69" s="420">
        <f t="shared" si="13"/>
        <v>3.937007874015748E-2</v>
      </c>
      <c r="K69" s="230">
        <f t="shared" si="14"/>
        <v>3.1740886650376506E-2</v>
      </c>
      <c r="L69" s="195">
        <f t="shared" si="14"/>
        <v>3.6922170110887595E-2</v>
      </c>
      <c r="M69" s="195">
        <f t="shared" si="14"/>
        <v>3.0121854394759003E-2</v>
      </c>
      <c r="N69" s="433">
        <f t="shared" si="15"/>
        <v>2.9774648425457233E-2</v>
      </c>
      <c r="O69" s="195">
        <f t="shared" si="16"/>
        <v>3.1852302698316091E-2</v>
      </c>
      <c r="P69" s="195">
        <f t="shared" si="16"/>
        <v>6.4768759755685551E-2</v>
      </c>
      <c r="Q69" s="436">
        <f t="shared" si="16"/>
        <v>2.7421840130921769E-2</v>
      </c>
      <c r="R69" s="436">
        <f t="shared" si="17"/>
        <v>2.3376227436135214E-2</v>
      </c>
    </row>
    <row r="70" spans="2:18">
      <c r="B70" s="384" t="s">
        <v>398</v>
      </c>
      <c r="C70" s="229">
        <f t="shared" si="18"/>
        <v>9.44081336238199E-3</v>
      </c>
      <c r="D70" s="196">
        <f t="shared" ref="D70:F70" si="25">IFERROR(D52/D$61,"-")</f>
        <v>2.066532258064516E-2</v>
      </c>
      <c r="E70" s="196">
        <f t="shared" si="25"/>
        <v>1.3912549687677456E-2</v>
      </c>
      <c r="F70" s="434">
        <f t="shared" si="25"/>
        <v>1.2753623188405797E-2</v>
      </c>
      <c r="G70" s="196">
        <f t="shared" si="12"/>
        <v>6.7720090293453723E-3</v>
      </c>
      <c r="H70" s="196">
        <f t="shared" si="12"/>
        <v>2.2109917877447885E-2</v>
      </c>
      <c r="I70" s="196">
        <f t="shared" si="12"/>
        <v>9.381338742393509E-3</v>
      </c>
      <c r="J70" s="421">
        <f t="shared" si="13"/>
        <v>9.3882495457298602E-3</v>
      </c>
      <c r="K70" s="229">
        <f t="shared" si="14"/>
        <v>1.4025332867900064E-2</v>
      </c>
      <c r="L70" s="196">
        <f t="shared" si="14"/>
        <v>1.2528903728510182E-2</v>
      </c>
      <c r="M70" s="196">
        <f t="shared" si="14"/>
        <v>2.0285811380849551E-2</v>
      </c>
      <c r="N70" s="434">
        <f t="shared" si="15"/>
        <v>3.718804923229347E-2</v>
      </c>
      <c r="O70" s="196">
        <f t="shared" si="16"/>
        <v>1.9679448163927773E-2</v>
      </c>
      <c r="P70" s="196">
        <f t="shared" si="16"/>
        <v>2.3937399965073405E-2</v>
      </c>
      <c r="Q70" s="435">
        <f t="shared" si="16"/>
        <v>2.4894529340502861E-2</v>
      </c>
      <c r="R70" s="435">
        <f t="shared" si="17"/>
        <v>3.3123602049301676E-2</v>
      </c>
    </row>
    <row r="71" spans="2:18">
      <c r="B71" s="383" t="s">
        <v>399</v>
      </c>
      <c r="C71" s="230">
        <f t="shared" si="18"/>
        <v>7.2621641249092229E-4</v>
      </c>
      <c r="D71" s="195">
        <f t="shared" ref="D71:F71" si="26">IFERROR(D53/D$61,"-")</f>
        <v>1.5120967741935483E-3</v>
      </c>
      <c r="E71" s="195">
        <f t="shared" si="26"/>
        <v>3.6910846110164677E-3</v>
      </c>
      <c r="F71" s="433">
        <f t="shared" si="26"/>
        <v>2.0289855072463769E-3</v>
      </c>
      <c r="G71" s="195">
        <f t="shared" si="12"/>
        <v>1.5048908954100827E-3</v>
      </c>
      <c r="H71" s="195">
        <f t="shared" si="12"/>
        <v>1.8951358180669614E-3</v>
      </c>
      <c r="I71" s="195">
        <f t="shared" si="12"/>
        <v>3.2961460446247464E-3</v>
      </c>
      <c r="J71" s="420">
        <f t="shared" si="13"/>
        <v>2.1199273167777106E-3</v>
      </c>
      <c r="K71" s="230">
        <f t="shared" si="14"/>
        <v>5.9841420236373614E-4</v>
      </c>
      <c r="L71" s="195">
        <f t="shared" si="14"/>
        <v>1.2359869092198525E-3</v>
      </c>
      <c r="M71" s="195">
        <f t="shared" si="14"/>
        <v>1.4291906967569845E-3</v>
      </c>
      <c r="N71" s="433">
        <f t="shared" si="15"/>
        <v>8.6707886811046944E-4</v>
      </c>
      <c r="O71" s="195">
        <f t="shared" si="16"/>
        <v>7.6080340839926959E-4</v>
      </c>
      <c r="P71" s="195">
        <f t="shared" si="16"/>
        <v>6.9620493719066163E-4</v>
      </c>
      <c r="Q71" s="436">
        <f t="shared" si="16"/>
        <v>1.4957174130199146E-3</v>
      </c>
      <c r="R71" s="436">
        <f t="shared" si="17"/>
        <v>6.6564195068660205E-4</v>
      </c>
    </row>
    <row r="72" spans="2:18">
      <c r="B72" s="384" t="s">
        <v>400</v>
      </c>
      <c r="C72" s="229">
        <f t="shared" si="18"/>
        <v>1.4524328249818446E-3</v>
      </c>
      <c r="D72" s="196">
        <f t="shared" ref="D72:F72" si="27">IFERROR(D54/D$61,"-")</f>
        <v>2.0161290322580645E-3</v>
      </c>
      <c r="E72" s="196">
        <f t="shared" si="27"/>
        <v>5.6785917092561046E-4</v>
      </c>
      <c r="F72" s="434">
        <f t="shared" si="27"/>
        <v>5.7971014492753622E-4</v>
      </c>
      <c r="G72" s="196">
        <f t="shared" si="12"/>
        <v>7.5244544770504136E-4</v>
      </c>
      <c r="H72" s="196">
        <f t="shared" si="12"/>
        <v>1.8951358180669614E-3</v>
      </c>
      <c r="I72" s="196">
        <f t="shared" si="12"/>
        <v>5.0709939148073022E-4</v>
      </c>
      <c r="J72" s="421">
        <f t="shared" si="13"/>
        <v>6.0569351907934583E-4</v>
      </c>
      <c r="K72" s="229">
        <f t="shared" si="14"/>
        <v>6.6074901510995861E-4</v>
      </c>
      <c r="L72" s="196">
        <f t="shared" si="14"/>
        <v>1.0877886611559953E-3</v>
      </c>
      <c r="M72" s="196">
        <f t="shared" si="14"/>
        <v>1.4958958192134453E-3</v>
      </c>
      <c r="N72" s="434">
        <f t="shared" si="15"/>
        <v>5.4099792625695957E-4</v>
      </c>
      <c r="O72" s="196">
        <f t="shared" si="16"/>
        <v>1.2680056806654494E-4</v>
      </c>
      <c r="P72" s="196">
        <f t="shared" si="16"/>
        <v>6.3135568860404607E-4</v>
      </c>
      <c r="Q72" s="435">
        <f t="shared" si="16"/>
        <v>5.2456377122696654E-4</v>
      </c>
      <c r="R72" s="435">
        <f t="shared" si="17"/>
        <v>6.6271046822615007E-4</v>
      </c>
    </row>
    <row r="73" spans="2:18">
      <c r="B73" s="383" t="s">
        <v>401</v>
      </c>
      <c r="C73" s="230">
        <f t="shared" si="18"/>
        <v>2.2875816993464051E-2</v>
      </c>
      <c r="D73" s="195">
        <f t="shared" ref="D73:F73" si="28">IFERROR(D55/D$61,"-")</f>
        <v>2.7721774193548387E-2</v>
      </c>
      <c r="E73" s="195">
        <f t="shared" si="28"/>
        <v>4.2589437819420782E-3</v>
      </c>
      <c r="F73" s="433">
        <f t="shared" si="28"/>
        <v>1.6231884057971015E-2</v>
      </c>
      <c r="G73" s="195">
        <f t="shared" si="12"/>
        <v>2.7088036117381489E-2</v>
      </c>
      <c r="H73" s="195">
        <f t="shared" si="12"/>
        <v>3.2217308907138344E-2</v>
      </c>
      <c r="I73" s="195">
        <f t="shared" si="12"/>
        <v>3.8032454361054766E-3</v>
      </c>
      <c r="J73" s="420">
        <f t="shared" si="13"/>
        <v>1.8473652331920047E-2</v>
      </c>
      <c r="K73" s="230">
        <f t="shared" si="14"/>
        <v>2.7489652421084126E-2</v>
      </c>
      <c r="L73" s="195">
        <f t="shared" si="14"/>
        <v>1.985682261544024E-2</v>
      </c>
      <c r="M73" s="195">
        <f t="shared" si="14"/>
        <v>2.4759355058943246E-2</v>
      </c>
      <c r="N73" s="433">
        <f t="shared" si="15"/>
        <v>3.1905043912233498E-2</v>
      </c>
      <c r="O73" s="195">
        <f t="shared" si="16"/>
        <v>3.8395212010549809E-2</v>
      </c>
      <c r="P73" s="195">
        <f t="shared" si="16"/>
        <v>3.8889075188924621E-2</v>
      </c>
      <c r="Q73" s="436">
        <f t="shared" si="16"/>
        <v>2.4164404050923467E-2</v>
      </c>
      <c r="R73" s="436">
        <f t="shared" si="17"/>
        <v>3.4049559642476399E-2</v>
      </c>
    </row>
    <row r="74" spans="2:18">
      <c r="B74" s="384" t="s">
        <v>402</v>
      </c>
      <c r="C74" s="229">
        <f t="shared" si="18"/>
        <v>0.24546114742193173</v>
      </c>
      <c r="D74" s="196">
        <f t="shared" ref="D74:F74" si="29">IFERROR(D56/D$61,"-")</f>
        <v>0.30292338709677419</v>
      </c>
      <c r="E74" s="196">
        <f t="shared" si="29"/>
        <v>0</v>
      </c>
      <c r="F74" s="434">
        <f t="shared" si="29"/>
        <v>0.1910144927536232</v>
      </c>
      <c r="G74" s="196">
        <f t="shared" si="12"/>
        <v>0.20617005267118135</v>
      </c>
      <c r="H74" s="196">
        <f t="shared" si="12"/>
        <v>0.29500947567909036</v>
      </c>
      <c r="I74" s="196">
        <f t="shared" si="12"/>
        <v>0.14072008113590265</v>
      </c>
      <c r="J74" s="421">
        <f t="shared" si="13"/>
        <v>0.16111447607510598</v>
      </c>
      <c r="K74" s="229">
        <f t="shared" si="14"/>
        <v>0.21835884905001746</v>
      </c>
      <c r="L74" s="196">
        <f t="shared" si="14"/>
        <v>0.32438224427851481</v>
      </c>
      <c r="M74" s="196">
        <f t="shared" si="14"/>
        <v>0.26064950146999744</v>
      </c>
      <c r="N74" s="434">
        <f t="shared" si="15"/>
        <v>0.23194038581633536</v>
      </c>
      <c r="O74" s="196">
        <f t="shared" si="16"/>
        <v>0.19768208561574355</v>
      </c>
      <c r="P74" s="196">
        <f t="shared" si="16"/>
        <v>0.24035191549617982</v>
      </c>
      <c r="Q74" s="435">
        <f t="shared" si="16"/>
        <v>0.18054478119487369</v>
      </c>
      <c r="R74" s="435">
        <f t="shared" si="17"/>
        <v>0.19020728512477852</v>
      </c>
    </row>
    <row r="75" spans="2:18">
      <c r="B75" s="383" t="s">
        <v>403</v>
      </c>
      <c r="C75" s="230">
        <f t="shared" si="18"/>
        <v>3.3769063180827889E-2</v>
      </c>
      <c r="D75" s="195">
        <f t="shared" ref="D75:F75" si="30">IFERROR(D57/D$61,"-")</f>
        <v>5.040322580645161E-2</v>
      </c>
      <c r="E75" s="195">
        <f t="shared" si="30"/>
        <v>0</v>
      </c>
      <c r="F75" s="433">
        <f t="shared" si="30"/>
        <v>2.6376811594202899E-2</v>
      </c>
      <c r="G75" s="195">
        <f t="shared" si="12"/>
        <v>2.5583145221971408E-2</v>
      </c>
      <c r="H75" s="195">
        <f t="shared" si="12"/>
        <v>4.611497157296273E-2</v>
      </c>
      <c r="I75" s="195">
        <f t="shared" si="12"/>
        <v>1.4959432048681541E-2</v>
      </c>
      <c r="J75" s="420">
        <f t="shared" si="13"/>
        <v>1.5445184736523319E-2</v>
      </c>
      <c r="K75" s="230">
        <f t="shared" si="14"/>
        <v>2.6405026679299854E-2</v>
      </c>
      <c r="L75" s="195">
        <f t="shared" si="14"/>
        <v>3.1047029711262494E-2</v>
      </c>
      <c r="M75" s="195">
        <f t="shared" si="14"/>
        <v>3.2340373112904441E-2</v>
      </c>
      <c r="N75" s="433">
        <f t="shared" si="15"/>
        <v>5.0384940198731507E-2</v>
      </c>
      <c r="O75" s="195">
        <f t="shared" si="16"/>
        <v>3.2689186447555287E-2</v>
      </c>
      <c r="P75" s="195">
        <f t="shared" si="16"/>
        <v>1.9264736513714856E-2</v>
      </c>
      <c r="Q75" s="436">
        <f t="shared" si="16"/>
        <v>3.0417724915517207E-2</v>
      </c>
      <c r="R75" s="436">
        <f t="shared" si="17"/>
        <v>3.7323243822145011E-2</v>
      </c>
    </row>
    <row r="76" spans="2:18">
      <c r="B76" s="384" t="s">
        <v>404</v>
      </c>
      <c r="C76" s="229">
        <f t="shared" si="18"/>
        <v>0</v>
      </c>
      <c r="D76" s="196">
        <f t="shared" ref="D76:F76" si="31">IFERROR(D58/D$61,"-")</f>
        <v>3.5282258064516128E-3</v>
      </c>
      <c r="E76" s="196">
        <f t="shared" si="31"/>
        <v>0</v>
      </c>
      <c r="F76" s="434">
        <f t="shared" si="31"/>
        <v>2.8985507246376812E-3</v>
      </c>
      <c r="G76" s="196">
        <f t="shared" si="12"/>
        <v>0</v>
      </c>
      <c r="H76" s="196">
        <f t="shared" si="12"/>
        <v>4.421983575489577E-3</v>
      </c>
      <c r="I76" s="196">
        <f t="shared" si="12"/>
        <v>0</v>
      </c>
      <c r="J76" s="421">
        <f t="shared" si="13"/>
        <v>4.5427013930950935E-3</v>
      </c>
      <c r="K76" s="229">
        <f t="shared" si="14"/>
        <v>4.986785019697801E-4</v>
      </c>
      <c r="L76" s="196">
        <f t="shared" si="14"/>
        <v>9.6918499481396265E-4</v>
      </c>
      <c r="M76" s="196">
        <f t="shared" si="14"/>
        <v>4.951135152987912E-3</v>
      </c>
      <c r="N76" s="434">
        <f t="shared" si="15"/>
        <v>1.1220148771959407E-2</v>
      </c>
      <c r="O76" s="196">
        <f t="shared" si="16"/>
        <v>6.0864272671941571E-4</v>
      </c>
      <c r="P76" s="196">
        <f t="shared" si="16"/>
        <v>1.3889825149289014E-3</v>
      </c>
      <c r="Q76" s="435">
        <f t="shared" si="16"/>
        <v>8.0871022932562549E-3</v>
      </c>
      <c r="R76" s="435">
        <f t="shared" si="17"/>
        <v>2.2342782152743917E-2</v>
      </c>
    </row>
    <row r="77" spans="2:18">
      <c r="B77" s="383" t="s">
        <v>405</v>
      </c>
      <c r="C77" s="230">
        <f t="shared" si="18"/>
        <v>2.5417574437182279E-3</v>
      </c>
      <c r="D77" s="195">
        <f t="shared" ref="D77:F77" si="32">IFERROR(D59/D$61,"-")</f>
        <v>4.1834677419354836E-2</v>
      </c>
      <c r="E77" s="195">
        <f t="shared" si="32"/>
        <v>4.8268029528676891E-2</v>
      </c>
      <c r="F77" s="433">
        <f t="shared" si="32"/>
        <v>3.7391304347826088E-2</v>
      </c>
      <c r="G77" s="195">
        <f t="shared" si="12"/>
        <v>0</v>
      </c>
      <c r="H77" s="195">
        <f t="shared" si="12"/>
        <v>5.2432090966519268E-2</v>
      </c>
      <c r="I77" s="195">
        <f t="shared" si="12"/>
        <v>4.3103448275862072E-2</v>
      </c>
      <c r="J77" s="420">
        <f t="shared" si="13"/>
        <v>5.14839491217444E-2</v>
      </c>
      <c r="K77" s="230">
        <f t="shared" si="14"/>
        <v>2.5906348177330077E-2</v>
      </c>
      <c r="L77" s="195">
        <f t="shared" si="14"/>
        <v>5.9425769871120401E-2</v>
      </c>
      <c r="M77" s="195">
        <f t="shared" si="14"/>
        <v>0.11273524067934486</v>
      </c>
      <c r="N77" s="433">
        <f t="shared" si="15"/>
        <v>9.7222350312378941E-2</v>
      </c>
      <c r="O77" s="195">
        <f t="shared" si="16"/>
        <v>1.3922702373706634E-2</v>
      </c>
      <c r="P77" s="195">
        <f t="shared" si="16"/>
        <v>6.5005464022710194E-2</v>
      </c>
      <c r="Q77" s="436">
        <f t="shared" si="16"/>
        <v>0.11793393073473465</v>
      </c>
      <c r="R77" s="436">
        <f t="shared" si="17"/>
        <v>0.1672576861027211</v>
      </c>
    </row>
    <row r="78" spans="2:18" ht="15.75" thickBot="1">
      <c r="B78" s="386" t="s">
        <v>149</v>
      </c>
      <c r="C78" s="437">
        <f t="shared" si="18"/>
        <v>0.32933914306463324</v>
      </c>
      <c r="D78" s="422">
        <f t="shared" ref="D78:F78" si="33">IFERROR(D60/D$61,"-")</f>
        <v>8.4677419354838704E-2</v>
      </c>
      <c r="E78" s="422">
        <f t="shared" si="33"/>
        <v>0.64991482112436116</v>
      </c>
      <c r="F78" s="438">
        <f t="shared" si="33"/>
        <v>0.51159420289855073</v>
      </c>
      <c r="G78" s="422">
        <f t="shared" si="12"/>
        <v>0.30398796087283669</v>
      </c>
      <c r="H78" s="422">
        <f t="shared" si="12"/>
        <v>0.10360075805432722</v>
      </c>
      <c r="I78" s="422">
        <f t="shared" si="12"/>
        <v>0.58037525354969577</v>
      </c>
      <c r="J78" s="423">
        <f t="shared" si="13"/>
        <v>0.53664445790430038</v>
      </c>
      <c r="K78" s="437">
        <f t="shared" si="14"/>
        <v>0.50087268737844715</v>
      </c>
      <c r="L78" s="422">
        <f t="shared" si="14"/>
        <v>0.31610089913597195</v>
      </c>
      <c r="M78" s="422">
        <f t="shared" si="14"/>
        <v>0.33566452445746187</v>
      </c>
      <c r="N78" s="438">
        <f t="shared" si="15"/>
        <v>0.31575125755256156</v>
      </c>
      <c r="O78" s="422">
        <f t="shared" si="16"/>
        <v>0.48445425035504158</v>
      </c>
      <c r="P78" s="422">
        <f t="shared" si="16"/>
        <v>0.35260791298287908</v>
      </c>
      <c r="Q78" s="422">
        <f t="shared" si="16"/>
        <v>0.39854685607107188</v>
      </c>
      <c r="R78" s="422">
        <f t="shared" si="17"/>
        <v>0.29388658876089163</v>
      </c>
    </row>
    <row r="80" spans="2:18">
      <c r="B80" s="5" t="s">
        <v>109</v>
      </c>
      <c r="C80" s="910" t="s">
        <v>101</v>
      </c>
      <c r="D80" s="911"/>
      <c r="E80" s="911"/>
      <c r="F80" s="911"/>
      <c r="G80" s="911"/>
      <c r="H80" s="911"/>
      <c r="I80" s="911"/>
      <c r="J80" s="911"/>
    </row>
    <row r="81" spans="2:10">
      <c r="C81" s="926" t="str">
        <f>$A$1</f>
        <v>East Renfrewshire</v>
      </c>
      <c r="D81" s="927"/>
      <c r="E81" s="927"/>
      <c r="F81" s="933"/>
      <c r="G81" s="927" t="s">
        <v>93</v>
      </c>
      <c r="H81" s="927"/>
      <c r="I81" s="927"/>
      <c r="J81" s="927"/>
    </row>
    <row r="82" spans="2:10">
      <c r="C82" s="969" t="s">
        <v>388</v>
      </c>
      <c r="D82" s="972"/>
      <c r="E82" s="927" t="s">
        <v>389</v>
      </c>
      <c r="F82" s="933"/>
      <c r="G82" s="969" t="s">
        <v>388</v>
      </c>
      <c r="H82" s="972"/>
      <c r="I82" s="927" t="s">
        <v>389</v>
      </c>
      <c r="J82" s="927"/>
    </row>
    <row r="83" spans="2:10" ht="18" customHeight="1" thickBot="1">
      <c r="B83" s="5" t="s">
        <v>406</v>
      </c>
      <c r="C83" s="702" t="s">
        <v>96</v>
      </c>
      <c r="D83" s="713" t="s">
        <v>102</v>
      </c>
      <c r="E83" s="714" t="s">
        <v>96</v>
      </c>
      <c r="F83" s="712" t="s">
        <v>102</v>
      </c>
      <c r="G83" s="702" t="s">
        <v>96</v>
      </c>
      <c r="H83" s="713" t="s">
        <v>102</v>
      </c>
      <c r="I83" s="714" t="s">
        <v>96</v>
      </c>
      <c r="J83" s="711" t="s">
        <v>102</v>
      </c>
    </row>
    <row r="84" spans="2:10">
      <c r="B84" s="717" t="s">
        <v>391</v>
      </c>
      <c r="C84" s="700">
        <v>469</v>
      </c>
      <c r="D84" s="720">
        <f t="shared" ref="D84:D123" si="34">IFERROR(C84/C$124,"-")</f>
        <v>0.13594202898550725</v>
      </c>
      <c r="E84" s="715">
        <v>444</v>
      </c>
      <c r="F84" s="420">
        <f t="shared" ref="F84:F123" si="35">IFERROR(E84/E$124,"-")</f>
        <v>0.13446396123561477</v>
      </c>
      <c r="G84" s="700">
        <v>5552.06</v>
      </c>
      <c r="H84" s="720">
        <f t="shared" ref="H84:H123" si="36">IFERROR(G84/G$124,"-")</f>
        <v>9.1435401718545375E-2</v>
      </c>
      <c r="I84" s="718">
        <v>4797.29</v>
      </c>
      <c r="J84" s="195">
        <f t="shared" ref="J84" si="37">IFERROR(I84/I$124,"-")</f>
        <v>9.3754476618007315E-2</v>
      </c>
    </row>
    <row r="85" spans="2:10">
      <c r="B85" s="384" t="s">
        <v>392</v>
      </c>
      <c r="C85" s="701">
        <v>36</v>
      </c>
      <c r="D85" s="721">
        <f t="shared" si="34"/>
        <v>1.0434782608695653E-2</v>
      </c>
      <c r="E85" s="716">
        <v>36</v>
      </c>
      <c r="F85" s="421">
        <f t="shared" si="35"/>
        <v>1.0902483343428226E-2</v>
      </c>
      <c r="G85" s="701">
        <v>1395.35</v>
      </c>
      <c r="H85" s="721">
        <f t="shared" si="36"/>
        <v>2.2979648596732075E-2</v>
      </c>
      <c r="I85" s="719">
        <v>1234.75</v>
      </c>
      <c r="J85" s="196">
        <f t="shared" ref="J85" si="38">IFERROR(I85/I$124,"-")</f>
        <v>2.4130986453619548E-2</v>
      </c>
    </row>
    <row r="86" spans="2:10">
      <c r="B86" s="383" t="s">
        <v>393</v>
      </c>
      <c r="C86" s="700">
        <v>15</v>
      </c>
      <c r="D86" s="720">
        <f t="shared" si="34"/>
        <v>4.3478260869565218E-3</v>
      </c>
      <c r="E86" s="715">
        <v>17</v>
      </c>
      <c r="F86" s="420">
        <f t="shared" si="35"/>
        <v>5.1483949121744399E-3</v>
      </c>
      <c r="G86" s="700">
        <v>760.33</v>
      </c>
      <c r="H86" s="720">
        <f t="shared" si="36"/>
        <v>1.2521672854519153E-2</v>
      </c>
      <c r="I86" s="718">
        <v>874.98</v>
      </c>
      <c r="J86" s="195">
        <f t="shared" ref="J86" si="39">IFERROR(I86/I$124,"-")</f>
        <v>1.7099923488307783E-2</v>
      </c>
    </row>
    <row r="87" spans="2:10">
      <c r="B87" s="384" t="s">
        <v>394</v>
      </c>
      <c r="C87" s="701">
        <v>6</v>
      </c>
      <c r="D87" s="721">
        <f t="shared" si="34"/>
        <v>1.7391304347826088E-3</v>
      </c>
      <c r="E87" s="716">
        <v>8</v>
      </c>
      <c r="F87" s="421">
        <f t="shared" si="35"/>
        <v>2.4227740763173833E-3</v>
      </c>
      <c r="G87" s="701">
        <v>204.49</v>
      </c>
      <c r="H87" s="721">
        <f t="shared" si="36"/>
        <v>3.3676915050315278E-3</v>
      </c>
      <c r="I87" s="719">
        <v>168.89</v>
      </c>
      <c r="J87" s="196">
        <f t="shared" ref="J87" si="40">IFERROR(I87/I$124,"-")</f>
        <v>3.3006538183047622E-3</v>
      </c>
    </row>
    <row r="88" spans="2:10">
      <c r="B88" s="383" t="s">
        <v>395</v>
      </c>
      <c r="C88" s="700">
        <v>0</v>
      </c>
      <c r="D88" s="720">
        <f t="shared" si="34"/>
        <v>0</v>
      </c>
      <c r="E88" s="715">
        <v>0</v>
      </c>
      <c r="F88" s="420">
        <f t="shared" si="35"/>
        <v>0</v>
      </c>
      <c r="G88" s="700">
        <v>43.41</v>
      </c>
      <c r="H88" s="720">
        <f t="shared" si="36"/>
        <v>7.1490776191216496E-4</v>
      </c>
      <c r="I88" s="718">
        <v>53.93</v>
      </c>
      <c r="J88" s="195">
        <f t="shared" ref="J88" si="41">IFERROR(I88/I$124,"-")</f>
        <v>1.0539656606144581E-3</v>
      </c>
    </row>
    <row r="89" spans="2:10">
      <c r="B89" s="826" t="s">
        <v>396</v>
      </c>
      <c r="C89" s="827">
        <v>24</v>
      </c>
      <c r="D89" s="828">
        <f t="shared" si="34"/>
        <v>6.956521739130435E-3</v>
      </c>
      <c r="E89" s="829">
        <v>26</v>
      </c>
      <c r="F89" s="830">
        <f t="shared" si="35"/>
        <v>7.874015748031496E-3</v>
      </c>
      <c r="G89" s="827">
        <v>3775.99</v>
      </c>
      <c r="H89" s="828">
        <f t="shared" si="36"/>
        <v>6.2185776546941157E-2</v>
      </c>
      <c r="I89" s="831">
        <v>2955.74</v>
      </c>
      <c r="J89" s="832">
        <f t="shared" ref="J89" si="42">IFERROR(I89/I$124,"-")</f>
        <v>5.7764666451039837E-2</v>
      </c>
    </row>
    <row r="90" spans="2:10">
      <c r="B90" s="706" t="s">
        <v>407</v>
      </c>
      <c r="C90" s="734">
        <v>7</v>
      </c>
      <c r="D90" s="735">
        <f t="shared" si="34"/>
        <v>2.0289855072463769E-3</v>
      </c>
      <c r="E90" s="736">
        <v>7</v>
      </c>
      <c r="F90" s="737">
        <f t="shared" si="35"/>
        <v>2.1199273167777106E-3</v>
      </c>
      <c r="G90" s="734">
        <v>100.21</v>
      </c>
      <c r="H90" s="735">
        <f t="shared" si="36"/>
        <v>1.6503318779363752E-3</v>
      </c>
      <c r="I90" s="738">
        <v>137.22</v>
      </c>
      <c r="J90" s="739">
        <f t="shared" ref="J90" si="43">IFERROR(I90/I$124,"-")</f>
        <v>2.6817201548213604E-3</v>
      </c>
    </row>
    <row r="91" spans="2:10">
      <c r="B91" s="703" t="s">
        <v>408</v>
      </c>
      <c r="C91" s="740">
        <v>11</v>
      </c>
      <c r="D91" s="741">
        <f t="shared" si="34"/>
        <v>3.1884057971014491E-3</v>
      </c>
      <c r="E91" s="742">
        <v>11</v>
      </c>
      <c r="F91" s="743">
        <f t="shared" si="35"/>
        <v>3.331314354936402E-3</v>
      </c>
      <c r="G91" s="740">
        <v>1864.54</v>
      </c>
      <c r="H91" s="741">
        <f t="shared" si="36"/>
        <v>3.0706614107249668E-2</v>
      </c>
      <c r="I91" s="744">
        <v>1903.68</v>
      </c>
      <c r="J91" s="745">
        <f t="shared" ref="J91" si="44">IFERROR(I91/I$124,"-")</f>
        <v>3.7204030202086631E-2</v>
      </c>
    </row>
    <row r="92" spans="2:10">
      <c r="B92" s="703" t="s">
        <v>409</v>
      </c>
      <c r="C92" s="740">
        <v>3</v>
      </c>
      <c r="D92" s="741">
        <f t="shared" si="34"/>
        <v>8.6956521739130438E-4</v>
      </c>
      <c r="E92" s="742">
        <v>5</v>
      </c>
      <c r="F92" s="743">
        <f t="shared" si="35"/>
        <v>1.5142337976983646E-3</v>
      </c>
      <c r="G92" s="740">
        <v>164.76</v>
      </c>
      <c r="H92" s="741">
        <f t="shared" si="36"/>
        <v>2.7133886858476917E-3</v>
      </c>
      <c r="I92" s="744">
        <v>606.54999999999995</v>
      </c>
      <c r="J92" s="745">
        <f t="shared" ref="J92" si="45">IFERROR(I92/I$124,"-")</f>
        <v>1.1853937909247166E-2</v>
      </c>
    </row>
    <row r="93" spans="2:10">
      <c r="B93" s="703" t="s">
        <v>410</v>
      </c>
      <c r="C93" s="740">
        <v>1</v>
      </c>
      <c r="D93" s="741">
        <f t="shared" si="34"/>
        <v>2.8985507246376811E-4</v>
      </c>
      <c r="E93" s="742">
        <v>1</v>
      </c>
      <c r="F93" s="743">
        <f t="shared" si="35"/>
        <v>3.0284675953967292E-4</v>
      </c>
      <c r="G93" s="740">
        <v>40.590000000000003</v>
      </c>
      <c r="H93" s="741">
        <f t="shared" si="36"/>
        <v>6.6846593079969538E-4</v>
      </c>
      <c r="I93" s="744">
        <v>32.909999999999997</v>
      </c>
      <c r="J93" s="745">
        <f t="shared" ref="J93" si="46">IFERROR(I93/I$124,"-")</f>
        <v>6.4316725182313769E-4</v>
      </c>
    </row>
    <row r="94" spans="2:10">
      <c r="B94" s="707" t="s">
        <v>411</v>
      </c>
      <c r="C94" s="746">
        <v>2</v>
      </c>
      <c r="D94" s="747">
        <f t="shared" si="34"/>
        <v>5.7971014492753622E-4</v>
      </c>
      <c r="E94" s="748">
        <v>2</v>
      </c>
      <c r="F94" s="749">
        <f t="shared" si="35"/>
        <v>6.0569351907934583E-4</v>
      </c>
      <c r="G94" s="746">
        <v>139.66</v>
      </c>
      <c r="H94" s="747">
        <f t="shared" si="36"/>
        <v>2.3000234514778382E-3</v>
      </c>
      <c r="I94" s="750">
        <v>149.75</v>
      </c>
      <c r="J94" s="751">
        <f t="shared" ref="J94" si="47">IFERROR(I94/I$124,"-")</f>
        <v>2.9265966563511055E-3</v>
      </c>
    </row>
    <row r="95" spans="2:10">
      <c r="B95" s="383" t="s">
        <v>397</v>
      </c>
      <c r="C95" s="700">
        <v>137</v>
      </c>
      <c r="D95" s="720">
        <f t="shared" si="34"/>
        <v>3.9710144927536231E-2</v>
      </c>
      <c r="E95" s="715">
        <v>130</v>
      </c>
      <c r="F95" s="420">
        <f t="shared" si="35"/>
        <v>3.937007874015748E-2</v>
      </c>
      <c r="G95" s="700">
        <v>1807.95</v>
      </c>
      <c r="H95" s="720">
        <f t="shared" si="36"/>
        <v>2.9774648425457236E-2</v>
      </c>
      <c r="I95" s="718">
        <v>1196.1300000000001</v>
      </c>
      <c r="J95" s="195">
        <f t="shared" ref="J95" si="48">IFERROR(I95/I$124,"-")</f>
        <v>2.3376227436135214E-2</v>
      </c>
    </row>
    <row r="96" spans="2:10">
      <c r="B96" s="384" t="s">
        <v>398</v>
      </c>
      <c r="C96" s="701">
        <v>44</v>
      </c>
      <c r="D96" s="721">
        <f t="shared" si="34"/>
        <v>1.2753623188405797E-2</v>
      </c>
      <c r="E96" s="716">
        <v>31</v>
      </c>
      <c r="F96" s="421">
        <f t="shared" si="35"/>
        <v>9.3882495457298602E-3</v>
      </c>
      <c r="G96" s="701">
        <v>2258.1</v>
      </c>
      <c r="H96" s="721">
        <f t="shared" si="36"/>
        <v>3.718804923229347E-2</v>
      </c>
      <c r="I96" s="719">
        <v>1694.89</v>
      </c>
      <c r="J96" s="196">
        <f t="shared" ref="J96" si="49">IFERROR(I96/I$124,"-")</f>
        <v>3.3123602049301676E-2</v>
      </c>
    </row>
    <row r="97" spans="2:10">
      <c r="B97" s="383" t="s">
        <v>412</v>
      </c>
      <c r="C97" s="700">
        <v>76</v>
      </c>
      <c r="D97" s="720">
        <f t="shared" si="34"/>
        <v>2.2028985507246378E-2</v>
      </c>
      <c r="E97" s="715">
        <v>92</v>
      </c>
      <c r="F97" s="420">
        <f t="shared" si="35"/>
        <v>2.7861901877649909E-2</v>
      </c>
      <c r="G97" s="700">
        <v>1037.25</v>
      </c>
      <c r="H97" s="720">
        <f t="shared" si="36"/>
        <v>1.7082194794825919E-2</v>
      </c>
      <c r="I97" s="718">
        <v>1364.35</v>
      </c>
      <c r="J97" s="195">
        <f t="shared" ref="J97" si="50">IFERROR(I97/I$124,"-")</f>
        <v>2.6663787299449952E-2</v>
      </c>
    </row>
    <row r="98" spans="2:10">
      <c r="B98" s="384" t="s">
        <v>399</v>
      </c>
      <c r="C98" s="701">
        <v>7</v>
      </c>
      <c r="D98" s="721">
        <f t="shared" si="34"/>
        <v>2.0289855072463769E-3</v>
      </c>
      <c r="E98" s="716">
        <v>7</v>
      </c>
      <c r="F98" s="421">
        <f t="shared" si="35"/>
        <v>2.1199273167777106E-3</v>
      </c>
      <c r="G98" s="701">
        <v>52.65</v>
      </c>
      <c r="H98" s="721">
        <f t="shared" si="36"/>
        <v>8.6707886811046954E-4</v>
      </c>
      <c r="I98" s="719">
        <v>34.06</v>
      </c>
      <c r="J98" s="196">
        <f t="shared" ref="J98" si="51">IFERROR(I98/I$124,"-")</f>
        <v>6.6564195068660205E-4</v>
      </c>
    </row>
    <row r="99" spans="2:10">
      <c r="B99" s="383" t="s">
        <v>413</v>
      </c>
      <c r="C99" s="700">
        <v>89</v>
      </c>
      <c r="D99" s="720">
        <f t="shared" si="34"/>
        <v>2.5797101449275363E-2</v>
      </c>
      <c r="E99" s="715">
        <v>83</v>
      </c>
      <c r="F99" s="420">
        <f t="shared" si="35"/>
        <v>2.5136281041792854E-2</v>
      </c>
      <c r="G99" s="700">
        <v>3492.01</v>
      </c>
      <c r="H99" s="720">
        <f t="shared" si="36"/>
        <v>5.7508985341508854E-2</v>
      </c>
      <c r="I99" s="718">
        <v>3156.48</v>
      </c>
      <c r="J99" s="195">
        <f t="shared" ref="J99" si="52">IFERROR(I99/I$124,"-")</f>
        <v>6.1687771711780554E-2</v>
      </c>
    </row>
    <row r="100" spans="2:10">
      <c r="B100" s="384" t="s">
        <v>414</v>
      </c>
      <c r="C100" s="701">
        <v>4</v>
      </c>
      <c r="D100" s="721">
        <f t="shared" si="34"/>
        <v>1.1594202898550724E-3</v>
      </c>
      <c r="E100" s="716">
        <v>4</v>
      </c>
      <c r="F100" s="421">
        <f t="shared" si="35"/>
        <v>1.2113870381586917E-3</v>
      </c>
      <c r="G100" s="701">
        <v>58.03</v>
      </c>
      <c r="H100" s="721">
        <f t="shared" si="36"/>
        <v>9.5568065938177681E-4</v>
      </c>
      <c r="I100" s="719">
        <v>52.78</v>
      </c>
      <c r="J100" s="196">
        <f t="shared" ref="J100" si="53">IFERROR(I100/I$124,"-")</f>
        <v>1.0314909617509941E-3</v>
      </c>
    </row>
    <row r="101" spans="2:10">
      <c r="B101" s="383" t="s">
        <v>400</v>
      </c>
      <c r="C101" s="700">
        <v>2</v>
      </c>
      <c r="D101" s="720">
        <f t="shared" si="34"/>
        <v>5.7971014492753622E-4</v>
      </c>
      <c r="E101" s="715">
        <v>2</v>
      </c>
      <c r="F101" s="420">
        <f t="shared" si="35"/>
        <v>6.0569351907934583E-4</v>
      </c>
      <c r="G101" s="700">
        <v>32.85</v>
      </c>
      <c r="H101" s="720">
        <f t="shared" si="36"/>
        <v>5.4099792625695968E-4</v>
      </c>
      <c r="I101" s="718">
        <v>33.909999999999997</v>
      </c>
      <c r="J101" s="195">
        <f t="shared" ref="J101" si="54">IFERROR(I101/I$124,"-")</f>
        <v>6.6271046822615007E-4</v>
      </c>
    </row>
    <row r="102" spans="2:10">
      <c r="B102" s="384" t="s">
        <v>415</v>
      </c>
      <c r="C102" s="701">
        <v>1</v>
      </c>
      <c r="D102" s="721">
        <f t="shared" si="34"/>
        <v>2.8985507246376811E-4</v>
      </c>
      <c r="E102" s="716">
        <v>2</v>
      </c>
      <c r="F102" s="421">
        <f t="shared" si="35"/>
        <v>6.0569351907934583E-4</v>
      </c>
      <c r="G102" s="701">
        <v>30.45</v>
      </c>
      <c r="H102" s="721">
        <f t="shared" si="36"/>
        <v>5.0147296360804935E-4</v>
      </c>
      <c r="I102" s="719">
        <v>172.8</v>
      </c>
      <c r="J102" s="196">
        <f t="shared" ref="J102" si="55">IFERROR(I102/I$124,"-")</f>
        <v>3.3770677944405412E-3</v>
      </c>
    </row>
    <row r="103" spans="2:10">
      <c r="B103" s="383" t="s">
        <v>416</v>
      </c>
      <c r="C103" s="700">
        <v>37</v>
      </c>
      <c r="D103" s="720">
        <f t="shared" si="34"/>
        <v>1.0724637681159421E-2</v>
      </c>
      <c r="E103" s="715">
        <v>37</v>
      </c>
      <c r="F103" s="420">
        <f t="shared" si="35"/>
        <v>1.1205330102967898E-2</v>
      </c>
      <c r="G103" s="700">
        <v>4770.92</v>
      </c>
      <c r="H103" s="720">
        <f t="shared" si="36"/>
        <v>7.8571014500391292E-2</v>
      </c>
      <c r="I103" s="718">
        <v>2480.3200000000002</v>
      </c>
      <c r="J103" s="195">
        <f t="shared" ref="J103" si="56">IFERROR(I103/I$124,"-")</f>
        <v>4.8473430508719696E-2</v>
      </c>
    </row>
    <row r="104" spans="2:10">
      <c r="B104" s="384" t="s">
        <v>401</v>
      </c>
      <c r="C104" s="701">
        <v>56</v>
      </c>
      <c r="D104" s="721">
        <f t="shared" si="34"/>
        <v>1.6231884057971015E-2</v>
      </c>
      <c r="E104" s="716">
        <v>61</v>
      </c>
      <c r="F104" s="421">
        <f t="shared" si="35"/>
        <v>1.8473652331920047E-2</v>
      </c>
      <c r="G104" s="701">
        <v>1937.31</v>
      </c>
      <c r="H104" s="721">
        <f t="shared" si="36"/>
        <v>3.1905043912233498E-2</v>
      </c>
      <c r="I104" s="719">
        <v>1742.27</v>
      </c>
      <c r="J104" s="196">
        <f t="shared" ref="J104" si="57">IFERROR(I104/I$124,"-")</f>
        <v>3.4049559642476399E-2</v>
      </c>
    </row>
    <row r="105" spans="2:10">
      <c r="B105" s="383" t="s">
        <v>402</v>
      </c>
      <c r="C105" s="700">
        <v>659</v>
      </c>
      <c r="D105" s="720">
        <f t="shared" si="34"/>
        <v>0.1910144927536232</v>
      </c>
      <c r="E105" s="715">
        <v>532</v>
      </c>
      <c r="F105" s="420">
        <f t="shared" si="35"/>
        <v>0.16111447607510598</v>
      </c>
      <c r="G105" s="700">
        <v>14083.68</v>
      </c>
      <c r="H105" s="720">
        <f t="shared" si="36"/>
        <v>0.23194038581633539</v>
      </c>
      <c r="I105" s="718">
        <v>9732.65</v>
      </c>
      <c r="J105" s="195">
        <f t="shared" ref="J105" si="58">IFERROR(I105/I$124,"-")</f>
        <v>0.19020728512477852</v>
      </c>
    </row>
    <row r="106" spans="2:10">
      <c r="B106" s="826" t="s">
        <v>417</v>
      </c>
      <c r="C106" s="827">
        <v>52</v>
      </c>
      <c r="D106" s="828">
        <f t="shared" si="34"/>
        <v>1.5072463768115942E-2</v>
      </c>
      <c r="E106" s="829">
        <v>61</v>
      </c>
      <c r="F106" s="830">
        <f t="shared" si="35"/>
        <v>1.8473652331920047E-2</v>
      </c>
      <c r="G106" s="827">
        <v>1144.3899999999999</v>
      </c>
      <c r="H106" s="828">
        <f t="shared" si="36"/>
        <v>1.884665500241102E-2</v>
      </c>
      <c r="I106" s="831">
        <v>2036</v>
      </c>
      <c r="J106" s="832">
        <f t="shared" ref="J106" si="59">IFERROR(I106/I$124,"-")</f>
        <v>3.9789988596533231E-2</v>
      </c>
    </row>
    <row r="107" spans="2:10">
      <c r="B107" s="706" t="s">
        <v>418</v>
      </c>
      <c r="C107" s="734">
        <v>10</v>
      </c>
      <c r="D107" s="735">
        <f t="shared" si="34"/>
        <v>2.8985507246376812E-3</v>
      </c>
      <c r="E107" s="736">
        <v>15</v>
      </c>
      <c r="F107" s="737">
        <f t="shared" si="35"/>
        <v>4.5427013930950935E-3</v>
      </c>
      <c r="G107" s="734">
        <v>681.3</v>
      </c>
      <c r="H107" s="735">
        <f t="shared" si="36"/>
        <v>1.1220148771959409E-2</v>
      </c>
      <c r="I107" s="738">
        <v>1143.25</v>
      </c>
      <c r="J107" s="739">
        <f t="shared" ref="J107" si="60">IFERROR(I107/I$124,"-")</f>
        <v>2.2342782152743917E-2</v>
      </c>
    </row>
    <row r="108" spans="2:10">
      <c r="B108" s="709" t="s">
        <v>419</v>
      </c>
      <c r="C108" s="734">
        <v>0</v>
      </c>
      <c r="D108" s="735">
        <f t="shared" si="34"/>
        <v>0</v>
      </c>
      <c r="E108" s="736">
        <v>2</v>
      </c>
      <c r="F108" s="737">
        <f t="shared" si="35"/>
        <v>6.0569351907934583E-4</v>
      </c>
      <c r="G108" s="734">
        <v>78.8</v>
      </c>
      <c r="H108" s="735">
        <f t="shared" si="36"/>
        <v>1.2977362736392214E-3</v>
      </c>
      <c r="I108" s="738">
        <v>321.5</v>
      </c>
      <c r="J108" s="739">
        <f t="shared" ref="J108" si="61">IFERROR(I108/I$124,"-")</f>
        <v>6.2831440735684838E-3</v>
      </c>
    </row>
    <row r="109" spans="2:10">
      <c r="B109" s="708" t="s">
        <v>420</v>
      </c>
      <c r="C109" s="740">
        <v>0</v>
      </c>
      <c r="D109" s="741">
        <f t="shared" si="34"/>
        <v>0</v>
      </c>
      <c r="E109" s="742">
        <v>0</v>
      </c>
      <c r="F109" s="743">
        <f t="shared" si="35"/>
        <v>0</v>
      </c>
      <c r="G109" s="740">
        <v>57</v>
      </c>
      <c r="H109" s="741">
        <f t="shared" si="36"/>
        <v>9.3871786291161948E-4</v>
      </c>
      <c r="I109" s="744">
        <v>187.2</v>
      </c>
      <c r="J109" s="745">
        <f t="shared" ref="J109" si="62">IFERROR(I109/I$124,"-")</f>
        <v>3.6584901106439193E-3</v>
      </c>
    </row>
    <row r="110" spans="2:10">
      <c r="B110" s="708" t="s">
        <v>421</v>
      </c>
      <c r="C110" s="740">
        <v>0</v>
      </c>
      <c r="D110" s="741">
        <f t="shared" si="34"/>
        <v>0</v>
      </c>
      <c r="E110" s="742">
        <v>1</v>
      </c>
      <c r="F110" s="743">
        <f t="shared" si="35"/>
        <v>3.0284675953967292E-4</v>
      </c>
      <c r="G110" s="740">
        <v>34</v>
      </c>
      <c r="H110" s="741">
        <f t="shared" si="36"/>
        <v>5.5993697085956248E-4</v>
      </c>
      <c r="I110" s="744">
        <v>82.5</v>
      </c>
      <c r="J110" s="745">
        <f t="shared" ref="J110" si="63">IFERROR(I110/I$124,"-")</f>
        <v>1.6123153532485222E-3</v>
      </c>
    </row>
    <row r="111" spans="2:10">
      <c r="B111" s="710" t="s">
        <v>422</v>
      </c>
      <c r="C111" s="746">
        <v>0</v>
      </c>
      <c r="D111" s="747">
        <f t="shared" si="34"/>
        <v>0</v>
      </c>
      <c r="E111" s="748">
        <v>2</v>
      </c>
      <c r="F111" s="749">
        <f t="shared" si="35"/>
        <v>6.0569351907934583E-4</v>
      </c>
      <c r="G111" s="746">
        <v>52</v>
      </c>
      <c r="H111" s="747">
        <f t="shared" si="36"/>
        <v>8.5637419072638968E-4</v>
      </c>
      <c r="I111" s="750">
        <v>142</v>
      </c>
      <c r="J111" s="751">
        <f t="shared" ref="J111" si="64">IFERROR(I111/I$124,"-")</f>
        <v>2.7751367292277594E-3</v>
      </c>
    </row>
    <row r="112" spans="2:10">
      <c r="B112" s="703" t="s">
        <v>423</v>
      </c>
      <c r="C112" s="740">
        <v>0</v>
      </c>
      <c r="D112" s="741">
        <f t="shared" si="34"/>
        <v>0</v>
      </c>
      <c r="E112" s="742">
        <v>3</v>
      </c>
      <c r="F112" s="743">
        <f t="shared" si="35"/>
        <v>9.0854027861901881E-4</v>
      </c>
      <c r="G112" s="740">
        <v>123.89</v>
      </c>
      <c r="H112" s="741">
        <f t="shared" si="36"/>
        <v>2.0403115094056235E-3</v>
      </c>
      <c r="I112" s="744">
        <v>302.04000000000002</v>
      </c>
      <c r="J112" s="745">
        <f t="shared" ref="J112" si="65">IFERROR(I112/I$124,"-")</f>
        <v>5.902833082365863E-3</v>
      </c>
    </row>
    <row r="113" spans="1:22">
      <c r="B113" s="703" t="s">
        <v>424</v>
      </c>
      <c r="C113" s="740">
        <v>0</v>
      </c>
      <c r="D113" s="741">
        <f t="shared" si="34"/>
        <v>0</v>
      </c>
      <c r="E113" s="742">
        <v>0</v>
      </c>
      <c r="F113" s="743">
        <f t="shared" si="35"/>
        <v>0</v>
      </c>
      <c r="G113" s="740">
        <v>0.91</v>
      </c>
      <c r="H113" s="741">
        <f t="shared" si="36"/>
        <v>1.498654833771182E-5</v>
      </c>
      <c r="I113" s="744">
        <v>0.91</v>
      </c>
      <c r="J113" s="745">
        <f t="shared" ref="J113" si="66">IFERROR(I113/I$124,"-")</f>
        <v>1.7784326926741275E-5</v>
      </c>
    </row>
    <row r="114" spans="1:22">
      <c r="B114" s="703" t="s">
        <v>425</v>
      </c>
      <c r="C114" s="740">
        <v>1</v>
      </c>
      <c r="D114" s="741">
        <f t="shared" si="34"/>
        <v>2.8985507246376811E-4</v>
      </c>
      <c r="E114" s="742">
        <v>0</v>
      </c>
      <c r="F114" s="743">
        <f t="shared" si="35"/>
        <v>0</v>
      </c>
      <c r="G114" s="740">
        <v>22</v>
      </c>
      <c r="H114" s="741">
        <f t="shared" si="36"/>
        <v>3.6231215761501105E-4</v>
      </c>
      <c r="I114" s="744">
        <v>31.6</v>
      </c>
      <c r="J114" s="745">
        <f t="shared" ref="J114" si="67">IFERROR(I114/I$124,"-")</f>
        <v>6.175656383351916E-4</v>
      </c>
    </row>
    <row r="115" spans="1:22">
      <c r="B115" s="703" t="s">
        <v>426</v>
      </c>
      <c r="C115" s="740">
        <v>0</v>
      </c>
      <c r="D115" s="741">
        <f t="shared" si="34"/>
        <v>0</v>
      </c>
      <c r="E115" s="742">
        <v>0</v>
      </c>
      <c r="F115" s="743">
        <f t="shared" si="35"/>
        <v>0</v>
      </c>
      <c r="G115" s="740">
        <v>0</v>
      </c>
      <c r="H115" s="741">
        <f t="shared" si="36"/>
        <v>0</v>
      </c>
      <c r="I115" s="744">
        <v>2</v>
      </c>
      <c r="J115" s="745">
        <f t="shared" ref="J115" si="68">IFERROR(I115/I$124,"-")</f>
        <v>3.9086432806024782E-5</v>
      </c>
    </row>
    <row r="116" spans="1:22">
      <c r="B116" s="703" t="s">
        <v>427</v>
      </c>
      <c r="C116" s="740">
        <v>2</v>
      </c>
      <c r="D116" s="741">
        <f t="shared" si="34"/>
        <v>5.7971014492753622E-4</v>
      </c>
      <c r="E116" s="742">
        <v>4</v>
      </c>
      <c r="F116" s="743">
        <f t="shared" si="35"/>
        <v>1.2113870381586917E-3</v>
      </c>
      <c r="G116" s="740">
        <v>169.47</v>
      </c>
      <c r="H116" s="741">
        <f t="shared" si="36"/>
        <v>2.7909564250461782E-3</v>
      </c>
      <c r="I116" s="744">
        <v>436.45</v>
      </c>
      <c r="J116" s="745">
        <f t="shared" ref="J116" si="69">IFERROR(I116/I$124,"-")</f>
        <v>8.5296367990947575E-3</v>
      </c>
    </row>
    <row r="117" spans="1:22">
      <c r="B117" s="707" t="s">
        <v>428</v>
      </c>
      <c r="C117" s="746">
        <v>0</v>
      </c>
      <c r="D117" s="747">
        <f t="shared" si="34"/>
        <v>0</v>
      </c>
      <c r="E117" s="748">
        <v>0</v>
      </c>
      <c r="F117" s="749">
        <f t="shared" si="35"/>
        <v>0</v>
      </c>
      <c r="G117" s="746">
        <v>5.82</v>
      </c>
      <c r="H117" s="747">
        <f t="shared" si="36"/>
        <v>9.5848034423607473E-5</v>
      </c>
      <c r="I117" s="750">
        <v>25.75</v>
      </c>
      <c r="J117" s="751">
        <f t="shared" ref="J117" si="70">IFERROR(I117/I$124,"-")</f>
        <v>5.0323782237756906E-4</v>
      </c>
    </row>
    <row r="118" spans="1:22">
      <c r="B118" s="383" t="s">
        <v>403</v>
      </c>
      <c r="C118" s="700">
        <v>91</v>
      </c>
      <c r="D118" s="720">
        <f t="shared" si="34"/>
        <v>2.6376811594202899E-2</v>
      </c>
      <c r="E118" s="715">
        <v>51</v>
      </c>
      <c r="F118" s="420">
        <f t="shared" si="35"/>
        <v>1.5445184736523319E-2</v>
      </c>
      <c r="G118" s="700">
        <v>3059.4300000000003</v>
      </c>
      <c r="H118" s="720">
        <f t="shared" si="36"/>
        <v>5.0384940198731513E-2</v>
      </c>
      <c r="I118" s="718">
        <v>1909.7800000000002</v>
      </c>
      <c r="J118" s="195">
        <f t="shared" ref="J118" si="71">IFERROR(I118/I$124,"-")</f>
        <v>3.7323243822145011E-2</v>
      </c>
    </row>
    <row r="119" spans="1:22">
      <c r="B119" s="704" t="s">
        <v>429</v>
      </c>
      <c r="C119" s="722">
        <v>23</v>
      </c>
      <c r="D119" s="723">
        <f t="shared" si="34"/>
        <v>6.6666666666666671E-3</v>
      </c>
      <c r="E119" s="724">
        <v>4</v>
      </c>
      <c r="F119" s="725">
        <f t="shared" si="35"/>
        <v>1.2113870381586917E-3</v>
      </c>
      <c r="G119" s="722">
        <v>265.14999999999998</v>
      </c>
      <c r="H119" s="723">
        <f t="shared" si="36"/>
        <v>4.3666849359827349E-3</v>
      </c>
      <c r="I119" s="726">
        <v>190.4</v>
      </c>
      <c r="J119" s="727">
        <f t="shared" ref="J119" si="72">IFERROR(I119/I$124,"-")</f>
        <v>3.7210284031335594E-3</v>
      </c>
    </row>
    <row r="120" spans="1:22">
      <c r="B120" s="705" t="s">
        <v>430</v>
      </c>
      <c r="C120" s="728">
        <v>0</v>
      </c>
      <c r="D120" s="729">
        <f t="shared" si="34"/>
        <v>0</v>
      </c>
      <c r="E120" s="730">
        <v>0</v>
      </c>
      <c r="F120" s="731">
        <f t="shared" si="35"/>
        <v>0</v>
      </c>
      <c r="G120" s="728">
        <v>1566.2</v>
      </c>
      <c r="H120" s="729">
        <f t="shared" si="36"/>
        <v>2.5793331875301379E-2</v>
      </c>
      <c r="I120" s="732">
        <v>1497.15</v>
      </c>
      <c r="J120" s="733">
        <f t="shared" ref="J120" si="73">IFERROR(I120/I$124,"-")</f>
        <v>2.9259126437770004E-2</v>
      </c>
    </row>
    <row r="121" spans="1:22">
      <c r="B121" s="384" t="s">
        <v>405</v>
      </c>
      <c r="C121" s="701">
        <v>129</v>
      </c>
      <c r="D121" s="721">
        <f t="shared" si="34"/>
        <v>3.7391304347826088E-2</v>
      </c>
      <c r="E121" s="716">
        <v>170</v>
      </c>
      <c r="F121" s="421">
        <f t="shared" si="35"/>
        <v>5.14839491217444E-2</v>
      </c>
      <c r="G121" s="701">
        <v>5903.45</v>
      </c>
      <c r="H121" s="721">
        <f t="shared" si="36"/>
        <v>9.7222350312378941E-2</v>
      </c>
      <c r="I121" s="719">
        <v>8558.35</v>
      </c>
      <c r="J121" s="196">
        <f t="shared" ref="J121" si="74">IFERROR(I121/I$124,"-")</f>
        <v>0.1672576861027211</v>
      </c>
    </row>
    <row r="122" spans="1:22">
      <c r="B122" s="383" t="s">
        <v>431</v>
      </c>
      <c r="C122" s="700">
        <v>54</v>
      </c>
      <c r="D122" s="720">
        <f t="shared" si="34"/>
        <v>1.5652173913043479E-2</v>
      </c>
      <c r="E122" s="715">
        <v>54</v>
      </c>
      <c r="F122" s="420">
        <f t="shared" si="35"/>
        <v>1.6353725015142338E-2</v>
      </c>
      <c r="G122" s="700">
        <v>99.16</v>
      </c>
      <c r="H122" s="720">
        <f t="shared" si="36"/>
        <v>1.633039706777477E-3</v>
      </c>
      <c r="I122" s="718">
        <v>89.5</v>
      </c>
      <c r="J122" s="195">
        <f t="shared" ref="J122" si="75">IFERROR(I122/I$124,"-")</f>
        <v>1.7491178680696089E-3</v>
      </c>
    </row>
    <row r="123" spans="1:22">
      <c r="B123" s="384" t="s">
        <v>149</v>
      </c>
      <c r="C123" s="701">
        <v>1462</v>
      </c>
      <c r="D123" s="721">
        <f t="shared" si="34"/>
        <v>0.42376811594202901</v>
      </c>
      <c r="E123" s="716">
        <v>1454</v>
      </c>
      <c r="F123" s="421">
        <f t="shared" si="35"/>
        <v>0.44033918837068442</v>
      </c>
      <c r="G123" s="701">
        <v>9221.86</v>
      </c>
      <c r="H123" s="721">
        <f t="shared" si="36"/>
        <v>0.15187236335561663</v>
      </c>
      <c r="I123" s="719">
        <v>6828.8</v>
      </c>
      <c r="J123" s="196">
        <f t="shared" ref="J123" si="76">IFERROR(I123/I$124,"-")</f>
        <v>0.13345671617289101</v>
      </c>
    </row>
    <row r="124" spans="1:22" ht="15.75" thickBot="1">
      <c r="B124" s="768" t="s">
        <v>255</v>
      </c>
      <c r="C124" s="769">
        <f>SUM(C84:C89,C95:C106,C118,C121:C123)</f>
        <v>3450</v>
      </c>
      <c r="D124" s="770"/>
      <c r="E124" s="771">
        <f t="shared" ref="E124:I124" si="77">SUM(E84:E89,E95:E106,E118,E121:E123)</f>
        <v>3302</v>
      </c>
      <c r="F124" s="772"/>
      <c r="G124" s="769">
        <f t="shared" si="77"/>
        <v>60721.120000000003</v>
      </c>
      <c r="H124" s="773"/>
      <c r="I124" s="774">
        <f t="shared" si="77"/>
        <v>51168.65</v>
      </c>
      <c r="J124" s="775"/>
    </row>
    <row r="126" spans="1:22" ht="17.25">
      <c r="A126" s="892" t="s">
        <v>432</v>
      </c>
    </row>
    <row r="128" spans="1:22">
      <c r="B128" s="5" t="s">
        <v>104</v>
      </c>
      <c r="C128" s="946" t="str">
        <f>$A$1</f>
        <v>East Renfrewshire</v>
      </c>
      <c r="D128" s="946"/>
      <c r="E128" s="946"/>
      <c r="F128" s="946"/>
      <c r="G128" s="946"/>
      <c r="H128" s="946"/>
      <c r="I128" s="946"/>
      <c r="J128" s="946"/>
      <c r="K128" s="946"/>
      <c r="L128" s="946"/>
      <c r="M128" s="946" t="s">
        <v>93</v>
      </c>
      <c r="N128" s="946"/>
      <c r="O128" s="946"/>
      <c r="P128" s="946"/>
      <c r="Q128" s="946"/>
      <c r="R128" s="946"/>
      <c r="S128" s="946"/>
      <c r="T128" s="946"/>
      <c r="U128" s="946"/>
      <c r="V128" s="910"/>
    </row>
    <row r="129" spans="2:22" ht="15.75">
      <c r="C129" s="965" t="s">
        <v>433</v>
      </c>
      <c r="D129" s="966"/>
      <c r="E129" s="966"/>
      <c r="F129" s="966"/>
      <c r="G129" s="955" t="s">
        <v>434</v>
      </c>
      <c r="H129" s="956"/>
      <c r="I129" s="967"/>
      <c r="J129" s="955" t="s">
        <v>435</v>
      </c>
      <c r="K129" s="956"/>
      <c r="L129" s="968"/>
      <c r="M129" s="965" t="s">
        <v>433</v>
      </c>
      <c r="N129" s="966"/>
      <c r="O129" s="966"/>
      <c r="P129" s="966"/>
      <c r="Q129" s="955" t="s">
        <v>434</v>
      </c>
      <c r="R129" s="956"/>
      <c r="S129" s="967"/>
      <c r="T129" s="955" t="s">
        <v>435</v>
      </c>
      <c r="U129" s="956"/>
      <c r="V129" s="956"/>
    </row>
    <row r="130" spans="2:22" ht="15.75" thickBot="1">
      <c r="B130" s="5" t="s">
        <v>390</v>
      </c>
      <c r="C130" s="392" t="s">
        <v>97</v>
      </c>
      <c r="D130" s="393" t="s">
        <v>99</v>
      </c>
      <c r="E130" s="393" t="s">
        <v>100</v>
      </c>
      <c r="F130" s="393" t="s">
        <v>101</v>
      </c>
      <c r="G130" s="394" t="s">
        <v>99</v>
      </c>
      <c r="H130" s="393" t="s">
        <v>100</v>
      </c>
      <c r="I130" s="395" t="s">
        <v>101</v>
      </c>
      <c r="J130" s="394" t="s">
        <v>99</v>
      </c>
      <c r="K130" s="393" t="s">
        <v>100</v>
      </c>
      <c r="L130" s="396" t="s">
        <v>101</v>
      </c>
      <c r="M130" s="392" t="s">
        <v>97</v>
      </c>
      <c r="N130" s="393" t="s">
        <v>99</v>
      </c>
      <c r="O130" s="393" t="s">
        <v>100</v>
      </c>
      <c r="P130" s="393" t="s">
        <v>101</v>
      </c>
      <c r="Q130" s="394" t="s">
        <v>99</v>
      </c>
      <c r="R130" s="393" t="s">
        <v>100</v>
      </c>
      <c r="S130" s="395" t="s">
        <v>101</v>
      </c>
      <c r="T130" s="394" t="s">
        <v>99</v>
      </c>
      <c r="U130" s="393" t="s">
        <v>100</v>
      </c>
      <c r="V130" s="393" t="s">
        <v>101</v>
      </c>
    </row>
    <row r="131" spans="2:22">
      <c r="B131" s="134" t="s">
        <v>96</v>
      </c>
      <c r="C131" s="244"/>
      <c r="D131" s="243"/>
      <c r="E131" s="243"/>
      <c r="F131" s="243"/>
      <c r="G131" s="389"/>
      <c r="H131" s="243"/>
      <c r="I131" s="281"/>
      <c r="J131" s="389"/>
      <c r="K131" s="243"/>
      <c r="L131" s="245"/>
      <c r="M131" s="244"/>
      <c r="N131" s="243"/>
      <c r="O131" s="243"/>
      <c r="P131" s="243"/>
      <c r="Q131" s="389"/>
      <c r="R131" s="243"/>
      <c r="S131" s="281"/>
      <c r="T131" s="389"/>
      <c r="U131" s="243"/>
      <c r="V131" s="243"/>
    </row>
    <row r="132" spans="2:22">
      <c r="B132" s="383" t="s">
        <v>391</v>
      </c>
      <c r="C132" s="324">
        <v>7</v>
      </c>
      <c r="D132" s="248">
        <v>0</v>
      </c>
      <c r="E132" s="248">
        <v>0</v>
      </c>
      <c r="F132" s="248">
        <f t="array" ref="F132">IFERROR(INDEX($C$171:$C$210,MATCH($B132,$B$171:$B$210,0)),"-")</f>
        <v>2</v>
      </c>
      <c r="G132" s="373">
        <v>0</v>
      </c>
      <c r="H132" s="248">
        <v>0</v>
      </c>
      <c r="I132" s="282">
        <f t="array" ref="I132">IFERROR(INDEX($E$171:$E$210,MATCH($B132,$B$171:$B$210,0)),"-")</f>
        <v>0</v>
      </c>
      <c r="J132" s="373">
        <v>0</v>
      </c>
      <c r="K132" s="248">
        <v>0</v>
      </c>
      <c r="L132" s="321">
        <f t="array" ref="L132">IFERROR(INDEX($G$171:$G$210,MATCH($B132,$B$171:$B$210,0)),"-")</f>
        <v>0</v>
      </c>
      <c r="M132" s="324">
        <v>203</v>
      </c>
      <c r="N132" s="248">
        <v>183.67400000000001</v>
      </c>
      <c r="O132" s="248">
        <v>284.73500000000001</v>
      </c>
      <c r="P132" s="248">
        <f t="array" ref="P132">IFERROR(INDEX($I$171:$I$210,MATCH($B132,$B$171:$B$210,0)),"-")</f>
        <v>157.69999999999999</v>
      </c>
      <c r="Q132" s="373">
        <v>115.018</v>
      </c>
      <c r="R132" s="248">
        <v>118.875</v>
      </c>
      <c r="S132" s="282">
        <f t="array" ref="S132">IFERROR(INDEX($K$171:$K$210,MATCH($B132,$B$171:$B$210,0)),"-")</f>
        <v>102.56</v>
      </c>
      <c r="T132" s="373">
        <v>35.481999999999999</v>
      </c>
      <c r="U132" s="248">
        <v>33.4</v>
      </c>
      <c r="V132" s="248">
        <f t="array" ref="V132">IFERROR(INDEX($M$171:$M$210,MATCH($B132,$B$171:$B$210,0)),"-")</f>
        <v>14</v>
      </c>
    </row>
    <row r="133" spans="2:22">
      <c r="B133" s="384" t="s">
        <v>392</v>
      </c>
      <c r="C133" s="244">
        <v>1</v>
      </c>
      <c r="D133" s="243">
        <v>0</v>
      </c>
      <c r="E133" s="243">
        <v>0</v>
      </c>
      <c r="F133" s="243">
        <f t="array" ref="F133">IFERROR(INDEX($C$171:$C$210,MATCH($B133,$B$171:$B$210,0)),"-")</f>
        <v>0</v>
      </c>
      <c r="G133" s="389">
        <v>0</v>
      </c>
      <c r="H133" s="243">
        <v>0</v>
      </c>
      <c r="I133" s="281">
        <f t="array" ref="I133">IFERROR(INDEX($E$171:$E$210,MATCH($B133,$B$171:$B$210,0)),"-")</f>
        <v>0</v>
      </c>
      <c r="J133" s="389">
        <v>0</v>
      </c>
      <c r="K133" s="243">
        <v>0</v>
      </c>
      <c r="L133" s="245">
        <f t="array" ref="L133">IFERROR(INDEX($G$171:$G$210,MATCH($B133,$B$171:$B$210,0)),"-")</f>
        <v>0</v>
      </c>
      <c r="M133" s="244">
        <v>16</v>
      </c>
      <c r="N133" s="243">
        <v>22.3</v>
      </c>
      <c r="O133" s="243">
        <v>51.56</v>
      </c>
      <c r="P133" s="243">
        <f t="array" ref="P133">IFERROR(INDEX($I$171:$I$210,MATCH($B133,$B$171:$B$210,0)),"-")</f>
        <v>17.3</v>
      </c>
      <c r="Q133" s="389">
        <v>8.65</v>
      </c>
      <c r="R133" s="243">
        <v>15.56</v>
      </c>
      <c r="S133" s="281">
        <f t="array" ref="S133">IFERROR(INDEX($K$171:$K$210,MATCH($B133,$B$171:$B$210,0)),"-")</f>
        <v>12</v>
      </c>
      <c r="T133" s="389">
        <v>1</v>
      </c>
      <c r="U133" s="243">
        <v>2</v>
      </c>
      <c r="V133" s="243">
        <f t="array" ref="V133">IFERROR(INDEX($M$171:$M$210,MATCH($B133,$B$171:$B$210,0)),"-")</f>
        <v>0.5</v>
      </c>
    </row>
    <row r="134" spans="2:22">
      <c r="B134" s="383" t="s">
        <v>393</v>
      </c>
      <c r="C134" s="324">
        <v>0</v>
      </c>
      <c r="D134" s="248">
        <v>0</v>
      </c>
      <c r="E134" s="248">
        <v>0</v>
      </c>
      <c r="F134" s="248">
        <f t="array" ref="F134">IFERROR(INDEX($C$171:$C$210,MATCH($B134,$B$171:$B$210,0)),"-")</f>
        <v>0</v>
      </c>
      <c r="G134" s="373">
        <v>0</v>
      </c>
      <c r="H134" s="248">
        <v>0</v>
      </c>
      <c r="I134" s="282">
        <f t="array" ref="I134">IFERROR(INDEX($E$171:$E$210,MATCH($B134,$B$171:$B$210,0)),"-")</f>
        <v>0</v>
      </c>
      <c r="J134" s="373">
        <v>0</v>
      </c>
      <c r="K134" s="248">
        <v>0</v>
      </c>
      <c r="L134" s="321">
        <f t="array" ref="L134">IFERROR(INDEX($G$171:$G$210,MATCH($B134,$B$171:$B$210,0)),"-")</f>
        <v>0</v>
      </c>
      <c r="M134" s="324">
        <v>38</v>
      </c>
      <c r="N134" s="248">
        <v>17.864999999999998</v>
      </c>
      <c r="O134" s="248">
        <v>20.88</v>
      </c>
      <c r="P134" s="248">
        <f t="array" ref="P134">IFERROR(INDEX($I$171:$I$210,MATCH($B134,$B$171:$B$210,0)),"-")</f>
        <v>16.05</v>
      </c>
      <c r="Q134" s="373">
        <v>4</v>
      </c>
      <c r="R134" s="248">
        <v>7.72</v>
      </c>
      <c r="S134" s="282">
        <f t="array" ref="S134">IFERROR(INDEX($K$171:$K$210,MATCH($B134,$B$171:$B$210,0)),"-")</f>
        <v>6.95</v>
      </c>
      <c r="T134" s="373">
        <v>1</v>
      </c>
      <c r="U134" s="248">
        <v>1</v>
      </c>
      <c r="V134" s="248">
        <f t="array" ref="V134">IFERROR(INDEX($M$171:$M$210,MATCH($B134,$B$171:$B$210,0)),"-")</f>
        <v>0</v>
      </c>
    </row>
    <row r="135" spans="2:22">
      <c r="B135" s="384" t="s">
        <v>394</v>
      </c>
      <c r="C135" s="244">
        <v>5</v>
      </c>
      <c r="D135" s="243">
        <v>0</v>
      </c>
      <c r="E135" s="243">
        <v>0</v>
      </c>
      <c r="F135" s="243">
        <f t="array" ref="F135">IFERROR(INDEX($C$171:$C$210,MATCH($B135,$B$171:$B$210,0)),"-")</f>
        <v>0</v>
      </c>
      <c r="G135" s="389">
        <v>0</v>
      </c>
      <c r="H135" s="243">
        <v>0</v>
      </c>
      <c r="I135" s="281">
        <f t="array" ref="I135">IFERROR(INDEX($E$171:$E$210,MATCH($B135,$B$171:$B$210,0)),"-")</f>
        <v>0</v>
      </c>
      <c r="J135" s="389">
        <v>0</v>
      </c>
      <c r="K135" s="243">
        <v>0</v>
      </c>
      <c r="L135" s="245">
        <f t="array" ref="L135">IFERROR(INDEX($G$171:$G$210,MATCH($B135,$B$171:$B$210,0)),"-")</f>
        <v>0</v>
      </c>
      <c r="M135" s="244">
        <v>161</v>
      </c>
      <c r="N135" s="243">
        <v>109.925</v>
      </c>
      <c r="O135" s="243">
        <v>77.635000000000005</v>
      </c>
      <c r="P135" s="243">
        <f t="array" ref="P135">IFERROR(INDEX($I$171:$I$210,MATCH($B135,$B$171:$B$210,0)),"-")</f>
        <v>31.5</v>
      </c>
      <c r="Q135" s="389">
        <v>20</v>
      </c>
      <c r="R135" s="243">
        <v>21.08</v>
      </c>
      <c r="S135" s="281">
        <f t="array" ref="S135">IFERROR(INDEX($K$171:$K$210,MATCH($B135,$B$171:$B$210,0)),"-")</f>
        <v>14.85</v>
      </c>
      <c r="T135" s="389">
        <v>14</v>
      </c>
      <c r="U135" s="243">
        <v>14</v>
      </c>
      <c r="V135" s="243">
        <f t="array" ref="V135">IFERROR(INDEX($M$171:$M$210,MATCH($B135,$B$171:$B$210,0)),"-")</f>
        <v>1</v>
      </c>
    </row>
    <row r="136" spans="2:22">
      <c r="B136" s="383" t="s">
        <v>395</v>
      </c>
      <c r="C136" s="324">
        <v>0</v>
      </c>
      <c r="D136" s="248">
        <v>0</v>
      </c>
      <c r="E136" s="248">
        <v>0</v>
      </c>
      <c r="F136" s="248">
        <f t="array" ref="F136">IFERROR(INDEX($C$171:$C$210,MATCH($B136,$B$171:$B$210,0)),"-")</f>
        <v>0</v>
      </c>
      <c r="G136" s="373">
        <v>0</v>
      </c>
      <c r="H136" s="248">
        <v>0</v>
      </c>
      <c r="I136" s="282">
        <f t="array" ref="I136">IFERROR(INDEX($E$171:$E$210,MATCH($B136,$B$171:$B$210,0)),"-")</f>
        <v>0</v>
      </c>
      <c r="J136" s="373">
        <v>0</v>
      </c>
      <c r="K136" s="248">
        <v>0</v>
      </c>
      <c r="L136" s="321">
        <f t="array" ref="L136">IFERROR(INDEX($G$171:$G$210,MATCH($B136,$B$171:$B$210,0)),"-")</f>
        <v>0</v>
      </c>
      <c r="M136" s="324">
        <v>1</v>
      </c>
      <c r="N136" s="248">
        <v>3</v>
      </c>
      <c r="O136" s="248">
        <v>0</v>
      </c>
      <c r="P136" s="248">
        <f t="array" ref="P136">IFERROR(INDEX($I$171:$I$210,MATCH($B136,$B$171:$B$210,0)),"-")</f>
        <v>1</v>
      </c>
      <c r="Q136" s="373">
        <v>1</v>
      </c>
      <c r="R136" s="248">
        <v>0</v>
      </c>
      <c r="S136" s="282">
        <f t="array" ref="S136">IFERROR(INDEX($K$171:$K$210,MATCH($B136,$B$171:$B$210,0)),"-")</f>
        <v>2</v>
      </c>
      <c r="T136" s="373">
        <v>0</v>
      </c>
      <c r="U136" s="248">
        <v>0</v>
      </c>
      <c r="V136" s="248">
        <f t="array" ref="V136">IFERROR(INDEX($M$171:$M$210,MATCH($B136,$B$171:$B$210,0)),"-")</f>
        <v>0</v>
      </c>
    </row>
    <row r="137" spans="2:22">
      <c r="B137" s="384" t="s">
        <v>396</v>
      </c>
      <c r="C137" s="244">
        <v>0</v>
      </c>
      <c r="D137" s="243">
        <v>0</v>
      </c>
      <c r="E137" s="243">
        <v>0</v>
      </c>
      <c r="F137" s="243">
        <f t="array" ref="F137">IFERROR(INDEX($C$171:$C$210,MATCH($B137,$B$171:$B$210,0)),"-")</f>
        <v>1</v>
      </c>
      <c r="G137" s="389">
        <v>0</v>
      </c>
      <c r="H137" s="243">
        <v>0</v>
      </c>
      <c r="I137" s="281">
        <f t="array" ref="I137">IFERROR(INDEX($E$171:$E$210,MATCH($B137,$B$171:$B$210,0)),"-")</f>
        <v>1</v>
      </c>
      <c r="J137" s="389">
        <v>0</v>
      </c>
      <c r="K137" s="243">
        <v>0</v>
      </c>
      <c r="L137" s="245">
        <f t="array" ref="L137">IFERROR(INDEX($G$171:$G$210,MATCH($B137,$B$171:$B$210,0)),"-")</f>
        <v>0</v>
      </c>
      <c r="M137" s="244">
        <v>42</v>
      </c>
      <c r="N137" s="243">
        <v>315.96499999999997</v>
      </c>
      <c r="O137" s="243">
        <v>303.7</v>
      </c>
      <c r="P137" s="243">
        <f t="array" ref="P137">IFERROR(INDEX($I$171:$I$210,MATCH($B137,$B$171:$B$210,0)),"-")</f>
        <v>200.65</v>
      </c>
      <c r="Q137" s="389">
        <v>86.4</v>
      </c>
      <c r="R137" s="243">
        <v>88</v>
      </c>
      <c r="S137" s="281">
        <f t="array" ref="S137">IFERROR(INDEX($K$171:$K$210,MATCH($B137,$B$171:$B$210,0)),"-")</f>
        <v>16.149999999999999</v>
      </c>
      <c r="T137" s="389">
        <v>54</v>
      </c>
      <c r="U137" s="243">
        <v>140</v>
      </c>
      <c r="V137" s="243">
        <f t="array" ref="V137">IFERROR(INDEX($M$171:$M$210,MATCH($B137,$B$171:$B$210,0)),"-")</f>
        <v>16.350000000000001</v>
      </c>
    </row>
    <row r="138" spans="2:22">
      <c r="B138" s="383" t="s">
        <v>397</v>
      </c>
      <c r="C138" s="324">
        <v>10</v>
      </c>
      <c r="D138" s="248">
        <v>0</v>
      </c>
      <c r="E138" s="248">
        <v>0</v>
      </c>
      <c r="F138" s="248">
        <f t="array" ref="F138">IFERROR(INDEX($C$171:$C$210,MATCH($B138,$B$171:$B$210,0)),"-")</f>
        <v>0</v>
      </c>
      <c r="G138" s="373">
        <v>0</v>
      </c>
      <c r="H138" s="248">
        <v>0</v>
      </c>
      <c r="I138" s="282">
        <f t="array" ref="I138">IFERROR(INDEX($E$171:$E$210,MATCH($B138,$B$171:$B$210,0)),"-")</f>
        <v>0</v>
      </c>
      <c r="J138" s="373">
        <v>0</v>
      </c>
      <c r="K138" s="248">
        <v>0</v>
      </c>
      <c r="L138" s="321">
        <f t="array" ref="L138">IFERROR(INDEX($G$171:$G$210,MATCH($B138,$B$171:$B$210,0)),"-")</f>
        <v>0</v>
      </c>
      <c r="M138" s="324">
        <v>271</v>
      </c>
      <c r="N138" s="248">
        <v>326.03399999999999</v>
      </c>
      <c r="O138" s="248">
        <v>407.47500000000002</v>
      </c>
      <c r="P138" s="248">
        <f t="array" ref="P138">IFERROR(INDEX($I$171:$I$210,MATCH($B138,$B$171:$B$210,0)),"-")</f>
        <v>165.85</v>
      </c>
      <c r="Q138" s="373">
        <v>88.936000000000007</v>
      </c>
      <c r="R138" s="248">
        <v>117.73</v>
      </c>
      <c r="S138" s="282">
        <f t="array" ref="S138">IFERROR(INDEX($K$171:$K$210,MATCH($B138,$B$171:$B$210,0)),"-")</f>
        <v>71.849999999999994</v>
      </c>
      <c r="T138" s="373">
        <v>117.374</v>
      </c>
      <c r="U138" s="248">
        <v>91.4</v>
      </c>
      <c r="V138" s="248">
        <f t="array" ref="V138">IFERROR(INDEX($M$171:$M$210,MATCH($B138,$B$171:$B$210,0)),"-")</f>
        <v>26.8</v>
      </c>
    </row>
    <row r="139" spans="2:22">
      <c r="B139" s="384" t="s">
        <v>398</v>
      </c>
      <c r="C139" s="244">
        <v>2</v>
      </c>
      <c r="D139" s="243">
        <v>0</v>
      </c>
      <c r="E139" s="243">
        <v>0</v>
      </c>
      <c r="F139" s="243">
        <f t="array" ref="F139">IFERROR(INDEX($C$171:$C$210,MATCH($B139,$B$171:$B$210,0)),"-")</f>
        <v>0</v>
      </c>
      <c r="G139" s="389">
        <v>0</v>
      </c>
      <c r="H139" s="243">
        <v>0</v>
      </c>
      <c r="I139" s="281">
        <f t="array" ref="I139">IFERROR(INDEX($E$171:$E$210,MATCH($B139,$B$171:$B$210,0)),"-")</f>
        <v>0</v>
      </c>
      <c r="J139" s="389">
        <v>0</v>
      </c>
      <c r="K139" s="243">
        <v>0</v>
      </c>
      <c r="L139" s="245">
        <f t="array" ref="L139">IFERROR(INDEX($G$171:$G$210,MATCH($B139,$B$171:$B$210,0)),"-")</f>
        <v>0</v>
      </c>
      <c r="M139" s="244">
        <v>30</v>
      </c>
      <c r="N139" s="243">
        <v>20</v>
      </c>
      <c r="O139" s="243">
        <v>42</v>
      </c>
      <c r="P139" s="243">
        <f t="array" ref="P139">IFERROR(INDEX($I$171:$I$210,MATCH($B139,$B$171:$B$210,0)),"-")</f>
        <v>29.8</v>
      </c>
      <c r="Q139" s="389">
        <v>10</v>
      </c>
      <c r="R139" s="243">
        <v>24</v>
      </c>
      <c r="S139" s="281">
        <f t="array" ref="S139">IFERROR(INDEX($K$171:$K$210,MATCH($B139,$B$171:$B$210,0)),"-")</f>
        <v>19.3</v>
      </c>
      <c r="T139" s="389">
        <v>1</v>
      </c>
      <c r="U139" s="243">
        <v>7</v>
      </c>
      <c r="V139" s="243">
        <f t="array" ref="V139">IFERROR(INDEX($M$171:$M$210,MATCH($B139,$B$171:$B$210,0)),"-")</f>
        <v>6.9</v>
      </c>
    </row>
    <row r="140" spans="2:22">
      <c r="B140" s="383" t="s">
        <v>399</v>
      </c>
      <c r="C140" s="324">
        <v>0</v>
      </c>
      <c r="D140" s="248">
        <v>0</v>
      </c>
      <c r="E140" s="248">
        <v>0</v>
      </c>
      <c r="F140" s="248">
        <f t="array" ref="F140">IFERROR(INDEX($C$171:$C$210,MATCH($B140,$B$171:$B$210,0)),"-")</f>
        <v>0</v>
      </c>
      <c r="G140" s="373">
        <v>0</v>
      </c>
      <c r="H140" s="248">
        <v>0</v>
      </c>
      <c r="I140" s="282">
        <f t="array" ref="I140">IFERROR(INDEX($E$171:$E$210,MATCH($B140,$B$171:$B$210,0)),"-")</f>
        <v>0</v>
      </c>
      <c r="J140" s="373">
        <v>0</v>
      </c>
      <c r="K140" s="248">
        <v>0</v>
      </c>
      <c r="L140" s="321">
        <f t="array" ref="L140">IFERROR(INDEX($G$171:$G$210,MATCH($B140,$B$171:$B$210,0)),"-")</f>
        <v>0</v>
      </c>
      <c r="M140" s="324">
        <v>4</v>
      </c>
      <c r="N140" s="248">
        <v>8.5950000000000006</v>
      </c>
      <c r="O140" s="248">
        <v>9.24</v>
      </c>
      <c r="P140" s="248">
        <f t="array" ref="P140">IFERROR(INDEX($I$171:$I$210,MATCH($B140,$B$171:$B$210,0)),"-")</f>
        <v>0</v>
      </c>
      <c r="Q140" s="373">
        <v>1</v>
      </c>
      <c r="R140" s="248">
        <v>1</v>
      </c>
      <c r="S140" s="282">
        <f t="array" ref="S140">IFERROR(INDEX($K$171:$K$210,MATCH($B140,$B$171:$B$210,0)),"-")</f>
        <v>0</v>
      </c>
      <c r="T140" s="373">
        <v>0</v>
      </c>
      <c r="U140" s="248">
        <v>0</v>
      </c>
      <c r="V140" s="248">
        <f t="array" ref="V140">IFERROR(INDEX($M$171:$M$210,MATCH($B140,$B$171:$B$210,0)),"-")</f>
        <v>0</v>
      </c>
    </row>
    <row r="141" spans="2:22">
      <c r="B141" s="384" t="s">
        <v>400</v>
      </c>
      <c r="C141" s="244">
        <v>1</v>
      </c>
      <c r="D141" s="243">
        <v>0</v>
      </c>
      <c r="E141" s="243">
        <v>0</v>
      </c>
      <c r="F141" s="243">
        <f t="array" ref="F141">IFERROR(INDEX($C$171:$C$210,MATCH($B141,$B$171:$B$210,0)),"-")</f>
        <v>0</v>
      </c>
      <c r="G141" s="389">
        <v>0</v>
      </c>
      <c r="H141" s="243">
        <v>0</v>
      </c>
      <c r="I141" s="281">
        <f t="array" ref="I141">IFERROR(INDEX($E$171:$E$210,MATCH($B141,$B$171:$B$210,0)),"-")</f>
        <v>0</v>
      </c>
      <c r="J141" s="389">
        <v>0</v>
      </c>
      <c r="K141" s="243">
        <v>0</v>
      </c>
      <c r="L141" s="245">
        <f t="array" ref="L141">IFERROR(INDEX($G$171:$G$210,MATCH($B141,$B$171:$B$210,0)),"-")</f>
        <v>0</v>
      </c>
      <c r="M141" s="244">
        <v>18</v>
      </c>
      <c r="N141" s="243">
        <v>13</v>
      </c>
      <c r="O141" s="243">
        <v>13.18</v>
      </c>
      <c r="P141" s="243">
        <f t="array" ref="P141">IFERROR(INDEX($I$171:$I$210,MATCH($B141,$B$171:$B$210,0)),"-")</f>
        <v>2</v>
      </c>
      <c r="Q141" s="389">
        <v>1</v>
      </c>
      <c r="R141" s="243">
        <v>0</v>
      </c>
      <c r="S141" s="281">
        <f t="array" ref="S141">IFERROR(INDEX($K$171:$K$210,MATCH($B141,$B$171:$B$210,0)),"-")</f>
        <v>2</v>
      </c>
      <c r="T141" s="389">
        <v>3</v>
      </c>
      <c r="U141" s="243">
        <v>1</v>
      </c>
      <c r="V141" s="243">
        <f t="array" ref="V141">IFERROR(INDEX($M$171:$M$210,MATCH($B141,$B$171:$B$210,0)),"-")</f>
        <v>0</v>
      </c>
    </row>
    <row r="142" spans="2:22">
      <c r="B142" s="383" t="s">
        <v>401</v>
      </c>
      <c r="C142" s="324">
        <v>1</v>
      </c>
      <c r="D142" s="248">
        <v>0</v>
      </c>
      <c r="E142" s="248">
        <v>0</v>
      </c>
      <c r="F142" s="248">
        <f t="array" ref="F142">IFERROR(INDEX($C$171:$C$210,MATCH($B142,$B$171:$B$210,0)),"-")</f>
        <v>0</v>
      </c>
      <c r="G142" s="373">
        <v>0</v>
      </c>
      <c r="H142" s="248">
        <v>0</v>
      </c>
      <c r="I142" s="282">
        <f t="array" ref="I142">IFERROR(INDEX($E$171:$E$210,MATCH($B142,$B$171:$B$210,0)),"-")</f>
        <v>0</v>
      </c>
      <c r="J142" s="373">
        <v>0</v>
      </c>
      <c r="K142" s="248">
        <v>0</v>
      </c>
      <c r="L142" s="321">
        <f t="array" ref="L142">IFERROR(INDEX($G$171:$G$210,MATCH($B142,$B$171:$B$210,0)),"-")</f>
        <v>0</v>
      </c>
      <c r="M142" s="324">
        <v>65</v>
      </c>
      <c r="N142" s="248">
        <v>28.95</v>
      </c>
      <c r="O142" s="248">
        <v>42.9</v>
      </c>
      <c r="P142" s="248">
        <f t="array" ref="P142">IFERROR(INDEX($I$171:$I$210,MATCH($B142,$B$171:$B$210,0)),"-")</f>
        <v>20.75</v>
      </c>
      <c r="Q142" s="373">
        <v>8.65</v>
      </c>
      <c r="R142" s="248">
        <v>25.995000000000001</v>
      </c>
      <c r="S142" s="282">
        <f t="array" ref="S142">IFERROR(INDEX($K$171:$K$210,MATCH($B142,$B$171:$B$210,0)),"-")</f>
        <v>35.85</v>
      </c>
      <c r="T142" s="373">
        <v>5</v>
      </c>
      <c r="U142" s="248">
        <v>6</v>
      </c>
      <c r="V142" s="248">
        <f t="array" ref="V142">IFERROR(INDEX($M$171:$M$210,MATCH($B142,$B$171:$B$210,0)),"-")</f>
        <v>2.95</v>
      </c>
    </row>
    <row r="143" spans="2:22">
      <c r="B143" s="384" t="s">
        <v>402</v>
      </c>
      <c r="C143" s="244">
        <v>51</v>
      </c>
      <c r="D143" s="243">
        <v>0</v>
      </c>
      <c r="E143" s="243">
        <v>0</v>
      </c>
      <c r="F143" s="243">
        <f t="array" ref="F143">IFERROR(INDEX($C$171:$C$210,MATCH($B143,$B$171:$B$210,0)),"-")</f>
        <v>59</v>
      </c>
      <c r="G143" s="389">
        <v>0</v>
      </c>
      <c r="H143" s="243">
        <v>0</v>
      </c>
      <c r="I143" s="281">
        <f t="array" ref="I143">IFERROR(INDEX($E$171:$E$210,MATCH($B143,$B$171:$B$210,0)),"-")</f>
        <v>21</v>
      </c>
      <c r="J143" s="389">
        <v>0</v>
      </c>
      <c r="K143" s="243">
        <v>0</v>
      </c>
      <c r="L143" s="245">
        <f t="array" ref="L143">IFERROR(INDEX($G$171:$G$210,MATCH($B143,$B$171:$B$210,0)),"-")</f>
        <v>0</v>
      </c>
      <c r="M143" s="244">
        <v>2447</v>
      </c>
      <c r="N143" s="243">
        <v>3718.63</v>
      </c>
      <c r="O143" s="243">
        <v>5991.7349999999997</v>
      </c>
      <c r="P143" s="243">
        <f t="array" ref="P143">IFERROR(INDEX($I$171:$I$210,MATCH($B143,$B$171:$B$210,0)),"-")</f>
        <v>3482.5</v>
      </c>
      <c r="Q143" s="389">
        <v>688.03399999999999</v>
      </c>
      <c r="R143" s="243">
        <v>1650.9649999999999</v>
      </c>
      <c r="S143" s="281">
        <f t="array" ref="S143">IFERROR(INDEX($K$171:$K$210,MATCH($B143,$B$171:$B$210,0)),"-")</f>
        <v>1693.02</v>
      </c>
      <c r="T143" s="389">
        <v>1298.69</v>
      </c>
      <c r="U143" s="243">
        <v>1422.3</v>
      </c>
      <c r="V143" s="243">
        <f t="array" ref="V143">IFERROR(INDEX($M$171:$M$210,MATCH($B143,$B$171:$B$210,0)),"-")</f>
        <v>570.53</v>
      </c>
    </row>
    <row r="144" spans="2:22">
      <c r="B144" s="383" t="s">
        <v>403</v>
      </c>
      <c r="C144" s="324">
        <v>6</v>
      </c>
      <c r="D144" s="248">
        <v>0</v>
      </c>
      <c r="E144" s="248">
        <v>0</v>
      </c>
      <c r="F144" s="248">
        <f t="array" ref="F144">IFERROR(INDEX($C$171:$C$210,MATCH($B144,$B$171:$B$210,0)),"-")</f>
        <v>0</v>
      </c>
      <c r="G144" s="373">
        <v>0</v>
      </c>
      <c r="H144" s="248">
        <v>0</v>
      </c>
      <c r="I144" s="282">
        <f t="array" ref="I144">IFERROR(INDEX($E$171:$E$210,MATCH($B144,$B$171:$B$210,0)),"-")</f>
        <v>0</v>
      </c>
      <c r="J144" s="373">
        <v>0</v>
      </c>
      <c r="K144" s="248">
        <v>0</v>
      </c>
      <c r="L144" s="321">
        <f t="array" ref="L144">IFERROR(INDEX($G$171:$G$210,MATCH($B144,$B$171:$B$210,0)),"-")</f>
        <v>0</v>
      </c>
      <c r="M144" s="324">
        <v>58</v>
      </c>
      <c r="N144" s="248">
        <v>64.92</v>
      </c>
      <c r="O144" s="248">
        <v>90.63</v>
      </c>
      <c r="P144" s="248">
        <f t="array" ref="P144">IFERROR(INDEX($I$171:$I$210,MATCH($B144,$B$171:$B$210,0)),"-")</f>
        <v>87.05</v>
      </c>
      <c r="Q144" s="373">
        <v>14</v>
      </c>
      <c r="R144" s="248">
        <v>33.18</v>
      </c>
      <c r="S144" s="282">
        <f t="array" ref="S144">IFERROR(INDEX($K$171:$K$210,MATCH($B144,$B$171:$B$210,0)),"-")</f>
        <v>26.55</v>
      </c>
      <c r="T144" s="373">
        <v>7</v>
      </c>
      <c r="U144" s="248">
        <v>16</v>
      </c>
      <c r="V144" s="248">
        <f t="array" ref="V144">IFERROR(INDEX($M$171:$M$210,MATCH($B144,$B$171:$B$210,0)),"-")</f>
        <v>18.600000000000001</v>
      </c>
    </row>
    <row r="145" spans="2:22">
      <c r="B145" s="384" t="s">
        <v>404</v>
      </c>
      <c r="C145" s="244">
        <v>0</v>
      </c>
      <c r="D145" s="243">
        <v>0</v>
      </c>
      <c r="E145" s="243">
        <v>0</v>
      </c>
      <c r="F145" s="243">
        <f>C194</f>
        <v>0</v>
      </c>
      <c r="G145" s="389">
        <v>0</v>
      </c>
      <c r="H145" s="243">
        <v>0</v>
      </c>
      <c r="I145" s="281">
        <f>E194</f>
        <v>0</v>
      </c>
      <c r="J145" s="389">
        <v>0</v>
      </c>
      <c r="K145" s="243">
        <v>0</v>
      </c>
      <c r="L145" s="245">
        <f>G194</f>
        <v>0</v>
      </c>
      <c r="M145" s="244">
        <v>1</v>
      </c>
      <c r="N145" s="243">
        <v>1.865</v>
      </c>
      <c r="O145" s="243">
        <v>1</v>
      </c>
      <c r="P145" s="243">
        <f>I194</f>
        <v>0</v>
      </c>
      <c r="Q145" s="389">
        <v>0</v>
      </c>
      <c r="R145" s="243">
        <v>1</v>
      </c>
      <c r="S145" s="281">
        <f>K194</f>
        <v>0</v>
      </c>
      <c r="T145" s="389">
        <v>0</v>
      </c>
      <c r="U145" s="243">
        <v>0</v>
      </c>
      <c r="V145" s="243">
        <f>M194</f>
        <v>0</v>
      </c>
    </row>
    <row r="146" spans="2:22">
      <c r="B146" s="383" t="s">
        <v>405</v>
      </c>
      <c r="C146" s="324">
        <v>3</v>
      </c>
      <c r="D146" s="248">
        <v>0</v>
      </c>
      <c r="E146" s="248">
        <v>0</v>
      </c>
      <c r="F146" s="248">
        <f t="array" ref="F146">IFERROR(INDEX($C$171:$C$210,MATCH($B146,$B$171:$B$210,0)),"-")</f>
        <v>3</v>
      </c>
      <c r="G146" s="373">
        <v>0</v>
      </c>
      <c r="H146" s="248">
        <v>0</v>
      </c>
      <c r="I146" s="282">
        <f t="array" ref="I146">IFERROR(INDEX($E$171:$E$210,MATCH($B146,$B$171:$B$210,0)),"-")</f>
        <v>1</v>
      </c>
      <c r="J146" s="373">
        <v>0</v>
      </c>
      <c r="K146" s="248">
        <v>0</v>
      </c>
      <c r="L146" s="321">
        <f t="array" ref="L146">IFERROR(INDEX($G$171:$G$210,MATCH($B146,$B$171:$B$210,0)),"-")</f>
        <v>0</v>
      </c>
      <c r="M146" s="324">
        <v>349</v>
      </c>
      <c r="N146" s="248">
        <v>435.84</v>
      </c>
      <c r="O146" s="248">
        <v>1100.07</v>
      </c>
      <c r="P146" s="248">
        <f t="array" ref="P146">IFERROR(INDEX($I$171:$I$210,MATCH($B146,$B$171:$B$210,0)),"-")</f>
        <v>390.25</v>
      </c>
      <c r="Q146" s="373">
        <v>94.15</v>
      </c>
      <c r="R146" s="248">
        <v>262.37</v>
      </c>
      <c r="S146" s="282">
        <f t="array" ref="S146">IFERROR(INDEX($K$171:$K$210,MATCH($B146,$B$171:$B$210,0)),"-")</f>
        <v>165.55</v>
      </c>
      <c r="T146" s="373">
        <v>72</v>
      </c>
      <c r="U146" s="248">
        <v>289.8</v>
      </c>
      <c r="V146" s="248">
        <f t="array" ref="V146">IFERROR(INDEX($M$171:$M$210,MATCH($B146,$B$171:$B$210,0)),"-")</f>
        <v>76.099999999999994</v>
      </c>
    </row>
    <row r="147" spans="2:22">
      <c r="B147" s="384" t="s">
        <v>149</v>
      </c>
      <c r="C147" s="244">
        <v>73</v>
      </c>
      <c r="D147" s="243">
        <v>0</v>
      </c>
      <c r="E147" s="243">
        <v>0</v>
      </c>
      <c r="F147" s="243">
        <f>SUM(C184,C186:C187,C189:C190,C193,C209:C210)-F145</f>
        <v>1</v>
      </c>
      <c r="G147" s="389">
        <v>0</v>
      </c>
      <c r="H147" s="243">
        <v>0</v>
      </c>
      <c r="I147" s="281">
        <f>SUM(E184,E186:E187,E189:E190,E193,E209:E210)-I145</f>
        <v>4</v>
      </c>
      <c r="J147" s="389">
        <v>0</v>
      </c>
      <c r="K147" s="243">
        <v>0</v>
      </c>
      <c r="L147" s="245">
        <f>SUM(G184,G186:G187,G189:G190,G193,G209:G210)-L145</f>
        <v>0</v>
      </c>
      <c r="M147" s="244">
        <v>3921</v>
      </c>
      <c r="N147" s="243">
        <v>3419.011</v>
      </c>
      <c r="O147" s="243">
        <v>2305.3049999999998</v>
      </c>
      <c r="P147" s="243">
        <f>SUM(I184,I186:I187,I189:I190,I193,I209:I210)-P145</f>
        <v>529.65</v>
      </c>
      <c r="Q147" s="389">
        <v>917.04600000000005</v>
      </c>
      <c r="R147" s="243">
        <v>866.13499999999999</v>
      </c>
      <c r="S147" s="281">
        <f>SUM(K184,K186:K187,K189:K190,K193,K209:K210)-S145</f>
        <v>393</v>
      </c>
      <c r="T147" s="389">
        <v>1011.98</v>
      </c>
      <c r="U147" s="243">
        <v>394.3</v>
      </c>
      <c r="V147" s="243">
        <f>SUM(M184,M186:M187,M189:M190,M193,M209:M210)-V145</f>
        <v>94.460000000000008</v>
      </c>
    </row>
    <row r="148" spans="2:22">
      <c r="B148" s="385" t="s">
        <v>255</v>
      </c>
      <c r="C148" s="374">
        <f t="shared" ref="C148:F148" si="78">SUM(C132:C147)</f>
        <v>160</v>
      </c>
      <c r="D148" s="375">
        <f t="shared" si="78"/>
        <v>0</v>
      </c>
      <c r="E148" s="375">
        <f t="shared" si="78"/>
        <v>0</v>
      </c>
      <c r="F148" s="375">
        <f t="shared" si="78"/>
        <v>66</v>
      </c>
      <c r="G148" s="378">
        <f>SUM(G132:G147)</f>
        <v>0</v>
      </c>
      <c r="H148" s="375">
        <f>SUM(H132:H147)</f>
        <v>0</v>
      </c>
      <c r="I148" s="376">
        <f t="shared" ref="I148" si="79">SUM(I132:I147)</f>
        <v>27</v>
      </c>
      <c r="J148" s="378">
        <f>SUM(J132:J147)</f>
        <v>0</v>
      </c>
      <c r="K148" s="375">
        <f>SUM(K132:K147)</f>
        <v>0</v>
      </c>
      <c r="L148" s="377">
        <f t="shared" ref="L148" si="80">SUM(L132:L147)</f>
        <v>0</v>
      </c>
      <c r="M148" s="374">
        <f>SUM(M132:M147)</f>
        <v>7625</v>
      </c>
      <c r="N148" s="375">
        <f>SUM(N132:N147)</f>
        <v>8689.5740000000005</v>
      </c>
      <c r="O148" s="375">
        <f>SUM(O132:O147)</f>
        <v>10742.045</v>
      </c>
      <c r="P148" s="375">
        <f t="shared" ref="P148" si="81">SUM(P132:P147)</f>
        <v>5132.05</v>
      </c>
      <c r="Q148" s="378">
        <f>SUM(Q132:Q147)</f>
        <v>2057.884</v>
      </c>
      <c r="R148" s="375">
        <f>SUM(R132:R147)</f>
        <v>3233.6099999999997</v>
      </c>
      <c r="S148" s="376">
        <f t="shared" ref="S148" si="82">SUM(S132:S147)</f>
        <v>2561.63</v>
      </c>
      <c r="T148" s="378">
        <f>SUM(T132:T147)</f>
        <v>2621.5259999999998</v>
      </c>
      <c r="U148" s="375">
        <f>SUM(U132:U147)</f>
        <v>2418.1999999999998</v>
      </c>
      <c r="V148" s="375">
        <f t="shared" ref="V148" si="83">SUM(V132:V147)</f>
        <v>828.19</v>
      </c>
    </row>
    <row r="149" spans="2:22">
      <c r="B149" s="231" t="s">
        <v>102</v>
      </c>
      <c r="C149" s="379"/>
      <c r="D149" s="380"/>
      <c r="E149" s="380"/>
      <c r="F149" s="380"/>
      <c r="G149" s="390"/>
      <c r="H149" s="380"/>
      <c r="I149" s="381"/>
      <c r="J149" s="390"/>
      <c r="K149" s="380"/>
      <c r="L149" s="382"/>
      <c r="M149" s="379"/>
      <c r="N149" s="380"/>
      <c r="O149" s="380"/>
      <c r="P149" s="380"/>
      <c r="Q149" s="390"/>
      <c r="R149" s="380"/>
      <c r="S149" s="381"/>
      <c r="T149" s="390"/>
      <c r="U149" s="380"/>
      <c r="V149" s="380"/>
    </row>
    <row r="150" spans="2:22">
      <c r="B150" s="383" t="s">
        <v>391</v>
      </c>
      <c r="C150" s="193">
        <f>IFERROR(C132/C$148,"-")</f>
        <v>4.3749999999999997E-2</v>
      </c>
      <c r="D150" s="249" t="str">
        <f t="shared" ref="D150:E150" si="84">IFERROR(D132/D$148,"-")</f>
        <v>-</v>
      </c>
      <c r="E150" s="249" t="str">
        <f t="shared" si="84"/>
        <v>-</v>
      </c>
      <c r="F150" s="249">
        <f t="shared" ref="F150" si="85">IFERROR(F132/F$148,"-")</f>
        <v>3.0303030303030304E-2</v>
      </c>
      <c r="G150" s="351" t="str">
        <f t="shared" ref="G150:H165" si="86">IFERROR(G132/G$148,"-")</f>
        <v>-</v>
      </c>
      <c r="H150" s="249" t="str">
        <f>IFERROR(H132/H$148,"-")</f>
        <v>-</v>
      </c>
      <c r="I150" s="322">
        <f t="shared" ref="I150:I165" si="87">IFERROR(I132/I$148,"-")</f>
        <v>0</v>
      </c>
      <c r="J150" s="351" t="str">
        <f t="shared" ref="J150:K165" si="88">IFERROR(J132/J$148,"-")</f>
        <v>-</v>
      </c>
      <c r="K150" s="249" t="str">
        <f t="shared" si="88"/>
        <v>-</v>
      </c>
      <c r="L150" s="250" t="str">
        <f t="shared" ref="L150" si="89">IFERROR(L132/L$148,"-")</f>
        <v>-</v>
      </c>
      <c r="M150" s="193">
        <f t="shared" ref="M150:O165" si="90">IFERROR(M132/M$148,"-")</f>
        <v>2.6622950819672132E-2</v>
      </c>
      <c r="N150" s="249">
        <f t="shared" si="90"/>
        <v>2.1137284750667867E-2</v>
      </c>
      <c r="O150" s="249">
        <f t="shared" si="90"/>
        <v>2.6506591621986316E-2</v>
      </c>
      <c r="P150" s="249">
        <f t="shared" ref="P150" si="91">IFERROR(P132/P$148,"-")</f>
        <v>3.0728461336113247E-2</v>
      </c>
      <c r="Q150" s="351">
        <f t="shared" ref="Q150:R165" si="92">IFERROR(Q132/Q$148,"-")</f>
        <v>5.5891391351504748E-2</v>
      </c>
      <c r="R150" s="249">
        <f t="shared" si="92"/>
        <v>3.6762318275858873E-2</v>
      </c>
      <c r="S150" s="322">
        <f t="shared" ref="S150" si="93">IFERROR(S132/S$148,"-")</f>
        <v>4.0037007686512104E-2</v>
      </c>
      <c r="T150" s="351">
        <f t="shared" ref="T150:U165" si="94">IFERROR(T132/T$148,"-")</f>
        <v>1.353486480774938E-2</v>
      </c>
      <c r="U150" s="249">
        <f t="shared" si="94"/>
        <v>1.3811926226118602E-2</v>
      </c>
      <c r="V150" s="249">
        <f t="shared" ref="V150" si="95">IFERROR(V132/V$148,"-")</f>
        <v>1.6904333546649924E-2</v>
      </c>
    </row>
    <row r="151" spans="2:22">
      <c r="B151" s="384" t="s">
        <v>392</v>
      </c>
      <c r="C151" s="251">
        <f t="shared" ref="C151:F151" si="96">IFERROR(C133/C$148,"-")</f>
        <v>6.2500000000000003E-3</v>
      </c>
      <c r="D151" s="397" t="str">
        <f t="shared" si="96"/>
        <v>-</v>
      </c>
      <c r="E151" s="397" t="str">
        <f t="shared" si="96"/>
        <v>-</v>
      </c>
      <c r="F151" s="397">
        <f t="shared" si="96"/>
        <v>0</v>
      </c>
      <c r="G151" s="352" t="str">
        <f t="shared" si="86"/>
        <v>-</v>
      </c>
      <c r="H151" s="397" t="str">
        <f t="shared" si="86"/>
        <v>-</v>
      </c>
      <c r="I151" s="323">
        <f t="shared" si="87"/>
        <v>0</v>
      </c>
      <c r="J151" s="352" t="str">
        <f t="shared" si="88"/>
        <v>-</v>
      </c>
      <c r="K151" s="397" t="str">
        <f t="shared" si="88"/>
        <v>-</v>
      </c>
      <c r="L151" s="252" t="str">
        <f t="shared" ref="L151" si="97">IFERROR(L133/L$148,"-")</f>
        <v>-</v>
      </c>
      <c r="M151" s="251">
        <f t="shared" si="90"/>
        <v>2.0983606557377051E-3</v>
      </c>
      <c r="N151" s="397">
        <f t="shared" si="90"/>
        <v>2.566293813712847E-3</v>
      </c>
      <c r="O151" s="397">
        <f t="shared" si="90"/>
        <v>4.7998309446664949E-3</v>
      </c>
      <c r="P151" s="397">
        <f t="shared" ref="P151" si="98">IFERROR(P133/P$148,"-")</f>
        <v>3.370972613283191E-3</v>
      </c>
      <c r="Q151" s="352">
        <f t="shared" si="92"/>
        <v>4.2033467386888672E-3</v>
      </c>
      <c r="R151" s="397">
        <f t="shared" si="92"/>
        <v>4.811959389041969E-3</v>
      </c>
      <c r="S151" s="323">
        <f t="shared" ref="S151" si="99">IFERROR(S133/S$148,"-")</f>
        <v>4.6845172800131169E-3</v>
      </c>
      <c r="T151" s="352">
        <f t="shared" si="94"/>
        <v>3.8145721232595063E-4</v>
      </c>
      <c r="U151" s="397">
        <f t="shared" si="94"/>
        <v>8.2706145066578456E-4</v>
      </c>
      <c r="V151" s="397">
        <f t="shared" ref="V151" si="100">IFERROR(V133/V$148,"-")</f>
        <v>6.0372619809464004E-4</v>
      </c>
    </row>
    <row r="152" spans="2:22">
      <c r="B152" s="383" t="s">
        <v>393</v>
      </c>
      <c r="C152" s="193">
        <f t="shared" ref="C152:F152" si="101">IFERROR(C134/C$148,"-")</f>
        <v>0</v>
      </c>
      <c r="D152" s="249" t="str">
        <f t="shared" si="101"/>
        <v>-</v>
      </c>
      <c r="E152" s="249" t="str">
        <f t="shared" si="101"/>
        <v>-</v>
      </c>
      <c r="F152" s="249">
        <f t="shared" si="101"/>
        <v>0</v>
      </c>
      <c r="G152" s="351" t="str">
        <f t="shared" si="86"/>
        <v>-</v>
      </c>
      <c r="H152" s="249" t="str">
        <f t="shared" si="86"/>
        <v>-</v>
      </c>
      <c r="I152" s="322">
        <f t="shared" si="87"/>
        <v>0</v>
      </c>
      <c r="J152" s="351" t="str">
        <f t="shared" si="88"/>
        <v>-</v>
      </c>
      <c r="K152" s="249" t="str">
        <f t="shared" si="88"/>
        <v>-</v>
      </c>
      <c r="L152" s="250" t="str">
        <f t="shared" ref="L152" si="102">IFERROR(L134/L$148,"-")</f>
        <v>-</v>
      </c>
      <c r="M152" s="193">
        <f t="shared" si="90"/>
        <v>4.9836065573770488E-3</v>
      </c>
      <c r="N152" s="249">
        <f t="shared" si="90"/>
        <v>2.0559120619721978E-3</v>
      </c>
      <c r="O152" s="249">
        <f t="shared" si="90"/>
        <v>1.9437639667307294E-3</v>
      </c>
      <c r="P152" s="249">
        <f t="shared" ref="P152" si="103">IFERROR(P134/P$148,"-")</f>
        <v>3.1274052279303593E-3</v>
      </c>
      <c r="Q152" s="351">
        <f t="shared" si="92"/>
        <v>1.9437441566191292E-3</v>
      </c>
      <c r="R152" s="249">
        <f t="shared" si="92"/>
        <v>2.3874245811956298E-3</v>
      </c>
      <c r="S152" s="322">
        <f t="shared" ref="S152" si="104">IFERROR(S134/S$148,"-")</f>
        <v>2.7131162580075968E-3</v>
      </c>
      <c r="T152" s="351">
        <f t="shared" si="94"/>
        <v>3.8145721232595063E-4</v>
      </c>
      <c r="U152" s="249">
        <f t="shared" si="94"/>
        <v>4.1353072533289228E-4</v>
      </c>
      <c r="V152" s="249">
        <f t="shared" ref="V152" si="105">IFERROR(V134/V$148,"-")</f>
        <v>0</v>
      </c>
    </row>
    <row r="153" spans="2:22">
      <c r="B153" s="384" t="s">
        <v>394</v>
      </c>
      <c r="C153" s="251">
        <f t="shared" ref="C153:F153" si="106">IFERROR(C135/C$148,"-")</f>
        <v>3.125E-2</v>
      </c>
      <c r="D153" s="397" t="str">
        <f t="shared" si="106"/>
        <v>-</v>
      </c>
      <c r="E153" s="397" t="str">
        <f t="shared" si="106"/>
        <v>-</v>
      </c>
      <c r="F153" s="397">
        <f t="shared" si="106"/>
        <v>0</v>
      </c>
      <c r="G153" s="352" t="str">
        <f t="shared" si="86"/>
        <v>-</v>
      </c>
      <c r="H153" s="397" t="str">
        <f t="shared" si="86"/>
        <v>-</v>
      </c>
      <c r="I153" s="323">
        <f t="shared" si="87"/>
        <v>0</v>
      </c>
      <c r="J153" s="352" t="str">
        <f t="shared" si="88"/>
        <v>-</v>
      </c>
      <c r="K153" s="397" t="str">
        <f t="shared" si="88"/>
        <v>-</v>
      </c>
      <c r="L153" s="252" t="str">
        <f t="shared" ref="L153" si="107">IFERROR(L135/L$148,"-")</f>
        <v>-</v>
      </c>
      <c r="M153" s="251">
        <f t="shared" si="90"/>
        <v>2.1114754098360656E-2</v>
      </c>
      <c r="N153" s="397">
        <f t="shared" si="90"/>
        <v>1.265021737544326E-2</v>
      </c>
      <c r="O153" s="397">
        <f t="shared" si="90"/>
        <v>7.2272085994798943E-3</v>
      </c>
      <c r="P153" s="397">
        <f t="shared" ref="P153" si="108">IFERROR(P135/P$148,"-")</f>
        <v>6.1378981108913587E-3</v>
      </c>
      <c r="Q153" s="352">
        <f t="shared" si="92"/>
        <v>9.7187207830956458E-3</v>
      </c>
      <c r="R153" s="397">
        <f t="shared" si="92"/>
        <v>6.5190298149745947E-3</v>
      </c>
      <c r="S153" s="323">
        <f t="shared" ref="S153" si="109">IFERROR(S135/S$148,"-")</f>
        <v>5.7970901340162317E-3</v>
      </c>
      <c r="T153" s="352">
        <f t="shared" si="94"/>
        <v>5.3404009725633089E-3</v>
      </c>
      <c r="U153" s="397">
        <f t="shared" si="94"/>
        <v>5.7894301546604918E-3</v>
      </c>
      <c r="V153" s="397">
        <f t="shared" ref="V153" si="110">IFERROR(V135/V$148,"-")</f>
        <v>1.2074523961892801E-3</v>
      </c>
    </row>
    <row r="154" spans="2:22">
      <c r="B154" s="383" t="s">
        <v>395</v>
      </c>
      <c r="C154" s="193">
        <f t="shared" ref="C154:F154" si="111">IFERROR(C136/C$148,"-")</f>
        <v>0</v>
      </c>
      <c r="D154" s="249" t="str">
        <f t="shared" si="111"/>
        <v>-</v>
      </c>
      <c r="E154" s="249" t="str">
        <f t="shared" si="111"/>
        <v>-</v>
      </c>
      <c r="F154" s="249">
        <f t="shared" si="111"/>
        <v>0</v>
      </c>
      <c r="G154" s="351" t="str">
        <f t="shared" si="86"/>
        <v>-</v>
      </c>
      <c r="H154" s="249" t="str">
        <f t="shared" si="86"/>
        <v>-</v>
      </c>
      <c r="I154" s="322">
        <f t="shared" si="87"/>
        <v>0</v>
      </c>
      <c r="J154" s="351" t="str">
        <f t="shared" si="88"/>
        <v>-</v>
      </c>
      <c r="K154" s="249" t="str">
        <f t="shared" si="88"/>
        <v>-</v>
      </c>
      <c r="L154" s="250" t="str">
        <f t="shared" ref="L154" si="112">IFERROR(L136/L$148,"-")</f>
        <v>-</v>
      </c>
      <c r="M154" s="193">
        <f t="shared" si="90"/>
        <v>1.3114754098360657E-4</v>
      </c>
      <c r="N154" s="249">
        <f t="shared" si="90"/>
        <v>3.4524132023042782E-4</v>
      </c>
      <c r="O154" s="249">
        <f t="shared" si="90"/>
        <v>0</v>
      </c>
      <c r="P154" s="249">
        <f t="shared" ref="P154" si="113">IFERROR(P136/P$148,"-")</f>
        <v>1.9485390828226536E-4</v>
      </c>
      <c r="Q154" s="351">
        <f t="shared" si="92"/>
        <v>4.859360391547823E-4</v>
      </c>
      <c r="R154" s="249">
        <f t="shared" si="92"/>
        <v>0</v>
      </c>
      <c r="S154" s="322">
        <f t="shared" ref="S154" si="114">IFERROR(S136/S$148,"-")</f>
        <v>7.8075288000218604E-4</v>
      </c>
      <c r="T154" s="351">
        <f t="shared" si="94"/>
        <v>0</v>
      </c>
      <c r="U154" s="249">
        <f t="shared" si="94"/>
        <v>0</v>
      </c>
      <c r="V154" s="249">
        <f t="shared" ref="V154" si="115">IFERROR(V136/V$148,"-")</f>
        <v>0</v>
      </c>
    </row>
    <row r="155" spans="2:22">
      <c r="B155" s="384" t="s">
        <v>396</v>
      </c>
      <c r="C155" s="251">
        <f t="shared" ref="C155:F155" si="116">IFERROR(C137/C$148,"-")</f>
        <v>0</v>
      </c>
      <c r="D155" s="397" t="str">
        <f t="shared" si="116"/>
        <v>-</v>
      </c>
      <c r="E155" s="397" t="str">
        <f t="shared" si="116"/>
        <v>-</v>
      </c>
      <c r="F155" s="397">
        <f t="shared" si="116"/>
        <v>1.5151515151515152E-2</v>
      </c>
      <c r="G155" s="352" t="str">
        <f t="shared" si="86"/>
        <v>-</v>
      </c>
      <c r="H155" s="397" t="str">
        <f t="shared" si="86"/>
        <v>-</v>
      </c>
      <c r="I155" s="323">
        <f t="shared" si="87"/>
        <v>3.7037037037037035E-2</v>
      </c>
      <c r="J155" s="352" t="str">
        <f t="shared" si="88"/>
        <v>-</v>
      </c>
      <c r="K155" s="397" t="str">
        <f t="shared" si="88"/>
        <v>-</v>
      </c>
      <c r="L155" s="252" t="str">
        <f t="shared" ref="L155" si="117">IFERROR(L137/L$148,"-")</f>
        <v>-</v>
      </c>
      <c r="M155" s="251">
        <f t="shared" si="90"/>
        <v>5.5081967213114758E-3</v>
      </c>
      <c r="N155" s="397">
        <f t="shared" si="90"/>
        <v>3.6361391248869043E-2</v>
      </c>
      <c r="O155" s="397">
        <f t="shared" si="90"/>
        <v>2.8272084132956062E-2</v>
      </c>
      <c r="P155" s="397">
        <f t="shared" ref="P155" si="118">IFERROR(P137/P$148,"-")</f>
        <v>3.9097436696836546E-2</v>
      </c>
      <c r="Q155" s="352">
        <f t="shared" si="92"/>
        <v>4.1984873782973192E-2</v>
      </c>
      <c r="R155" s="397">
        <f t="shared" si="92"/>
        <v>2.7214166210520134E-2</v>
      </c>
      <c r="S155" s="323">
        <f t="shared" ref="S155" si="119">IFERROR(S137/S$148,"-")</f>
        <v>6.3045795060176517E-3</v>
      </c>
      <c r="T155" s="352">
        <f t="shared" si="94"/>
        <v>2.0598689465601335E-2</v>
      </c>
      <c r="U155" s="397">
        <f t="shared" si="94"/>
        <v>5.7894301546604916E-2</v>
      </c>
      <c r="V155" s="397">
        <f t="shared" ref="V155" si="120">IFERROR(V137/V$148,"-")</f>
        <v>1.9741846677694731E-2</v>
      </c>
    </row>
    <row r="156" spans="2:22">
      <c r="B156" s="383" t="s">
        <v>397</v>
      </c>
      <c r="C156" s="193">
        <f t="shared" ref="C156:F156" si="121">IFERROR(C138/C$148,"-")</f>
        <v>6.25E-2</v>
      </c>
      <c r="D156" s="249" t="str">
        <f t="shared" si="121"/>
        <v>-</v>
      </c>
      <c r="E156" s="249" t="str">
        <f t="shared" si="121"/>
        <v>-</v>
      </c>
      <c r="F156" s="249">
        <f t="shared" si="121"/>
        <v>0</v>
      </c>
      <c r="G156" s="351" t="str">
        <f t="shared" si="86"/>
        <v>-</v>
      </c>
      <c r="H156" s="249" t="str">
        <f t="shared" si="86"/>
        <v>-</v>
      </c>
      <c r="I156" s="322">
        <f t="shared" si="87"/>
        <v>0</v>
      </c>
      <c r="J156" s="351" t="str">
        <f t="shared" si="88"/>
        <v>-</v>
      </c>
      <c r="K156" s="249" t="str">
        <f t="shared" si="88"/>
        <v>-</v>
      </c>
      <c r="L156" s="250" t="str">
        <f t="shared" ref="L156" si="122">IFERROR(L138/L$148,"-")</f>
        <v>-</v>
      </c>
      <c r="M156" s="193">
        <f t="shared" si="90"/>
        <v>3.5540983606557379E-2</v>
      </c>
      <c r="N156" s="249">
        <f t="shared" si="90"/>
        <v>3.7520136200002434E-2</v>
      </c>
      <c r="O156" s="249">
        <f t="shared" si="90"/>
        <v>3.7932721376609392E-2</v>
      </c>
      <c r="P156" s="249">
        <f t="shared" ref="P156" si="123">IFERROR(P138/P$148,"-")</f>
        <v>3.2316520688613709E-2</v>
      </c>
      <c r="Q156" s="351">
        <f t="shared" si="92"/>
        <v>4.3217207578269724E-2</v>
      </c>
      <c r="R156" s="249">
        <f t="shared" si="92"/>
        <v>3.6408224863233356E-2</v>
      </c>
      <c r="S156" s="322">
        <f t="shared" ref="S156" si="124">IFERROR(S138/S$148,"-")</f>
        <v>2.8048547214078533E-2</v>
      </c>
      <c r="T156" s="351">
        <f t="shared" si="94"/>
        <v>4.4773158839546127E-2</v>
      </c>
      <c r="U156" s="249">
        <f t="shared" si="94"/>
        <v>3.7796708295426355E-2</v>
      </c>
      <c r="V156" s="249">
        <f t="shared" ref="V156" si="125">IFERROR(V138/V$148,"-")</f>
        <v>3.2359724217872712E-2</v>
      </c>
    </row>
    <row r="157" spans="2:22">
      <c r="B157" s="384" t="s">
        <v>398</v>
      </c>
      <c r="C157" s="251">
        <f t="shared" ref="C157:F157" si="126">IFERROR(C139/C$148,"-")</f>
        <v>1.2500000000000001E-2</v>
      </c>
      <c r="D157" s="397" t="str">
        <f t="shared" si="126"/>
        <v>-</v>
      </c>
      <c r="E157" s="397" t="str">
        <f t="shared" si="126"/>
        <v>-</v>
      </c>
      <c r="F157" s="397">
        <f t="shared" si="126"/>
        <v>0</v>
      </c>
      <c r="G157" s="352" t="str">
        <f t="shared" si="86"/>
        <v>-</v>
      </c>
      <c r="H157" s="397" t="str">
        <f t="shared" si="86"/>
        <v>-</v>
      </c>
      <c r="I157" s="323">
        <f t="shared" si="87"/>
        <v>0</v>
      </c>
      <c r="J157" s="352" t="str">
        <f t="shared" si="88"/>
        <v>-</v>
      </c>
      <c r="K157" s="397" t="str">
        <f t="shared" si="88"/>
        <v>-</v>
      </c>
      <c r="L157" s="252" t="str">
        <f t="shared" ref="L157" si="127">IFERROR(L139/L$148,"-")</f>
        <v>-</v>
      </c>
      <c r="M157" s="251">
        <f t="shared" si="90"/>
        <v>3.9344262295081967E-3</v>
      </c>
      <c r="N157" s="397">
        <f t="shared" si="90"/>
        <v>2.3016088015361856E-3</v>
      </c>
      <c r="O157" s="397">
        <f t="shared" si="90"/>
        <v>3.9098700480215826E-3</v>
      </c>
      <c r="P157" s="397">
        <f t="shared" ref="P157" si="128">IFERROR(P139/P$148,"-")</f>
        <v>5.8066464668115082E-3</v>
      </c>
      <c r="Q157" s="352">
        <f t="shared" si="92"/>
        <v>4.8593603915478229E-3</v>
      </c>
      <c r="R157" s="397">
        <f t="shared" si="92"/>
        <v>7.4220453301418543E-3</v>
      </c>
      <c r="S157" s="323">
        <f t="shared" ref="S157" si="129">IFERROR(S139/S$148,"-")</f>
        <v>7.5342652920210957E-3</v>
      </c>
      <c r="T157" s="352">
        <f t="shared" si="94"/>
        <v>3.8145721232595063E-4</v>
      </c>
      <c r="U157" s="397">
        <f t="shared" si="94"/>
        <v>2.8947150773302459E-3</v>
      </c>
      <c r="V157" s="397">
        <f t="shared" ref="V157" si="130">IFERROR(V139/V$148,"-")</f>
        <v>8.3314215337060328E-3</v>
      </c>
    </row>
    <row r="158" spans="2:22">
      <c r="B158" s="383" t="s">
        <v>399</v>
      </c>
      <c r="C158" s="193">
        <f t="shared" ref="C158:F158" si="131">IFERROR(C140/C$148,"-")</f>
        <v>0</v>
      </c>
      <c r="D158" s="249" t="str">
        <f t="shared" si="131"/>
        <v>-</v>
      </c>
      <c r="E158" s="249" t="str">
        <f t="shared" si="131"/>
        <v>-</v>
      </c>
      <c r="F158" s="249">
        <f t="shared" si="131"/>
        <v>0</v>
      </c>
      <c r="G158" s="351" t="str">
        <f t="shared" si="86"/>
        <v>-</v>
      </c>
      <c r="H158" s="249" t="str">
        <f t="shared" si="86"/>
        <v>-</v>
      </c>
      <c r="I158" s="322">
        <f t="shared" si="87"/>
        <v>0</v>
      </c>
      <c r="J158" s="351" t="str">
        <f t="shared" si="88"/>
        <v>-</v>
      </c>
      <c r="K158" s="249" t="str">
        <f t="shared" si="88"/>
        <v>-</v>
      </c>
      <c r="L158" s="250" t="str">
        <f t="shared" ref="L158" si="132">IFERROR(L140/L$148,"-")</f>
        <v>-</v>
      </c>
      <c r="M158" s="193">
        <f t="shared" si="90"/>
        <v>5.2459016393442627E-4</v>
      </c>
      <c r="N158" s="249">
        <f t="shared" si="90"/>
        <v>9.891163824601759E-4</v>
      </c>
      <c r="O158" s="249">
        <f t="shared" si="90"/>
        <v>8.6017141056474818E-4</v>
      </c>
      <c r="P158" s="249">
        <f t="shared" ref="P158" si="133">IFERROR(P140/P$148,"-")</f>
        <v>0</v>
      </c>
      <c r="Q158" s="351">
        <f t="shared" si="92"/>
        <v>4.859360391547823E-4</v>
      </c>
      <c r="R158" s="249">
        <f t="shared" si="92"/>
        <v>3.0925188875591063E-4</v>
      </c>
      <c r="S158" s="322">
        <f t="shared" ref="S158" si="134">IFERROR(S140/S$148,"-")</f>
        <v>0</v>
      </c>
      <c r="T158" s="351">
        <f t="shared" si="94"/>
        <v>0</v>
      </c>
      <c r="U158" s="249">
        <f t="shared" si="94"/>
        <v>0</v>
      </c>
      <c r="V158" s="249">
        <f t="shared" ref="V158" si="135">IFERROR(V140/V$148,"-")</f>
        <v>0</v>
      </c>
    </row>
    <row r="159" spans="2:22">
      <c r="B159" s="384" t="s">
        <v>400</v>
      </c>
      <c r="C159" s="251">
        <f t="shared" ref="C159:F159" si="136">IFERROR(C141/C$148,"-")</f>
        <v>6.2500000000000003E-3</v>
      </c>
      <c r="D159" s="397" t="str">
        <f t="shared" si="136"/>
        <v>-</v>
      </c>
      <c r="E159" s="397" t="str">
        <f t="shared" si="136"/>
        <v>-</v>
      </c>
      <c r="F159" s="397">
        <f t="shared" si="136"/>
        <v>0</v>
      </c>
      <c r="G159" s="352" t="str">
        <f t="shared" si="86"/>
        <v>-</v>
      </c>
      <c r="H159" s="397" t="str">
        <f t="shared" si="86"/>
        <v>-</v>
      </c>
      <c r="I159" s="323">
        <f t="shared" si="87"/>
        <v>0</v>
      </c>
      <c r="J159" s="352" t="str">
        <f t="shared" si="88"/>
        <v>-</v>
      </c>
      <c r="K159" s="397" t="str">
        <f t="shared" si="88"/>
        <v>-</v>
      </c>
      <c r="L159" s="252" t="str">
        <f t="shared" ref="L159" si="137">IFERROR(L141/L$148,"-")</f>
        <v>-</v>
      </c>
      <c r="M159" s="251">
        <f t="shared" si="90"/>
        <v>2.3606557377049181E-3</v>
      </c>
      <c r="N159" s="397">
        <f t="shared" si="90"/>
        <v>1.4960457209985208E-3</v>
      </c>
      <c r="O159" s="397">
        <f t="shared" si="90"/>
        <v>1.2269544579267728E-3</v>
      </c>
      <c r="P159" s="397">
        <f t="shared" ref="P159" si="138">IFERROR(P141/P$148,"-")</f>
        <v>3.8970781656453072E-4</v>
      </c>
      <c r="Q159" s="352">
        <f t="shared" si="92"/>
        <v>4.859360391547823E-4</v>
      </c>
      <c r="R159" s="397">
        <f t="shared" si="92"/>
        <v>0</v>
      </c>
      <c r="S159" s="323">
        <f t="shared" ref="S159" si="139">IFERROR(S141/S$148,"-")</f>
        <v>7.8075288000218604E-4</v>
      </c>
      <c r="T159" s="352">
        <f t="shared" si="94"/>
        <v>1.1443716369778519E-3</v>
      </c>
      <c r="U159" s="397">
        <f t="shared" si="94"/>
        <v>4.1353072533289228E-4</v>
      </c>
      <c r="V159" s="397">
        <f t="shared" ref="V159" si="140">IFERROR(V141/V$148,"-")</f>
        <v>0</v>
      </c>
    </row>
    <row r="160" spans="2:22">
      <c r="B160" s="383" t="s">
        <v>401</v>
      </c>
      <c r="C160" s="193">
        <f t="shared" ref="C160:F160" si="141">IFERROR(C142/C$148,"-")</f>
        <v>6.2500000000000003E-3</v>
      </c>
      <c r="D160" s="249" t="str">
        <f t="shared" si="141"/>
        <v>-</v>
      </c>
      <c r="E160" s="249" t="str">
        <f t="shared" si="141"/>
        <v>-</v>
      </c>
      <c r="F160" s="249">
        <f t="shared" si="141"/>
        <v>0</v>
      </c>
      <c r="G160" s="351" t="str">
        <f t="shared" si="86"/>
        <v>-</v>
      </c>
      <c r="H160" s="249" t="str">
        <f t="shared" si="86"/>
        <v>-</v>
      </c>
      <c r="I160" s="322">
        <f t="shared" si="87"/>
        <v>0</v>
      </c>
      <c r="J160" s="351" t="str">
        <f t="shared" si="88"/>
        <v>-</v>
      </c>
      <c r="K160" s="249" t="str">
        <f t="shared" si="88"/>
        <v>-</v>
      </c>
      <c r="L160" s="250" t="str">
        <f t="shared" ref="L160" si="142">IFERROR(L142/L$148,"-")</f>
        <v>-</v>
      </c>
      <c r="M160" s="193">
        <f t="shared" si="90"/>
        <v>8.5245901639344271E-3</v>
      </c>
      <c r="N160" s="249">
        <f t="shared" si="90"/>
        <v>3.3315787402236285E-3</v>
      </c>
      <c r="O160" s="249">
        <f t="shared" si="90"/>
        <v>3.9936529776220444E-3</v>
      </c>
      <c r="P160" s="249">
        <f t="shared" ref="P160" si="143">IFERROR(P142/P$148,"-")</f>
        <v>4.043218596857006E-3</v>
      </c>
      <c r="Q160" s="351">
        <f t="shared" si="92"/>
        <v>4.2033467386888672E-3</v>
      </c>
      <c r="R160" s="249">
        <f t="shared" si="92"/>
        <v>8.0390028482098964E-3</v>
      </c>
      <c r="S160" s="322">
        <f t="shared" ref="S160" si="144">IFERROR(S142/S$148,"-")</f>
        <v>1.3994995374039186E-2</v>
      </c>
      <c r="T160" s="351">
        <f t="shared" si="94"/>
        <v>1.9072860616297532E-3</v>
      </c>
      <c r="U160" s="249">
        <f t="shared" si="94"/>
        <v>2.4811843519973536E-3</v>
      </c>
      <c r="V160" s="249">
        <f t="shared" ref="V160" si="145">IFERROR(V142/V$148,"-")</f>
        <v>3.5619845687583766E-3</v>
      </c>
    </row>
    <row r="161" spans="2:22">
      <c r="B161" s="384" t="s">
        <v>402</v>
      </c>
      <c r="C161" s="251">
        <f t="shared" ref="C161:F161" si="146">IFERROR(C143/C$148,"-")</f>
        <v>0.31874999999999998</v>
      </c>
      <c r="D161" s="397" t="str">
        <f t="shared" si="146"/>
        <v>-</v>
      </c>
      <c r="E161" s="397" t="str">
        <f t="shared" si="146"/>
        <v>-</v>
      </c>
      <c r="F161" s="397">
        <f t="shared" si="146"/>
        <v>0.89393939393939392</v>
      </c>
      <c r="G161" s="352" t="str">
        <f t="shared" si="86"/>
        <v>-</v>
      </c>
      <c r="H161" s="397" t="str">
        <f t="shared" si="86"/>
        <v>-</v>
      </c>
      <c r="I161" s="323">
        <f t="shared" si="87"/>
        <v>0.77777777777777779</v>
      </c>
      <c r="J161" s="352" t="str">
        <f t="shared" si="88"/>
        <v>-</v>
      </c>
      <c r="K161" s="397" t="str">
        <f t="shared" si="88"/>
        <v>-</v>
      </c>
      <c r="L161" s="252" t="str">
        <f t="shared" ref="L161" si="147">IFERROR(L143/L$148,"-")</f>
        <v>-</v>
      </c>
      <c r="M161" s="251">
        <f t="shared" si="90"/>
        <v>0.32091803278688524</v>
      </c>
      <c r="N161" s="397">
        <f t="shared" si="90"/>
        <v>0.4279415768828253</v>
      </c>
      <c r="O161" s="397">
        <f t="shared" si="90"/>
        <v>0.55778345743291891</v>
      </c>
      <c r="P161" s="397">
        <f t="shared" ref="P161" si="148">IFERROR(P143/P$148,"-")</f>
        <v>0.67857873559298909</v>
      </c>
      <c r="Q161" s="352">
        <f t="shared" si="92"/>
        <v>0.33434051676382148</v>
      </c>
      <c r="R161" s="397">
        <f t="shared" si="92"/>
        <v>0.51056404451990189</v>
      </c>
      <c r="S161" s="323">
        <f t="shared" ref="S161" si="149">IFERROR(S143/S$148,"-")</f>
        <v>0.66091512045065048</v>
      </c>
      <c r="T161" s="352">
        <f t="shared" si="94"/>
        <v>0.49539466707558882</v>
      </c>
      <c r="U161" s="397">
        <f t="shared" si="94"/>
        <v>0.58816475064097262</v>
      </c>
      <c r="V161" s="397">
        <f t="shared" ref="V161" si="150">IFERROR(V143/V$148,"-")</f>
        <v>0.68888781559786993</v>
      </c>
    </row>
    <row r="162" spans="2:22">
      <c r="B162" s="383" t="s">
        <v>403</v>
      </c>
      <c r="C162" s="193">
        <f t="shared" ref="C162:F162" si="151">IFERROR(C144/C$148,"-")</f>
        <v>3.7499999999999999E-2</v>
      </c>
      <c r="D162" s="249" t="str">
        <f t="shared" si="151"/>
        <v>-</v>
      </c>
      <c r="E162" s="249" t="str">
        <f t="shared" si="151"/>
        <v>-</v>
      </c>
      <c r="F162" s="249">
        <f t="shared" si="151"/>
        <v>0</v>
      </c>
      <c r="G162" s="351" t="str">
        <f t="shared" si="86"/>
        <v>-</v>
      </c>
      <c r="H162" s="249" t="str">
        <f t="shared" si="86"/>
        <v>-</v>
      </c>
      <c r="I162" s="322">
        <f t="shared" si="87"/>
        <v>0</v>
      </c>
      <c r="J162" s="351" t="str">
        <f t="shared" si="88"/>
        <v>-</v>
      </c>
      <c r="K162" s="249" t="str">
        <f t="shared" si="88"/>
        <v>-</v>
      </c>
      <c r="L162" s="250" t="str">
        <f t="shared" ref="L162" si="152">IFERROR(L144/L$148,"-")</f>
        <v>-</v>
      </c>
      <c r="M162" s="193">
        <f t="shared" si="90"/>
        <v>7.60655737704918E-3</v>
      </c>
      <c r="N162" s="249">
        <f t="shared" si="90"/>
        <v>7.4710221697864591E-3</v>
      </c>
      <c r="O162" s="249">
        <f t="shared" si="90"/>
        <v>8.4369410107665715E-3</v>
      </c>
      <c r="P162" s="249">
        <f t="shared" ref="P162" si="153">IFERROR(P144/P$148,"-")</f>
        <v>1.6962032715971201E-2</v>
      </c>
      <c r="Q162" s="351">
        <f t="shared" si="92"/>
        <v>6.8031045481669519E-3</v>
      </c>
      <c r="R162" s="249">
        <f t="shared" si="92"/>
        <v>1.0260977668921114E-2</v>
      </c>
      <c r="S162" s="322">
        <f t="shared" ref="S162" si="154">IFERROR(S144/S$148,"-")</f>
        <v>1.0364494482029021E-2</v>
      </c>
      <c r="T162" s="351">
        <f t="shared" si="94"/>
        <v>2.6702004862816544E-3</v>
      </c>
      <c r="U162" s="249">
        <f t="shared" si="94"/>
        <v>6.6164916053262765E-3</v>
      </c>
      <c r="V162" s="249">
        <f t="shared" ref="V162" si="155">IFERROR(V144/V$148,"-")</f>
        <v>2.2458614569120613E-2</v>
      </c>
    </row>
    <row r="163" spans="2:22">
      <c r="B163" s="384" t="s">
        <v>404</v>
      </c>
      <c r="C163" s="251">
        <f t="shared" ref="C163:F163" si="156">IFERROR(C145/C$148,"-")</f>
        <v>0</v>
      </c>
      <c r="D163" s="397" t="str">
        <f>IFERROR(D145/D$148,"-")</f>
        <v>-</v>
      </c>
      <c r="E163" s="397" t="str">
        <f t="shared" si="156"/>
        <v>-</v>
      </c>
      <c r="F163" s="397">
        <f t="shared" si="156"/>
        <v>0</v>
      </c>
      <c r="G163" s="352" t="str">
        <f t="shared" si="86"/>
        <v>-</v>
      </c>
      <c r="H163" s="397" t="str">
        <f t="shared" si="86"/>
        <v>-</v>
      </c>
      <c r="I163" s="323">
        <f t="shared" si="87"/>
        <v>0</v>
      </c>
      <c r="J163" s="352" t="str">
        <f t="shared" si="88"/>
        <v>-</v>
      </c>
      <c r="K163" s="397" t="str">
        <f t="shared" si="88"/>
        <v>-</v>
      </c>
      <c r="L163" s="252" t="str">
        <f t="shared" ref="L163" si="157">IFERROR(L145/L$148,"-")</f>
        <v>-</v>
      </c>
      <c r="M163" s="251">
        <f t="shared" si="90"/>
        <v>1.3114754098360657E-4</v>
      </c>
      <c r="N163" s="397">
        <f t="shared" si="90"/>
        <v>2.1462502074324932E-4</v>
      </c>
      <c r="O163" s="397">
        <f t="shared" si="90"/>
        <v>9.3092144000513874E-5</v>
      </c>
      <c r="P163" s="397">
        <f t="shared" ref="P163" si="158">IFERROR(P145/P$148,"-")</f>
        <v>0</v>
      </c>
      <c r="Q163" s="352">
        <f t="shared" si="92"/>
        <v>0</v>
      </c>
      <c r="R163" s="397">
        <f t="shared" si="92"/>
        <v>3.0925188875591063E-4</v>
      </c>
      <c r="S163" s="323">
        <f t="shared" ref="S163" si="159">IFERROR(S145/S$148,"-")</f>
        <v>0</v>
      </c>
      <c r="T163" s="352">
        <f t="shared" si="94"/>
        <v>0</v>
      </c>
      <c r="U163" s="397">
        <f t="shared" si="94"/>
        <v>0</v>
      </c>
      <c r="V163" s="397">
        <f t="shared" ref="V163" si="160">IFERROR(V145/V$148,"-")</f>
        <v>0</v>
      </c>
    </row>
    <row r="164" spans="2:22">
      <c r="B164" s="383" t="s">
        <v>405</v>
      </c>
      <c r="C164" s="193">
        <f t="shared" ref="C164:F164" si="161">IFERROR(C146/C$148,"-")</f>
        <v>1.8749999999999999E-2</v>
      </c>
      <c r="D164" s="249" t="str">
        <f t="shared" si="161"/>
        <v>-</v>
      </c>
      <c r="E164" s="249" t="str">
        <f t="shared" si="161"/>
        <v>-</v>
      </c>
      <c r="F164" s="249">
        <f t="shared" si="161"/>
        <v>4.5454545454545456E-2</v>
      </c>
      <c r="G164" s="351" t="str">
        <f t="shared" si="86"/>
        <v>-</v>
      </c>
      <c r="H164" s="249" t="str">
        <f t="shared" si="86"/>
        <v>-</v>
      </c>
      <c r="I164" s="322">
        <f t="shared" si="87"/>
        <v>3.7037037037037035E-2</v>
      </c>
      <c r="J164" s="351" t="str">
        <f t="shared" si="88"/>
        <v>-</v>
      </c>
      <c r="K164" s="249" t="str">
        <f t="shared" si="88"/>
        <v>-</v>
      </c>
      <c r="L164" s="250" t="str">
        <f t="shared" ref="L164" si="162">IFERROR(L146/L$148,"-")</f>
        <v>-</v>
      </c>
      <c r="M164" s="193">
        <f t="shared" si="90"/>
        <v>4.577049180327869E-2</v>
      </c>
      <c r="N164" s="249">
        <f t="shared" si="90"/>
        <v>5.0156659003076552E-2</v>
      </c>
      <c r="O164" s="249">
        <f t="shared" si="90"/>
        <v>0.10240787485064529</v>
      </c>
      <c r="P164" s="249">
        <f t="shared" ref="P164" si="163">IFERROR(P146/P$148,"-")</f>
        <v>7.6041737707154056E-2</v>
      </c>
      <c r="Q164" s="351">
        <f t="shared" si="92"/>
        <v>4.5750878086422753E-2</v>
      </c>
      <c r="R164" s="249">
        <f t="shared" si="92"/>
        <v>8.1138418052888267E-2</v>
      </c>
      <c r="S164" s="322">
        <f t="shared" ref="S164" si="164">IFERROR(S146/S$148,"-")</f>
        <v>6.4626819642180963E-2</v>
      </c>
      <c r="T164" s="351">
        <f t="shared" si="94"/>
        <v>2.7464919287468446E-2</v>
      </c>
      <c r="U164" s="249">
        <f t="shared" si="94"/>
        <v>0.11984120420147218</v>
      </c>
      <c r="V164" s="249">
        <f t="shared" ref="V164" si="165">IFERROR(V146/V$148,"-")</f>
        <v>9.1887127350004219E-2</v>
      </c>
    </row>
    <row r="165" spans="2:22" ht="15.75" thickBot="1">
      <c r="B165" s="386" t="s">
        <v>149</v>
      </c>
      <c r="C165" s="387">
        <f t="shared" ref="C165:F165" si="166">IFERROR(C147/C$148,"-")</f>
        <v>0.45624999999999999</v>
      </c>
      <c r="D165" s="267" t="str">
        <f t="shared" si="166"/>
        <v>-</v>
      </c>
      <c r="E165" s="267" t="str">
        <f t="shared" si="166"/>
        <v>-</v>
      </c>
      <c r="F165" s="267">
        <f t="shared" si="166"/>
        <v>1.5151515151515152E-2</v>
      </c>
      <c r="G165" s="391" t="str">
        <f t="shared" si="86"/>
        <v>-</v>
      </c>
      <c r="H165" s="267" t="str">
        <f t="shared" si="86"/>
        <v>-</v>
      </c>
      <c r="I165" s="388">
        <f t="shared" si="87"/>
        <v>0.14814814814814814</v>
      </c>
      <c r="J165" s="391" t="str">
        <f t="shared" si="88"/>
        <v>-</v>
      </c>
      <c r="K165" s="267" t="str">
        <f t="shared" si="88"/>
        <v>-</v>
      </c>
      <c r="L165" s="279" t="str">
        <f t="shared" ref="L165" si="167">IFERROR(L147/L$148,"-")</f>
        <v>-</v>
      </c>
      <c r="M165" s="387">
        <f t="shared" si="90"/>
        <v>0.51422950819672131</v>
      </c>
      <c r="N165" s="267">
        <f t="shared" si="90"/>
        <v>0.39346129050745177</v>
      </c>
      <c r="O165" s="267">
        <f t="shared" si="90"/>
        <v>0.21460578502510461</v>
      </c>
      <c r="P165" s="267">
        <f t="shared" ref="P165" si="168">IFERROR(P147/P$148,"-")</f>
        <v>0.10320437252170185</v>
      </c>
      <c r="Q165" s="391">
        <f t="shared" si="92"/>
        <v>0.44562570096273652</v>
      </c>
      <c r="R165" s="267">
        <f t="shared" si="92"/>
        <v>0.26785388466760063</v>
      </c>
      <c r="S165" s="388">
        <f t="shared" ref="S165" si="169">IFERROR(S147/S$148,"-")</f>
        <v>0.15341794092042957</v>
      </c>
      <c r="T165" s="391">
        <f t="shared" si="94"/>
        <v>0.38602706972961554</v>
      </c>
      <c r="U165" s="267">
        <f t="shared" si="94"/>
        <v>0.16305516499875941</v>
      </c>
      <c r="V165" s="267">
        <f t="shared" ref="V165" si="170">IFERROR(V147/V$148,"-")</f>
        <v>0.11405595334403941</v>
      </c>
    </row>
    <row r="167" spans="2:22">
      <c r="B167" s="5" t="s">
        <v>109</v>
      </c>
      <c r="C167" s="910" t="s">
        <v>101</v>
      </c>
      <c r="D167" s="911"/>
      <c r="E167" s="911"/>
      <c r="F167" s="911"/>
      <c r="G167" s="911"/>
      <c r="H167" s="911"/>
      <c r="I167" s="911"/>
      <c r="J167" s="911"/>
      <c r="K167" s="911"/>
      <c r="L167" s="911"/>
      <c r="M167" s="911"/>
      <c r="N167" s="911"/>
    </row>
    <row r="168" spans="2:22">
      <c r="C168" s="910" t="str">
        <f>$A$1</f>
        <v>East Renfrewshire</v>
      </c>
      <c r="D168" s="911"/>
      <c r="E168" s="911"/>
      <c r="F168" s="911"/>
      <c r="G168" s="911"/>
      <c r="H168" s="912"/>
      <c r="I168" s="911" t="s">
        <v>93</v>
      </c>
      <c r="J168" s="911"/>
      <c r="K168" s="911"/>
      <c r="L168" s="911"/>
      <c r="M168" s="911"/>
      <c r="N168" s="911"/>
    </row>
    <row r="169" spans="2:22" ht="27" customHeight="1">
      <c r="C169" s="957" t="s">
        <v>374</v>
      </c>
      <c r="D169" s="958"/>
      <c r="E169" s="959" t="s">
        <v>436</v>
      </c>
      <c r="F169" s="959"/>
      <c r="G169" s="960" t="s">
        <v>437</v>
      </c>
      <c r="H169" s="961"/>
      <c r="I169" s="962" t="s">
        <v>374</v>
      </c>
      <c r="J169" s="963"/>
      <c r="K169" s="964" t="s">
        <v>436</v>
      </c>
      <c r="L169" s="963"/>
      <c r="M169" s="964" t="s">
        <v>437</v>
      </c>
      <c r="N169" s="959"/>
    </row>
    <row r="170" spans="2:22" ht="18" thickBot="1">
      <c r="B170" s="5" t="s">
        <v>406</v>
      </c>
      <c r="C170" s="702" t="s">
        <v>96</v>
      </c>
      <c r="D170" s="713" t="s">
        <v>102</v>
      </c>
      <c r="E170" s="714" t="s">
        <v>96</v>
      </c>
      <c r="F170" s="711" t="s">
        <v>102</v>
      </c>
      <c r="G170" s="760" t="s">
        <v>96</v>
      </c>
      <c r="H170" s="712" t="s">
        <v>102</v>
      </c>
      <c r="I170" s="702" t="s">
        <v>96</v>
      </c>
      <c r="J170" s="713" t="s">
        <v>102</v>
      </c>
      <c r="K170" s="714" t="s">
        <v>96</v>
      </c>
      <c r="L170" s="752" t="s">
        <v>102</v>
      </c>
      <c r="M170" s="714" t="s">
        <v>96</v>
      </c>
      <c r="N170" s="711" t="s">
        <v>102</v>
      </c>
    </row>
    <row r="171" spans="2:22">
      <c r="B171" s="717" t="s">
        <v>391</v>
      </c>
      <c r="C171" s="700">
        <v>2</v>
      </c>
      <c r="D171" s="720">
        <f t="shared" ref="D171:D210" si="171">IFERROR(C171/C$211,"-")</f>
        <v>3.0303030303030304E-2</v>
      </c>
      <c r="E171" s="715">
        <v>0</v>
      </c>
      <c r="F171" s="195">
        <f t="shared" ref="F171:F210" si="172">IFERROR(E171/E$211,"-")</f>
        <v>0</v>
      </c>
      <c r="G171" s="761">
        <v>0</v>
      </c>
      <c r="H171" s="420" t="str">
        <f t="shared" ref="H171:H210" si="173">IFERROR(G171/G$211,"-")</f>
        <v>-</v>
      </c>
      <c r="I171" s="700">
        <v>157.69999999999999</v>
      </c>
      <c r="J171" s="720">
        <f t="shared" ref="J171:J210" si="174">IFERROR(I171/I$211,"-")</f>
        <v>3.072846133611324E-2</v>
      </c>
      <c r="K171" s="718">
        <v>102.56</v>
      </c>
      <c r="L171" s="753">
        <f t="shared" ref="L171:L210" si="175">IFERROR(K171/K$211,"-")</f>
        <v>4.0037007686512097E-2</v>
      </c>
      <c r="M171" s="718">
        <v>14</v>
      </c>
      <c r="N171" s="195">
        <f t="shared" ref="N171:N210" si="176">IFERROR(M171/M$211,"-")</f>
        <v>1.6904333546649924E-2</v>
      </c>
    </row>
    <row r="172" spans="2:22">
      <c r="B172" s="384" t="s">
        <v>392</v>
      </c>
      <c r="C172" s="701">
        <v>0</v>
      </c>
      <c r="D172" s="721">
        <f t="shared" si="171"/>
        <v>0</v>
      </c>
      <c r="E172" s="716">
        <v>0</v>
      </c>
      <c r="F172" s="196">
        <f t="shared" si="172"/>
        <v>0</v>
      </c>
      <c r="G172" s="762">
        <v>0</v>
      </c>
      <c r="H172" s="421" t="str">
        <f t="shared" si="173"/>
        <v>-</v>
      </c>
      <c r="I172" s="701">
        <v>17.3</v>
      </c>
      <c r="J172" s="721">
        <f t="shared" si="174"/>
        <v>3.3709726132831901E-3</v>
      </c>
      <c r="K172" s="719">
        <v>12</v>
      </c>
      <c r="L172" s="754">
        <f t="shared" si="175"/>
        <v>4.684517280013116E-3</v>
      </c>
      <c r="M172" s="719">
        <v>0.5</v>
      </c>
      <c r="N172" s="196">
        <f t="shared" si="176"/>
        <v>6.0372619809464004E-4</v>
      </c>
    </row>
    <row r="173" spans="2:22">
      <c r="B173" s="383" t="s">
        <v>393</v>
      </c>
      <c r="C173" s="700">
        <v>0</v>
      </c>
      <c r="D173" s="720">
        <f t="shared" si="171"/>
        <v>0</v>
      </c>
      <c r="E173" s="715">
        <v>0</v>
      </c>
      <c r="F173" s="195">
        <f t="shared" si="172"/>
        <v>0</v>
      </c>
      <c r="G173" s="761">
        <v>0</v>
      </c>
      <c r="H173" s="420" t="str">
        <f t="shared" si="173"/>
        <v>-</v>
      </c>
      <c r="I173" s="700">
        <v>16.05</v>
      </c>
      <c r="J173" s="720">
        <f t="shared" si="174"/>
        <v>3.1274052279303588E-3</v>
      </c>
      <c r="K173" s="718">
        <v>6.95</v>
      </c>
      <c r="L173" s="753">
        <f t="shared" si="175"/>
        <v>2.713116258007596E-3</v>
      </c>
      <c r="M173" s="718">
        <v>0</v>
      </c>
      <c r="N173" s="195">
        <f t="shared" si="176"/>
        <v>0</v>
      </c>
    </row>
    <row r="174" spans="2:22">
      <c r="B174" s="384" t="s">
        <v>394</v>
      </c>
      <c r="C174" s="701">
        <v>0</v>
      </c>
      <c r="D174" s="721">
        <f t="shared" si="171"/>
        <v>0</v>
      </c>
      <c r="E174" s="716">
        <v>0</v>
      </c>
      <c r="F174" s="196">
        <f t="shared" si="172"/>
        <v>0</v>
      </c>
      <c r="G174" s="762">
        <v>0</v>
      </c>
      <c r="H174" s="421" t="str">
        <f t="shared" si="173"/>
        <v>-</v>
      </c>
      <c r="I174" s="701">
        <v>31.5</v>
      </c>
      <c r="J174" s="721">
        <f t="shared" si="174"/>
        <v>6.1378981108913579E-3</v>
      </c>
      <c r="K174" s="719">
        <v>14.85</v>
      </c>
      <c r="L174" s="754">
        <f t="shared" si="175"/>
        <v>5.7970901340162308E-3</v>
      </c>
      <c r="M174" s="719">
        <v>1</v>
      </c>
      <c r="N174" s="196">
        <f t="shared" si="176"/>
        <v>1.2074523961892801E-3</v>
      </c>
    </row>
    <row r="175" spans="2:22">
      <c r="B175" s="383" t="s">
        <v>395</v>
      </c>
      <c r="C175" s="700">
        <v>0</v>
      </c>
      <c r="D175" s="720">
        <f t="shared" si="171"/>
        <v>0</v>
      </c>
      <c r="E175" s="715">
        <v>0</v>
      </c>
      <c r="F175" s="195">
        <f t="shared" si="172"/>
        <v>0</v>
      </c>
      <c r="G175" s="761">
        <v>0</v>
      </c>
      <c r="H175" s="420" t="str">
        <f t="shared" si="173"/>
        <v>-</v>
      </c>
      <c r="I175" s="700">
        <v>1</v>
      </c>
      <c r="J175" s="720">
        <f t="shared" si="174"/>
        <v>1.9485390828226533E-4</v>
      </c>
      <c r="K175" s="718">
        <v>2</v>
      </c>
      <c r="L175" s="753">
        <f t="shared" si="175"/>
        <v>7.8075288000218593E-4</v>
      </c>
      <c r="M175" s="718">
        <v>0</v>
      </c>
      <c r="N175" s="195">
        <f t="shared" si="176"/>
        <v>0</v>
      </c>
    </row>
    <row r="176" spans="2:22">
      <c r="B176" s="826" t="s">
        <v>396</v>
      </c>
      <c r="C176" s="827">
        <v>1</v>
      </c>
      <c r="D176" s="828">
        <f t="shared" si="171"/>
        <v>1.5151515151515152E-2</v>
      </c>
      <c r="E176" s="829">
        <v>1</v>
      </c>
      <c r="F176" s="832">
        <f t="shared" si="172"/>
        <v>3.7037037037037035E-2</v>
      </c>
      <c r="G176" s="833">
        <v>0</v>
      </c>
      <c r="H176" s="830" t="str">
        <f t="shared" si="173"/>
        <v>-</v>
      </c>
      <c r="I176" s="827">
        <v>200.65</v>
      </c>
      <c r="J176" s="828">
        <f t="shared" si="174"/>
        <v>3.9097436696836539E-2</v>
      </c>
      <c r="K176" s="831">
        <v>16.149999999999999</v>
      </c>
      <c r="L176" s="834">
        <f t="shared" si="175"/>
        <v>6.3045795060176508E-3</v>
      </c>
      <c r="M176" s="831">
        <v>16.350000000000001</v>
      </c>
      <c r="N176" s="832">
        <f t="shared" si="176"/>
        <v>1.9741846677694731E-2</v>
      </c>
    </row>
    <row r="177" spans="2:14">
      <c r="B177" s="706" t="s">
        <v>407</v>
      </c>
      <c r="C177" s="734">
        <v>0</v>
      </c>
      <c r="D177" s="735">
        <f t="shared" si="171"/>
        <v>0</v>
      </c>
      <c r="E177" s="736">
        <v>0</v>
      </c>
      <c r="F177" s="739">
        <f t="shared" si="172"/>
        <v>0</v>
      </c>
      <c r="G177" s="763">
        <v>0</v>
      </c>
      <c r="H177" s="737" t="str">
        <f t="shared" si="173"/>
        <v>-</v>
      </c>
      <c r="I177" s="734">
        <v>1</v>
      </c>
      <c r="J177" s="735">
        <f t="shared" si="174"/>
        <v>1.9485390828226533E-4</v>
      </c>
      <c r="K177" s="738">
        <v>0</v>
      </c>
      <c r="L177" s="755">
        <f t="shared" si="175"/>
        <v>0</v>
      </c>
      <c r="M177" s="738">
        <v>0</v>
      </c>
      <c r="N177" s="739">
        <f t="shared" si="176"/>
        <v>0</v>
      </c>
    </row>
    <row r="178" spans="2:14">
      <c r="B178" s="703" t="s">
        <v>408</v>
      </c>
      <c r="C178" s="740">
        <v>0</v>
      </c>
      <c r="D178" s="741">
        <f t="shared" si="171"/>
        <v>0</v>
      </c>
      <c r="E178" s="742">
        <v>1</v>
      </c>
      <c r="F178" s="745">
        <f t="shared" si="172"/>
        <v>3.7037037037037035E-2</v>
      </c>
      <c r="G178" s="764">
        <v>0</v>
      </c>
      <c r="H178" s="743" t="str">
        <f t="shared" si="173"/>
        <v>-</v>
      </c>
      <c r="I178" s="740">
        <v>28.15</v>
      </c>
      <c r="J178" s="741">
        <f t="shared" si="174"/>
        <v>5.4851375181457687E-3</v>
      </c>
      <c r="K178" s="744">
        <v>15.65</v>
      </c>
      <c r="L178" s="756">
        <f t="shared" si="175"/>
        <v>6.1093912860171054E-3</v>
      </c>
      <c r="M178" s="744">
        <v>3.4</v>
      </c>
      <c r="N178" s="745">
        <f t="shared" si="176"/>
        <v>4.1053381470435527E-3</v>
      </c>
    </row>
    <row r="179" spans="2:14">
      <c r="B179" s="703" t="s">
        <v>409</v>
      </c>
      <c r="C179" s="740">
        <v>1</v>
      </c>
      <c r="D179" s="741">
        <f t="shared" si="171"/>
        <v>1.5151515151515152E-2</v>
      </c>
      <c r="E179" s="742">
        <v>0</v>
      </c>
      <c r="F179" s="745">
        <f t="shared" si="172"/>
        <v>0</v>
      </c>
      <c r="G179" s="764">
        <v>0</v>
      </c>
      <c r="H179" s="743" t="str">
        <f t="shared" si="173"/>
        <v>-</v>
      </c>
      <c r="I179" s="740">
        <v>1</v>
      </c>
      <c r="J179" s="741">
        <f t="shared" si="174"/>
        <v>1.9485390828226533E-4</v>
      </c>
      <c r="K179" s="744">
        <v>0</v>
      </c>
      <c r="L179" s="756">
        <f t="shared" si="175"/>
        <v>0</v>
      </c>
      <c r="M179" s="744">
        <v>0.95</v>
      </c>
      <c r="N179" s="745">
        <f t="shared" si="176"/>
        <v>1.1470797763798162E-3</v>
      </c>
    </row>
    <row r="180" spans="2:14">
      <c r="B180" s="703" t="s">
        <v>410</v>
      </c>
      <c r="C180" s="740">
        <v>0</v>
      </c>
      <c r="D180" s="741">
        <f t="shared" si="171"/>
        <v>0</v>
      </c>
      <c r="E180" s="742">
        <v>0</v>
      </c>
      <c r="F180" s="745">
        <f t="shared" si="172"/>
        <v>0</v>
      </c>
      <c r="G180" s="764">
        <v>0</v>
      </c>
      <c r="H180" s="743" t="str">
        <f t="shared" si="173"/>
        <v>-</v>
      </c>
      <c r="I180" s="740">
        <v>0</v>
      </c>
      <c r="J180" s="741">
        <f t="shared" si="174"/>
        <v>0</v>
      </c>
      <c r="K180" s="744">
        <v>0</v>
      </c>
      <c r="L180" s="756">
        <f t="shared" si="175"/>
        <v>0</v>
      </c>
      <c r="M180" s="744">
        <v>0</v>
      </c>
      <c r="N180" s="745">
        <f t="shared" si="176"/>
        <v>0</v>
      </c>
    </row>
    <row r="181" spans="2:14">
      <c r="B181" s="707" t="s">
        <v>411</v>
      </c>
      <c r="C181" s="746">
        <v>0</v>
      </c>
      <c r="D181" s="747">
        <f t="shared" si="171"/>
        <v>0</v>
      </c>
      <c r="E181" s="748">
        <v>0</v>
      </c>
      <c r="F181" s="751">
        <f t="shared" si="172"/>
        <v>0</v>
      </c>
      <c r="G181" s="765">
        <v>0</v>
      </c>
      <c r="H181" s="749" t="str">
        <f t="shared" si="173"/>
        <v>-</v>
      </c>
      <c r="I181" s="746">
        <v>0.5</v>
      </c>
      <c r="J181" s="747">
        <f t="shared" si="174"/>
        <v>9.7426954141132665E-5</v>
      </c>
      <c r="K181" s="750">
        <v>0.5</v>
      </c>
      <c r="L181" s="757">
        <f t="shared" si="175"/>
        <v>1.9518822000054648E-4</v>
      </c>
      <c r="M181" s="750">
        <v>0</v>
      </c>
      <c r="N181" s="751">
        <f t="shared" si="176"/>
        <v>0</v>
      </c>
    </row>
    <row r="182" spans="2:14">
      <c r="B182" s="383" t="s">
        <v>397</v>
      </c>
      <c r="C182" s="700">
        <v>0</v>
      </c>
      <c r="D182" s="720">
        <f t="shared" si="171"/>
        <v>0</v>
      </c>
      <c r="E182" s="715">
        <v>0</v>
      </c>
      <c r="F182" s="195">
        <f t="shared" si="172"/>
        <v>0</v>
      </c>
      <c r="G182" s="761">
        <v>0</v>
      </c>
      <c r="H182" s="420" t="str">
        <f t="shared" si="173"/>
        <v>-</v>
      </c>
      <c r="I182" s="700">
        <v>165.85</v>
      </c>
      <c r="J182" s="720">
        <f t="shared" si="174"/>
        <v>3.2316520688613702E-2</v>
      </c>
      <c r="K182" s="718">
        <v>71.849999999999994</v>
      </c>
      <c r="L182" s="753">
        <f t="shared" si="175"/>
        <v>2.8048547214078529E-2</v>
      </c>
      <c r="M182" s="718">
        <v>26.8</v>
      </c>
      <c r="N182" s="195">
        <f t="shared" si="176"/>
        <v>3.2359724217872712E-2</v>
      </c>
    </row>
    <row r="183" spans="2:14">
      <c r="B183" s="384" t="s">
        <v>398</v>
      </c>
      <c r="C183" s="701">
        <v>0</v>
      </c>
      <c r="D183" s="721">
        <f t="shared" si="171"/>
        <v>0</v>
      </c>
      <c r="E183" s="716">
        <v>0</v>
      </c>
      <c r="F183" s="196">
        <f t="shared" si="172"/>
        <v>0</v>
      </c>
      <c r="G183" s="762">
        <v>0</v>
      </c>
      <c r="H183" s="421" t="str">
        <f t="shared" si="173"/>
        <v>-</v>
      </c>
      <c r="I183" s="701">
        <v>29.8</v>
      </c>
      <c r="J183" s="721">
        <f t="shared" si="174"/>
        <v>5.8066464668115074E-3</v>
      </c>
      <c r="K183" s="719">
        <v>19.3</v>
      </c>
      <c r="L183" s="754">
        <f t="shared" si="175"/>
        <v>7.5342652920210949E-3</v>
      </c>
      <c r="M183" s="719">
        <v>6.9</v>
      </c>
      <c r="N183" s="196">
        <f t="shared" si="176"/>
        <v>8.3314215337060328E-3</v>
      </c>
    </row>
    <row r="184" spans="2:14">
      <c r="B184" s="383" t="s">
        <v>412</v>
      </c>
      <c r="C184" s="700">
        <v>0</v>
      </c>
      <c r="D184" s="720">
        <f t="shared" si="171"/>
        <v>0</v>
      </c>
      <c r="E184" s="715">
        <v>1</v>
      </c>
      <c r="F184" s="195">
        <f t="shared" si="172"/>
        <v>3.7037037037037035E-2</v>
      </c>
      <c r="G184" s="761">
        <v>0</v>
      </c>
      <c r="H184" s="420" t="str">
        <f t="shared" si="173"/>
        <v>-</v>
      </c>
      <c r="I184" s="700">
        <v>206.45</v>
      </c>
      <c r="J184" s="720">
        <f t="shared" si="174"/>
        <v>4.0227589364873674E-2</v>
      </c>
      <c r="K184" s="718">
        <v>135.65</v>
      </c>
      <c r="L184" s="753">
        <f t="shared" si="175"/>
        <v>5.2954564086148265E-2</v>
      </c>
      <c r="M184" s="718">
        <v>24.76</v>
      </c>
      <c r="N184" s="195">
        <f t="shared" si="176"/>
        <v>2.989652132964658E-2</v>
      </c>
    </row>
    <row r="185" spans="2:14">
      <c r="B185" s="384" t="s">
        <v>399</v>
      </c>
      <c r="C185" s="701">
        <v>0</v>
      </c>
      <c r="D185" s="721">
        <f t="shared" si="171"/>
        <v>0</v>
      </c>
      <c r="E185" s="716">
        <v>0</v>
      </c>
      <c r="F185" s="196">
        <f t="shared" si="172"/>
        <v>0</v>
      </c>
      <c r="G185" s="762">
        <v>0</v>
      </c>
      <c r="H185" s="421" t="str">
        <f t="shared" si="173"/>
        <v>-</v>
      </c>
      <c r="I185" s="701">
        <v>0</v>
      </c>
      <c r="J185" s="721">
        <f t="shared" si="174"/>
        <v>0</v>
      </c>
      <c r="K185" s="719">
        <v>0</v>
      </c>
      <c r="L185" s="754">
        <f t="shared" si="175"/>
        <v>0</v>
      </c>
      <c r="M185" s="719">
        <v>0</v>
      </c>
      <c r="N185" s="196">
        <f t="shared" si="176"/>
        <v>0</v>
      </c>
    </row>
    <row r="186" spans="2:14">
      <c r="B186" s="383" t="s">
        <v>413</v>
      </c>
      <c r="C186" s="700">
        <v>0</v>
      </c>
      <c r="D186" s="720">
        <f t="shared" si="171"/>
        <v>0</v>
      </c>
      <c r="E186" s="715">
        <v>0</v>
      </c>
      <c r="F186" s="195">
        <f t="shared" si="172"/>
        <v>0</v>
      </c>
      <c r="G186" s="761">
        <v>0</v>
      </c>
      <c r="H186" s="420" t="str">
        <f t="shared" si="173"/>
        <v>-</v>
      </c>
      <c r="I186" s="700">
        <v>149.5</v>
      </c>
      <c r="J186" s="720">
        <f t="shared" si="174"/>
        <v>2.9130659288198666E-2</v>
      </c>
      <c r="K186" s="718">
        <v>128.85</v>
      </c>
      <c r="L186" s="753">
        <f t="shared" si="175"/>
        <v>5.0300004294140825E-2</v>
      </c>
      <c r="M186" s="718">
        <v>21.1</v>
      </c>
      <c r="N186" s="195">
        <f t="shared" si="176"/>
        <v>2.5477245559593811E-2</v>
      </c>
    </row>
    <row r="187" spans="2:14">
      <c r="B187" s="384" t="s">
        <v>414</v>
      </c>
      <c r="C187" s="701">
        <v>0</v>
      </c>
      <c r="D187" s="721">
        <f t="shared" si="171"/>
        <v>0</v>
      </c>
      <c r="E187" s="716">
        <v>0</v>
      </c>
      <c r="F187" s="196">
        <f t="shared" si="172"/>
        <v>0</v>
      </c>
      <c r="G187" s="762">
        <v>0</v>
      </c>
      <c r="H187" s="421" t="str">
        <f t="shared" si="173"/>
        <v>-</v>
      </c>
      <c r="I187" s="701">
        <v>10.5</v>
      </c>
      <c r="J187" s="721">
        <f t="shared" si="174"/>
        <v>2.045966036963786E-3</v>
      </c>
      <c r="K187" s="719">
        <v>7</v>
      </c>
      <c r="L187" s="754">
        <f t="shared" si="175"/>
        <v>2.7326350800076509E-3</v>
      </c>
      <c r="M187" s="719">
        <v>4.9000000000000004</v>
      </c>
      <c r="N187" s="196">
        <f t="shared" si="176"/>
        <v>5.9165167413274735E-3</v>
      </c>
    </row>
    <row r="188" spans="2:14">
      <c r="B188" s="383" t="s">
        <v>400</v>
      </c>
      <c r="C188" s="700">
        <v>0</v>
      </c>
      <c r="D188" s="720">
        <f t="shared" si="171"/>
        <v>0</v>
      </c>
      <c r="E188" s="715">
        <v>0</v>
      </c>
      <c r="F188" s="195">
        <f t="shared" si="172"/>
        <v>0</v>
      </c>
      <c r="G188" s="761">
        <v>0</v>
      </c>
      <c r="H188" s="420" t="str">
        <f t="shared" si="173"/>
        <v>-</v>
      </c>
      <c r="I188" s="700">
        <v>2</v>
      </c>
      <c r="J188" s="720">
        <f t="shared" si="174"/>
        <v>3.8970781656453066E-4</v>
      </c>
      <c r="K188" s="718">
        <v>2</v>
      </c>
      <c r="L188" s="753">
        <f t="shared" si="175"/>
        <v>7.8075288000218593E-4</v>
      </c>
      <c r="M188" s="718">
        <v>0</v>
      </c>
      <c r="N188" s="195">
        <f t="shared" si="176"/>
        <v>0</v>
      </c>
    </row>
    <row r="189" spans="2:14">
      <c r="B189" s="384" t="s">
        <v>415</v>
      </c>
      <c r="C189" s="701">
        <v>1</v>
      </c>
      <c r="D189" s="721">
        <f t="shared" si="171"/>
        <v>1.5151515151515152E-2</v>
      </c>
      <c r="E189" s="716">
        <v>0</v>
      </c>
      <c r="F189" s="196">
        <f t="shared" si="172"/>
        <v>0</v>
      </c>
      <c r="G189" s="762">
        <v>0</v>
      </c>
      <c r="H189" s="421" t="str">
        <f t="shared" si="173"/>
        <v>-</v>
      </c>
      <c r="I189" s="701">
        <v>13.35</v>
      </c>
      <c r="J189" s="721">
        <f t="shared" si="174"/>
        <v>2.601299675568242E-3</v>
      </c>
      <c r="K189" s="719">
        <v>9.9499999999999993</v>
      </c>
      <c r="L189" s="754">
        <f t="shared" si="175"/>
        <v>3.8842455780108746E-3</v>
      </c>
      <c r="M189" s="719">
        <v>2</v>
      </c>
      <c r="N189" s="196">
        <f t="shared" si="176"/>
        <v>2.4149047923785602E-3</v>
      </c>
    </row>
    <row r="190" spans="2:14">
      <c r="B190" s="383" t="s">
        <v>416</v>
      </c>
      <c r="C190" s="700">
        <v>0</v>
      </c>
      <c r="D190" s="720">
        <f t="shared" si="171"/>
        <v>0</v>
      </c>
      <c r="E190" s="715">
        <v>0</v>
      </c>
      <c r="F190" s="195">
        <f t="shared" si="172"/>
        <v>0</v>
      </c>
      <c r="G190" s="761">
        <v>0</v>
      </c>
      <c r="H190" s="420" t="str">
        <f t="shared" si="173"/>
        <v>-</v>
      </c>
      <c r="I190" s="700">
        <v>1.9</v>
      </c>
      <c r="J190" s="720">
        <f t="shared" si="174"/>
        <v>3.7022242573630409E-4</v>
      </c>
      <c r="K190" s="718">
        <v>0</v>
      </c>
      <c r="L190" s="753">
        <f t="shared" si="175"/>
        <v>0</v>
      </c>
      <c r="M190" s="718">
        <v>0</v>
      </c>
      <c r="N190" s="195">
        <f t="shared" si="176"/>
        <v>0</v>
      </c>
    </row>
    <row r="191" spans="2:14">
      <c r="B191" s="384" t="s">
        <v>401</v>
      </c>
      <c r="C191" s="701">
        <v>0</v>
      </c>
      <c r="D191" s="721">
        <f t="shared" si="171"/>
        <v>0</v>
      </c>
      <c r="E191" s="716">
        <v>0</v>
      </c>
      <c r="F191" s="196">
        <f t="shared" si="172"/>
        <v>0</v>
      </c>
      <c r="G191" s="762">
        <v>0</v>
      </c>
      <c r="H191" s="421" t="str">
        <f t="shared" si="173"/>
        <v>-</v>
      </c>
      <c r="I191" s="701">
        <v>20.75</v>
      </c>
      <c r="J191" s="721">
        <f t="shared" si="174"/>
        <v>4.043218596857006E-3</v>
      </c>
      <c r="K191" s="719">
        <v>35.85</v>
      </c>
      <c r="L191" s="754">
        <f t="shared" si="175"/>
        <v>1.3994995374039183E-2</v>
      </c>
      <c r="M191" s="719">
        <v>2.95</v>
      </c>
      <c r="N191" s="196">
        <f t="shared" si="176"/>
        <v>3.5619845687583766E-3</v>
      </c>
    </row>
    <row r="192" spans="2:14">
      <c r="B192" s="383" t="s">
        <v>402</v>
      </c>
      <c r="C192" s="700">
        <v>59</v>
      </c>
      <c r="D192" s="720">
        <f t="shared" si="171"/>
        <v>0.89393939393939392</v>
      </c>
      <c r="E192" s="715">
        <v>21</v>
      </c>
      <c r="F192" s="195">
        <f t="shared" si="172"/>
        <v>0.77777777777777779</v>
      </c>
      <c r="G192" s="761">
        <v>0</v>
      </c>
      <c r="H192" s="420" t="str">
        <f t="shared" si="173"/>
        <v>-</v>
      </c>
      <c r="I192" s="700">
        <v>3482.5</v>
      </c>
      <c r="J192" s="720">
        <f t="shared" si="174"/>
        <v>0.67857873559298898</v>
      </c>
      <c r="K192" s="718">
        <v>1693.02</v>
      </c>
      <c r="L192" s="753">
        <f t="shared" si="175"/>
        <v>0.66091512045065037</v>
      </c>
      <c r="M192" s="718">
        <v>570.53</v>
      </c>
      <c r="N192" s="195">
        <f t="shared" si="176"/>
        <v>0.68888781559786993</v>
      </c>
    </row>
    <row r="193" spans="2:14">
      <c r="B193" s="826" t="s">
        <v>417</v>
      </c>
      <c r="C193" s="827">
        <v>0</v>
      </c>
      <c r="D193" s="828">
        <f t="shared" si="171"/>
        <v>0</v>
      </c>
      <c r="E193" s="829">
        <v>0</v>
      </c>
      <c r="F193" s="832">
        <f t="shared" si="172"/>
        <v>0</v>
      </c>
      <c r="G193" s="833">
        <v>0</v>
      </c>
      <c r="H193" s="830" t="str">
        <f t="shared" si="173"/>
        <v>-</v>
      </c>
      <c r="I193" s="827">
        <v>1</v>
      </c>
      <c r="J193" s="828">
        <f t="shared" si="174"/>
        <v>1.9485390828226533E-4</v>
      </c>
      <c r="K193" s="831">
        <v>2</v>
      </c>
      <c r="L193" s="834">
        <f t="shared" si="175"/>
        <v>7.8075288000218593E-4</v>
      </c>
      <c r="M193" s="831">
        <v>0</v>
      </c>
      <c r="N193" s="832">
        <f t="shared" si="176"/>
        <v>0</v>
      </c>
    </row>
    <row r="194" spans="2:14">
      <c r="B194" s="706" t="s">
        <v>418</v>
      </c>
      <c r="C194" s="734">
        <v>0</v>
      </c>
      <c r="D194" s="735">
        <f t="shared" si="171"/>
        <v>0</v>
      </c>
      <c r="E194" s="736">
        <v>0</v>
      </c>
      <c r="F194" s="739">
        <f t="shared" si="172"/>
        <v>0</v>
      </c>
      <c r="G194" s="763">
        <v>0</v>
      </c>
      <c r="H194" s="737" t="str">
        <f t="shared" si="173"/>
        <v>-</v>
      </c>
      <c r="I194" s="734">
        <v>0</v>
      </c>
      <c r="J194" s="735">
        <f t="shared" si="174"/>
        <v>0</v>
      </c>
      <c r="K194" s="738">
        <v>0</v>
      </c>
      <c r="L194" s="755">
        <f t="shared" si="175"/>
        <v>0</v>
      </c>
      <c r="M194" s="738">
        <v>0</v>
      </c>
      <c r="N194" s="739">
        <f t="shared" si="176"/>
        <v>0</v>
      </c>
    </row>
    <row r="195" spans="2:14">
      <c r="B195" s="709" t="s">
        <v>419</v>
      </c>
      <c r="C195" s="734">
        <v>0</v>
      </c>
      <c r="D195" s="735">
        <f t="shared" si="171"/>
        <v>0</v>
      </c>
      <c r="E195" s="736">
        <v>0</v>
      </c>
      <c r="F195" s="739">
        <f t="shared" si="172"/>
        <v>0</v>
      </c>
      <c r="G195" s="763">
        <v>0</v>
      </c>
      <c r="H195" s="737" t="str">
        <f t="shared" si="173"/>
        <v>-</v>
      </c>
      <c r="I195" s="734">
        <v>0</v>
      </c>
      <c r="J195" s="735">
        <f t="shared" si="174"/>
        <v>0</v>
      </c>
      <c r="K195" s="738">
        <v>0</v>
      </c>
      <c r="L195" s="755">
        <f t="shared" si="175"/>
        <v>0</v>
      </c>
      <c r="M195" s="738">
        <v>0</v>
      </c>
      <c r="N195" s="739">
        <f t="shared" si="176"/>
        <v>0</v>
      </c>
    </row>
    <row r="196" spans="2:14">
      <c r="B196" s="708" t="s">
        <v>420</v>
      </c>
      <c r="C196" s="740">
        <v>0</v>
      </c>
      <c r="D196" s="741">
        <f t="shared" si="171"/>
        <v>0</v>
      </c>
      <c r="E196" s="742">
        <v>0</v>
      </c>
      <c r="F196" s="745">
        <f t="shared" si="172"/>
        <v>0</v>
      </c>
      <c r="G196" s="764">
        <v>0</v>
      </c>
      <c r="H196" s="743" t="str">
        <f t="shared" si="173"/>
        <v>-</v>
      </c>
      <c r="I196" s="740">
        <v>0</v>
      </c>
      <c r="J196" s="741">
        <f t="shared" si="174"/>
        <v>0</v>
      </c>
      <c r="K196" s="744">
        <v>0</v>
      </c>
      <c r="L196" s="756">
        <f t="shared" si="175"/>
        <v>0</v>
      </c>
      <c r="M196" s="744">
        <v>0</v>
      </c>
      <c r="N196" s="745">
        <f t="shared" si="176"/>
        <v>0</v>
      </c>
    </row>
    <row r="197" spans="2:14">
      <c r="B197" s="708" t="s">
        <v>421</v>
      </c>
      <c r="C197" s="740">
        <v>0</v>
      </c>
      <c r="D197" s="741">
        <f t="shared" si="171"/>
        <v>0</v>
      </c>
      <c r="E197" s="742">
        <v>0</v>
      </c>
      <c r="F197" s="745">
        <f t="shared" si="172"/>
        <v>0</v>
      </c>
      <c r="G197" s="764">
        <v>0</v>
      </c>
      <c r="H197" s="743" t="str">
        <f t="shared" si="173"/>
        <v>-</v>
      </c>
      <c r="I197" s="740">
        <v>0</v>
      </c>
      <c r="J197" s="741">
        <f t="shared" si="174"/>
        <v>0</v>
      </c>
      <c r="K197" s="744">
        <v>0</v>
      </c>
      <c r="L197" s="756">
        <f t="shared" si="175"/>
        <v>0</v>
      </c>
      <c r="M197" s="744">
        <v>0</v>
      </c>
      <c r="N197" s="745">
        <f t="shared" si="176"/>
        <v>0</v>
      </c>
    </row>
    <row r="198" spans="2:14">
      <c r="B198" s="710" t="s">
        <v>422</v>
      </c>
      <c r="C198" s="746">
        <v>0</v>
      </c>
      <c r="D198" s="747">
        <f t="shared" si="171"/>
        <v>0</v>
      </c>
      <c r="E198" s="748">
        <v>0</v>
      </c>
      <c r="F198" s="751">
        <f t="shared" si="172"/>
        <v>0</v>
      </c>
      <c r="G198" s="765">
        <v>0</v>
      </c>
      <c r="H198" s="749" t="str">
        <f t="shared" si="173"/>
        <v>-</v>
      </c>
      <c r="I198" s="746">
        <v>0</v>
      </c>
      <c r="J198" s="747">
        <f t="shared" si="174"/>
        <v>0</v>
      </c>
      <c r="K198" s="750">
        <v>0</v>
      </c>
      <c r="L198" s="757">
        <f t="shared" si="175"/>
        <v>0</v>
      </c>
      <c r="M198" s="750">
        <v>0</v>
      </c>
      <c r="N198" s="751">
        <f t="shared" si="176"/>
        <v>0</v>
      </c>
    </row>
    <row r="199" spans="2:14">
      <c r="B199" s="703" t="s">
        <v>423</v>
      </c>
      <c r="C199" s="740">
        <v>0</v>
      </c>
      <c r="D199" s="741">
        <f t="shared" si="171"/>
        <v>0</v>
      </c>
      <c r="E199" s="742">
        <v>0</v>
      </c>
      <c r="F199" s="745">
        <f t="shared" si="172"/>
        <v>0</v>
      </c>
      <c r="G199" s="764">
        <v>0</v>
      </c>
      <c r="H199" s="743" t="str">
        <f t="shared" si="173"/>
        <v>-</v>
      </c>
      <c r="I199" s="740">
        <v>0</v>
      </c>
      <c r="J199" s="741">
        <f t="shared" si="174"/>
        <v>0</v>
      </c>
      <c r="K199" s="744">
        <v>2</v>
      </c>
      <c r="L199" s="756">
        <f t="shared" si="175"/>
        <v>7.8075288000218593E-4</v>
      </c>
      <c r="M199" s="744">
        <v>0</v>
      </c>
      <c r="N199" s="745">
        <f t="shared" si="176"/>
        <v>0</v>
      </c>
    </row>
    <row r="200" spans="2:14">
      <c r="B200" s="703" t="s">
        <v>424</v>
      </c>
      <c r="C200" s="740">
        <v>0</v>
      </c>
      <c r="D200" s="741">
        <f t="shared" si="171"/>
        <v>0</v>
      </c>
      <c r="E200" s="742">
        <v>0</v>
      </c>
      <c r="F200" s="745">
        <f t="shared" si="172"/>
        <v>0</v>
      </c>
      <c r="G200" s="764">
        <v>0</v>
      </c>
      <c r="H200" s="743" t="str">
        <f t="shared" si="173"/>
        <v>-</v>
      </c>
      <c r="I200" s="740">
        <v>0</v>
      </c>
      <c r="J200" s="741">
        <f t="shared" si="174"/>
        <v>0</v>
      </c>
      <c r="K200" s="744">
        <v>0</v>
      </c>
      <c r="L200" s="756">
        <f t="shared" si="175"/>
        <v>0</v>
      </c>
      <c r="M200" s="744">
        <v>0</v>
      </c>
      <c r="N200" s="745">
        <f t="shared" si="176"/>
        <v>0</v>
      </c>
    </row>
    <row r="201" spans="2:14">
      <c r="B201" s="703" t="s">
        <v>425</v>
      </c>
      <c r="C201" s="740">
        <v>0</v>
      </c>
      <c r="D201" s="741">
        <f t="shared" si="171"/>
        <v>0</v>
      </c>
      <c r="E201" s="742">
        <v>0</v>
      </c>
      <c r="F201" s="745">
        <f t="shared" si="172"/>
        <v>0</v>
      </c>
      <c r="G201" s="764">
        <v>0</v>
      </c>
      <c r="H201" s="743" t="str">
        <f t="shared" si="173"/>
        <v>-</v>
      </c>
      <c r="I201" s="740">
        <v>0</v>
      </c>
      <c r="J201" s="741">
        <f t="shared" si="174"/>
        <v>0</v>
      </c>
      <c r="K201" s="744">
        <v>0</v>
      </c>
      <c r="L201" s="756">
        <f t="shared" si="175"/>
        <v>0</v>
      </c>
      <c r="M201" s="744">
        <v>0</v>
      </c>
      <c r="N201" s="745">
        <f t="shared" si="176"/>
        <v>0</v>
      </c>
    </row>
    <row r="202" spans="2:14">
      <c r="B202" s="703" t="s">
        <v>426</v>
      </c>
      <c r="C202" s="740">
        <v>0</v>
      </c>
      <c r="D202" s="741">
        <f t="shared" si="171"/>
        <v>0</v>
      </c>
      <c r="E202" s="742">
        <v>0</v>
      </c>
      <c r="F202" s="745">
        <f t="shared" si="172"/>
        <v>0</v>
      </c>
      <c r="G202" s="764">
        <v>0</v>
      </c>
      <c r="H202" s="743" t="str">
        <f t="shared" si="173"/>
        <v>-</v>
      </c>
      <c r="I202" s="740">
        <v>0</v>
      </c>
      <c r="J202" s="741">
        <f t="shared" si="174"/>
        <v>0</v>
      </c>
      <c r="K202" s="744">
        <v>0</v>
      </c>
      <c r="L202" s="756">
        <f t="shared" si="175"/>
        <v>0</v>
      </c>
      <c r="M202" s="744">
        <v>0</v>
      </c>
      <c r="N202" s="745">
        <f t="shared" si="176"/>
        <v>0</v>
      </c>
    </row>
    <row r="203" spans="2:14">
      <c r="B203" s="703" t="s">
        <v>427</v>
      </c>
      <c r="C203" s="740">
        <v>0</v>
      </c>
      <c r="D203" s="741">
        <f t="shared" si="171"/>
        <v>0</v>
      </c>
      <c r="E203" s="742">
        <v>0</v>
      </c>
      <c r="F203" s="745">
        <f t="shared" si="172"/>
        <v>0</v>
      </c>
      <c r="G203" s="764">
        <v>0</v>
      </c>
      <c r="H203" s="743" t="str">
        <f t="shared" si="173"/>
        <v>-</v>
      </c>
      <c r="I203" s="740">
        <v>1</v>
      </c>
      <c r="J203" s="741">
        <f t="shared" si="174"/>
        <v>1.9485390828226533E-4</v>
      </c>
      <c r="K203" s="744">
        <v>0</v>
      </c>
      <c r="L203" s="756">
        <f t="shared" si="175"/>
        <v>0</v>
      </c>
      <c r="M203" s="744">
        <v>0</v>
      </c>
      <c r="N203" s="745">
        <f t="shared" si="176"/>
        <v>0</v>
      </c>
    </row>
    <row r="204" spans="2:14">
      <c r="B204" s="707" t="s">
        <v>428</v>
      </c>
      <c r="C204" s="746">
        <v>0</v>
      </c>
      <c r="D204" s="747">
        <f t="shared" si="171"/>
        <v>0</v>
      </c>
      <c r="E204" s="748">
        <v>0</v>
      </c>
      <c r="F204" s="751">
        <f t="shared" si="172"/>
        <v>0</v>
      </c>
      <c r="G204" s="765">
        <v>0</v>
      </c>
      <c r="H204" s="749" t="str">
        <f t="shared" si="173"/>
        <v>-</v>
      </c>
      <c r="I204" s="746">
        <v>0</v>
      </c>
      <c r="J204" s="747">
        <f t="shared" si="174"/>
        <v>0</v>
      </c>
      <c r="K204" s="750">
        <v>0</v>
      </c>
      <c r="L204" s="757">
        <f t="shared" si="175"/>
        <v>0</v>
      </c>
      <c r="M204" s="750">
        <v>0</v>
      </c>
      <c r="N204" s="751">
        <f t="shared" si="176"/>
        <v>0</v>
      </c>
    </row>
    <row r="205" spans="2:14">
      <c r="B205" s="383" t="s">
        <v>403</v>
      </c>
      <c r="C205" s="700">
        <v>0</v>
      </c>
      <c r="D205" s="720">
        <f t="shared" si="171"/>
        <v>0</v>
      </c>
      <c r="E205" s="715">
        <v>0</v>
      </c>
      <c r="F205" s="195">
        <f t="shared" si="172"/>
        <v>0</v>
      </c>
      <c r="G205" s="761">
        <v>0</v>
      </c>
      <c r="H205" s="420" t="str">
        <f t="shared" si="173"/>
        <v>-</v>
      </c>
      <c r="I205" s="700">
        <v>87.05</v>
      </c>
      <c r="J205" s="720">
        <f t="shared" si="174"/>
        <v>1.6962032715971197E-2</v>
      </c>
      <c r="K205" s="718">
        <v>26.55</v>
      </c>
      <c r="L205" s="753">
        <f t="shared" si="175"/>
        <v>1.0364494482029019E-2</v>
      </c>
      <c r="M205" s="718">
        <v>18.600000000000001</v>
      </c>
      <c r="N205" s="195">
        <f t="shared" si="176"/>
        <v>2.2458614569120613E-2</v>
      </c>
    </row>
    <row r="206" spans="2:14">
      <c r="B206" s="704" t="s">
        <v>429</v>
      </c>
      <c r="C206" s="722">
        <v>0</v>
      </c>
      <c r="D206" s="723">
        <f t="shared" si="171"/>
        <v>0</v>
      </c>
      <c r="E206" s="724">
        <v>0</v>
      </c>
      <c r="F206" s="727">
        <f t="shared" si="172"/>
        <v>0</v>
      </c>
      <c r="G206" s="766">
        <v>0</v>
      </c>
      <c r="H206" s="725" t="str">
        <f t="shared" si="173"/>
        <v>-</v>
      </c>
      <c r="I206" s="722">
        <v>17</v>
      </c>
      <c r="J206" s="723">
        <f t="shared" si="174"/>
        <v>3.3125164407985107E-3</v>
      </c>
      <c r="K206" s="726">
        <v>11</v>
      </c>
      <c r="L206" s="758">
        <f t="shared" si="175"/>
        <v>4.2941408400120227E-3</v>
      </c>
      <c r="M206" s="726">
        <v>4</v>
      </c>
      <c r="N206" s="727">
        <f t="shared" si="176"/>
        <v>4.8298095847571203E-3</v>
      </c>
    </row>
    <row r="207" spans="2:14">
      <c r="B207" s="705" t="s">
        <v>430</v>
      </c>
      <c r="C207" s="728">
        <v>0</v>
      </c>
      <c r="D207" s="729">
        <f t="shared" si="171"/>
        <v>0</v>
      </c>
      <c r="E207" s="730">
        <v>0</v>
      </c>
      <c r="F207" s="733">
        <f t="shared" si="172"/>
        <v>0</v>
      </c>
      <c r="G207" s="767">
        <v>0</v>
      </c>
      <c r="H207" s="731" t="str">
        <f t="shared" si="173"/>
        <v>-</v>
      </c>
      <c r="I207" s="728">
        <v>18</v>
      </c>
      <c r="J207" s="729">
        <f t="shared" si="174"/>
        <v>3.5073703490807761E-3</v>
      </c>
      <c r="K207" s="732">
        <v>7</v>
      </c>
      <c r="L207" s="759">
        <f t="shared" si="175"/>
        <v>2.7326350800076509E-3</v>
      </c>
      <c r="M207" s="732">
        <v>7</v>
      </c>
      <c r="N207" s="733">
        <f t="shared" si="176"/>
        <v>8.4521667733249619E-3</v>
      </c>
    </row>
    <row r="208" spans="2:14">
      <c r="B208" s="384" t="s">
        <v>405</v>
      </c>
      <c r="C208" s="701">
        <v>3</v>
      </c>
      <c r="D208" s="721">
        <f t="shared" si="171"/>
        <v>4.5454545454545456E-2</v>
      </c>
      <c r="E208" s="716">
        <v>1</v>
      </c>
      <c r="F208" s="196">
        <f t="shared" si="172"/>
        <v>3.7037037037037035E-2</v>
      </c>
      <c r="G208" s="762">
        <v>0</v>
      </c>
      <c r="H208" s="421" t="str">
        <f t="shared" si="173"/>
        <v>-</v>
      </c>
      <c r="I208" s="701">
        <v>390.25</v>
      </c>
      <c r="J208" s="721">
        <f t="shared" si="174"/>
        <v>7.6041737707154042E-2</v>
      </c>
      <c r="K208" s="719">
        <v>165.55</v>
      </c>
      <c r="L208" s="754">
        <f t="shared" si="175"/>
        <v>6.4626819642180949E-2</v>
      </c>
      <c r="M208" s="719">
        <v>76.099999999999994</v>
      </c>
      <c r="N208" s="196">
        <f t="shared" si="176"/>
        <v>9.1887127350004219E-2</v>
      </c>
    </row>
    <row r="209" spans="1:22">
      <c r="B209" s="383" t="s">
        <v>431</v>
      </c>
      <c r="C209" s="700">
        <v>0</v>
      </c>
      <c r="D209" s="720">
        <f t="shared" si="171"/>
        <v>0</v>
      </c>
      <c r="E209" s="715">
        <v>0</v>
      </c>
      <c r="F209" s="195">
        <f t="shared" si="172"/>
        <v>0</v>
      </c>
      <c r="G209" s="761">
        <v>0</v>
      </c>
      <c r="H209" s="420" t="str">
        <f t="shared" si="173"/>
        <v>-</v>
      </c>
      <c r="I209" s="700">
        <v>16.850000000000001</v>
      </c>
      <c r="J209" s="720">
        <f t="shared" si="174"/>
        <v>3.283288354556171E-3</v>
      </c>
      <c r="K209" s="718">
        <v>12.8</v>
      </c>
      <c r="L209" s="753">
        <f t="shared" si="175"/>
        <v>4.9968184320139906E-3</v>
      </c>
      <c r="M209" s="718">
        <v>1</v>
      </c>
      <c r="N209" s="195">
        <f t="shared" si="176"/>
        <v>1.2074523961892801E-3</v>
      </c>
    </row>
    <row r="210" spans="1:22">
      <c r="B210" s="384" t="s">
        <v>149</v>
      </c>
      <c r="C210" s="701">
        <v>0</v>
      </c>
      <c r="D210" s="721">
        <f t="shared" si="171"/>
        <v>0</v>
      </c>
      <c r="E210" s="716">
        <v>3</v>
      </c>
      <c r="F210" s="196">
        <f t="shared" si="172"/>
        <v>0.1111111111111111</v>
      </c>
      <c r="G210" s="762">
        <v>0</v>
      </c>
      <c r="H210" s="421" t="str">
        <f t="shared" si="173"/>
        <v>-</v>
      </c>
      <c r="I210" s="701">
        <v>130.1</v>
      </c>
      <c r="J210" s="721">
        <f t="shared" si="174"/>
        <v>2.5350493467522717E-2</v>
      </c>
      <c r="K210" s="719">
        <v>96.75</v>
      </c>
      <c r="L210" s="754">
        <f t="shared" si="175"/>
        <v>3.7768920570105745E-2</v>
      </c>
      <c r="M210" s="719">
        <v>40.700000000000003</v>
      </c>
      <c r="N210" s="196">
        <f t="shared" si="176"/>
        <v>4.9143312524903705E-2</v>
      </c>
    </row>
    <row r="211" spans="1:22" ht="15.75" thickBot="1">
      <c r="B211" s="768" t="s">
        <v>255</v>
      </c>
      <c r="C211" s="769">
        <f>SUM(C171:C176,C182:C193,C205,C208:C210)</f>
        <v>66</v>
      </c>
      <c r="D211" s="770"/>
      <c r="E211" s="771">
        <f>SUM(E171:E176,E182:E193,E205,E208:E210)</f>
        <v>27</v>
      </c>
      <c r="F211" s="776"/>
      <c r="G211" s="777">
        <f>SUM(G171:G176,G182:G193,G205,G208:G210)</f>
        <v>0</v>
      </c>
      <c r="H211" s="772"/>
      <c r="I211" s="769">
        <f>SUM(I171:I176,I182:I193,I205,I208:I210)</f>
        <v>5132.0500000000011</v>
      </c>
      <c r="J211" s="773"/>
      <c r="K211" s="774">
        <f>SUM(K171:K176,K182:K193,K205,K208:K210)</f>
        <v>2561.6300000000006</v>
      </c>
      <c r="L211" s="778"/>
      <c r="M211" s="774">
        <f>SUM(M171:M176,M182:M193,M205,M208:M210)</f>
        <v>828.19</v>
      </c>
      <c r="N211" s="775"/>
    </row>
    <row r="213" spans="1:22" ht="17.25">
      <c r="A213" s="892" t="s">
        <v>438</v>
      </c>
    </row>
    <row r="215" spans="1:22">
      <c r="B215" s="5" t="s">
        <v>104</v>
      </c>
      <c r="C215" s="946" t="str">
        <f>$A$1</f>
        <v>East Renfrewshire</v>
      </c>
      <c r="D215" s="946"/>
      <c r="E215" s="946"/>
      <c r="F215" s="946"/>
      <c r="G215" s="946"/>
      <c r="H215" s="946"/>
      <c r="I215" s="946"/>
      <c r="J215" s="946"/>
      <c r="K215" s="946"/>
      <c r="L215" s="946"/>
      <c r="M215" s="946" t="s">
        <v>93</v>
      </c>
      <c r="N215" s="946"/>
      <c r="O215" s="946"/>
      <c r="P215" s="946"/>
      <c r="Q215" s="946"/>
      <c r="R215" s="946"/>
      <c r="S215" s="946"/>
      <c r="T215" s="946"/>
      <c r="U215" s="946"/>
      <c r="V215" s="910"/>
    </row>
    <row r="216" spans="1:22" ht="15.75">
      <c r="C216" s="965" t="s">
        <v>439</v>
      </c>
      <c r="D216" s="966"/>
      <c r="E216" s="966"/>
      <c r="F216" s="966"/>
      <c r="G216" s="955" t="s">
        <v>440</v>
      </c>
      <c r="H216" s="956"/>
      <c r="I216" s="967"/>
      <c r="J216" s="955" t="s">
        <v>441</v>
      </c>
      <c r="K216" s="956"/>
      <c r="L216" s="968"/>
      <c r="M216" s="965" t="s">
        <v>439</v>
      </c>
      <c r="N216" s="966"/>
      <c r="O216" s="966"/>
      <c r="P216" s="966"/>
      <c r="Q216" s="955" t="s">
        <v>440</v>
      </c>
      <c r="R216" s="956"/>
      <c r="S216" s="967"/>
      <c r="T216" s="955" t="s">
        <v>441</v>
      </c>
      <c r="U216" s="956"/>
      <c r="V216" s="956"/>
    </row>
    <row r="217" spans="1:22" ht="15.75" thickBot="1">
      <c r="B217" s="5" t="s">
        <v>390</v>
      </c>
      <c r="C217" s="392" t="s">
        <v>97</v>
      </c>
      <c r="D217" s="393" t="s">
        <v>99</v>
      </c>
      <c r="E217" s="393" t="s">
        <v>100</v>
      </c>
      <c r="F217" s="393" t="s">
        <v>101</v>
      </c>
      <c r="G217" s="394" t="s">
        <v>99</v>
      </c>
      <c r="H217" s="393" t="s">
        <v>100</v>
      </c>
      <c r="I217" s="395" t="s">
        <v>101</v>
      </c>
      <c r="J217" s="394" t="s">
        <v>99</v>
      </c>
      <c r="K217" s="393" t="s">
        <v>100</v>
      </c>
      <c r="L217" s="396" t="s">
        <v>101</v>
      </c>
      <c r="M217" s="392" t="s">
        <v>97</v>
      </c>
      <c r="N217" s="393" t="s">
        <v>99</v>
      </c>
      <c r="O217" s="393" t="s">
        <v>100</v>
      </c>
      <c r="P217" s="393" t="s">
        <v>101</v>
      </c>
      <c r="Q217" s="394" t="s">
        <v>99</v>
      </c>
      <c r="R217" s="393" t="s">
        <v>100</v>
      </c>
      <c r="S217" s="395" t="s">
        <v>101</v>
      </c>
      <c r="T217" s="394" t="s">
        <v>99</v>
      </c>
      <c r="U217" s="393" t="s">
        <v>100</v>
      </c>
      <c r="V217" s="393" t="s">
        <v>101</v>
      </c>
    </row>
    <row r="218" spans="1:22">
      <c r="B218" s="134" t="s">
        <v>96</v>
      </c>
      <c r="C218" s="244"/>
      <c r="D218" s="243"/>
      <c r="E218" s="243"/>
      <c r="F218" s="243"/>
      <c r="G218" s="389"/>
      <c r="H218" s="243"/>
      <c r="I218" s="281"/>
      <c r="J218" s="389"/>
      <c r="K218" s="243"/>
      <c r="L218" s="245"/>
      <c r="M218" s="244"/>
      <c r="N218" s="243"/>
      <c r="O218" s="243"/>
      <c r="P218" s="243"/>
      <c r="Q218" s="389"/>
      <c r="R218" s="243"/>
      <c r="S218" s="281"/>
      <c r="T218" s="389"/>
      <c r="U218" s="243"/>
      <c r="V218" s="243"/>
    </row>
    <row r="219" spans="1:22">
      <c r="B219" s="383" t="s">
        <v>391</v>
      </c>
      <c r="C219" s="324">
        <v>0</v>
      </c>
      <c r="D219" s="248">
        <v>0</v>
      </c>
      <c r="E219" s="248">
        <v>5</v>
      </c>
      <c r="F219" s="248">
        <f t="array" ref="F219">IFERROR(INDEX($C$258:$C$297,MATCH($B219,$B$258:$B$297,0)),"-")</f>
        <v>4</v>
      </c>
      <c r="G219" s="373">
        <v>0</v>
      </c>
      <c r="H219" s="248">
        <v>4</v>
      </c>
      <c r="I219" s="282">
        <f t="array" ref="I219">IFERROR(INDEX($E$258:$E$297,MATCH($B219,$B$258:$B$297,0)),"-")</f>
        <v>4</v>
      </c>
      <c r="J219" s="373">
        <v>0</v>
      </c>
      <c r="K219" s="248">
        <v>1</v>
      </c>
      <c r="L219" s="321">
        <f t="array" ref="L219">IFERROR(INDEX($G$258:$G$297,MATCH($B219,$B$258:$B$297,0)),"-")</f>
        <v>0</v>
      </c>
      <c r="M219" s="324">
        <v>40</v>
      </c>
      <c r="N219" s="248">
        <v>58.33</v>
      </c>
      <c r="O219" s="248">
        <v>50.76</v>
      </c>
      <c r="P219" s="248">
        <f t="array" ref="P219">IFERROR(INDEX($I$258:$I$297,MATCH($B219,$B$258:$B$297,0)),"-")</f>
        <v>52.56</v>
      </c>
      <c r="Q219" s="373">
        <v>41.936999999999998</v>
      </c>
      <c r="R219" s="248">
        <v>66.08</v>
      </c>
      <c r="S219" s="282">
        <f t="array" ref="S219">IFERROR(INDEX($K$258:$K$297,MATCH($B219,$B$258:$B$297,0)),"-")</f>
        <v>24</v>
      </c>
      <c r="T219" s="373">
        <v>25.864999999999998</v>
      </c>
      <c r="U219" s="248">
        <v>11</v>
      </c>
      <c r="V219" s="248">
        <f t="array" ref="V219">IFERROR(INDEX($M$258:$M$297,MATCH($B219,$B$258:$B$297,0)),"-")</f>
        <v>8.9</v>
      </c>
    </row>
    <row r="220" spans="1:22">
      <c r="B220" s="384" t="s">
        <v>392</v>
      </c>
      <c r="C220" s="244">
        <v>0</v>
      </c>
      <c r="D220" s="243">
        <v>0</v>
      </c>
      <c r="E220" s="243">
        <v>0</v>
      </c>
      <c r="F220" s="243">
        <f t="array" ref="F220">IFERROR(INDEX($C$258:$C$297,MATCH($B220,$B$258:$B$297,0)),"-")</f>
        <v>1</v>
      </c>
      <c r="G220" s="389">
        <v>0</v>
      </c>
      <c r="H220" s="243">
        <v>0</v>
      </c>
      <c r="I220" s="281">
        <f t="array" ref="I220">IFERROR(INDEX($E$258:$E$297,MATCH($B220,$B$258:$B$297,0)),"-")</f>
        <v>1</v>
      </c>
      <c r="J220" s="389">
        <v>0</v>
      </c>
      <c r="K220" s="243">
        <v>0</v>
      </c>
      <c r="L220" s="245">
        <f t="array" ref="L220">IFERROR(INDEX($G$258:$G$297,MATCH($B220,$B$258:$B$297,0)),"-")</f>
        <v>0</v>
      </c>
      <c r="M220" s="244">
        <v>3</v>
      </c>
      <c r="N220" s="243">
        <v>1</v>
      </c>
      <c r="O220" s="243">
        <v>4.4800000000000004</v>
      </c>
      <c r="P220" s="243">
        <f t="array" ref="P220">IFERROR(INDEX($I$258:$I$297,MATCH($B220,$B$258:$B$297,0)),"-")</f>
        <v>5.5</v>
      </c>
      <c r="Q220" s="389">
        <v>1</v>
      </c>
      <c r="R220" s="243">
        <v>40.4</v>
      </c>
      <c r="S220" s="281">
        <f t="array" ref="S220">IFERROR(INDEX($K$258:$K$297,MATCH($B220,$B$258:$B$297,0)),"-")</f>
        <v>5.0999999999999996</v>
      </c>
      <c r="T220" s="389">
        <v>5</v>
      </c>
      <c r="U220" s="243">
        <v>2</v>
      </c>
      <c r="V220" s="243">
        <f t="array" ref="V220">IFERROR(INDEX($M$258:$M$297,MATCH($B220,$B$258:$B$297,0)),"-")</f>
        <v>0</v>
      </c>
    </row>
    <row r="221" spans="1:22">
      <c r="B221" s="383" t="s">
        <v>393</v>
      </c>
      <c r="C221" s="324">
        <v>0</v>
      </c>
      <c r="D221" s="248">
        <v>0</v>
      </c>
      <c r="E221" s="248">
        <v>0</v>
      </c>
      <c r="F221" s="248">
        <f t="array" ref="F221">IFERROR(INDEX($C$258:$C$297,MATCH($B221,$B$258:$B$297,0)),"-")</f>
        <v>0</v>
      </c>
      <c r="G221" s="373">
        <v>0</v>
      </c>
      <c r="H221" s="248">
        <v>0</v>
      </c>
      <c r="I221" s="282">
        <f t="array" ref="I221">IFERROR(INDEX($E$258:$E$297,MATCH($B221,$B$258:$B$297,0)),"-")</f>
        <v>0</v>
      </c>
      <c r="J221" s="373">
        <v>0</v>
      </c>
      <c r="K221" s="248">
        <v>0</v>
      </c>
      <c r="L221" s="321">
        <f t="array" ref="L221">IFERROR(INDEX($G$258:$G$297,MATCH($B221,$B$258:$B$297,0)),"-")</f>
        <v>0</v>
      </c>
      <c r="M221" s="324">
        <v>13</v>
      </c>
      <c r="N221" s="248">
        <v>8</v>
      </c>
      <c r="O221" s="248">
        <v>8</v>
      </c>
      <c r="P221" s="248">
        <f t="array" ref="P221">IFERROR(INDEX($I$258:$I$297,MATCH($B221,$B$258:$B$297,0)),"-")</f>
        <v>2.9</v>
      </c>
      <c r="Q221" s="373">
        <v>7</v>
      </c>
      <c r="R221" s="248">
        <v>6</v>
      </c>
      <c r="S221" s="282">
        <f t="array" ref="S221">IFERROR(INDEX($K$258:$K$297,MATCH($B221,$B$258:$B$297,0)),"-")</f>
        <v>4.0999999999999996</v>
      </c>
      <c r="T221" s="373">
        <v>3</v>
      </c>
      <c r="U221" s="248">
        <v>0</v>
      </c>
      <c r="V221" s="248">
        <f t="array" ref="V221">IFERROR(INDEX($M$258:$M$297,MATCH($B221,$B$258:$B$297,0)),"-")</f>
        <v>0</v>
      </c>
    </row>
    <row r="222" spans="1:22">
      <c r="B222" s="384" t="s">
        <v>394</v>
      </c>
      <c r="C222" s="244">
        <v>0</v>
      </c>
      <c r="D222" s="243">
        <v>0</v>
      </c>
      <c r="E222" s="243">
        <v>0</v>
      </c>
      <c r="F222" s="243">
        <f t="array" ref="F222">IFERROR(INDEX($C$258:$C$297,MATCH($B222,$B$258:$B$297,0)),"-")</f>
        <v>0</v>
      </c>
      <c r="G222" s="389">
        <v>0</v>
      </c>
      <c r="H222" s="243">
        <v>0</v>
      </c>
      <c r="I222" s="281">
        <f t="array" ref="I222">IFERROR(INDEX($E$258:$E$297,MATCH($B222,$B$258:$B$297,0)),"-")</f>
        <v>0</v>
      </c>
      <c r="J222" s="389">
        <v>0</v>
      </c>
      <c r="K222" s="243">
        <v>0</v>
      </c>
      <c r="L222" s="245">
        <f t="array" ref="L222">IFERROR(INDEX($G$258:$G$297,MATCH($B222,$B$258:$B$297,0)),"-")</f>
        <v>0</v>
      </c>
      <c r="M222" s="244">
        <v>28</v>
      </c>
      <c r="N222" s="243">
        <v>37.409999999999997</v>
      </c>
      <c r="O222" s="243">
        <v>23.64</v>
      </c>
      <c r="P222" s="243">
        <f t="array" ref="P222">IFERROR(INDEX($I$258:$I$297,MATCH($B222,$B$258:$B$297,0)),"-")</f>
        <v>7.6</v>
      </c>
      <c r="Q222" s="389">
        <v>13.865</v>
      </c>
      <c r="R222" s="243">
        <v>14.64</v>
      </c>
      <c r="S222" s="281">
        <f t="array" ref="S222">IFERROR(INDEX($K$258:$K$297,MATCH($B222,$B$258:$B$297,0)),"-")</f>
        <v>7.95</v>
      </c>
      <c r="T222" s="389">
        <v>3</v>
      </c>
      <c r="U222" s="243">
        <v>2</v>
      </c>
      <c r="V222" s="243">
        <f t="array" ref="V222">IFERROR(INDEX($M$258:$M$297,MATCH($B222,$B$258:$B$297,0)),"-")</f>
        <v>0</v>
      </c>
    </row>
    <row r="223" spans="1:22">
      <c r="B223" s="383" t="s">
        <v>395</v>
      </c>
      <c r="C223" s="324">
        <v>0</v>
      </c>
      <c r="D223" s="248">
        <v>0</v>
      </c>
      <c r="E223" s="248">
        <v>0</v>
      </c>
      <c r="F223" s="248">
        <f t="array" ref="F223">IFERROR(INDEX($C$258:$C$297,MATCH($B223,$B$258:$B$297,0)),"-")</f>
        <v>0</v>
      </c>
      <c r="G223" s="373">
        <v>0</v>
      </c>
      <c r="H223" s="248">
        <v>0</v>
      </c>
      <c r="I223" s="282">
        <f t="array" ref="I223">IFERROR(INDEX($E$258:$E$297,MATCH($B223,$B$258:$B$297,0)),"-")</f>
        <v>0</v>
      </c>
      <c r="J223" s="373">
        <v>0</v>
      </c>
      <c r="K223" s="248">
        <v>0</v>
      </c>
      <c r="L223" s="321">
        <f t="array" ref="L223">IFERROR(INDEX($G$258:$G$297,MATCH($B223,$B$258:$B$297,0)),"-")</f>
        <v>0</v>
      </c>
      <c r="M223" s="324">
        <v>0</v>
      </c>
      <c r="N223" s="248">
        <v>0</v>
      </c>
      <c r="O223" s="248">
        <v>0</v>
      </c>
      <c r="P223" s="248">
        <f t="array" ref="P223">IFERROR(INDEX($I$258:$I$297,MATCH($B223,$B$258:$B$297,0)),"-")</f>
        <v>0</v>
      </c>
      <c r="Q223" s="373">
        <v>0</v>
      </c>
      <c r="R223" s="248">
        <v>0</v>
      </c>
      <c r="S223" s="282">
        <f t="array" ref="S223">IFERROR(INDEX($K$258:$K$297,MATCH($B223,$B$258:$B$297,0)),"-")</f>
        <v>0</v>
      </c>
      <c r="T223" s="373">
        <v>0</v>
      </c>
      <c r="U223" s="248">
        <v>0</v>
      </c>
      <c r="V223" s="248">
        <f t="array" ref="V223">IFERROR(INDEX($M$258:$M$297,MATCH($B223,$B$258:$B$297,0)),"-")</f>
        <v>0</v>
      </c>
    </row>
    <row r="224" spans="1:22">
      <c r="B224" s="384" t="s">
        <v>396</v>
      </c>
      <c r="C224" s="244">
        <v>0</v>
      </c>
      <c r="D224" s="243">
        <v>0</v>
      </c>
      <c r="E224" s="243">
        <v>0</v>
      </c>
      <c r="F224" s="243">
        <f t="array" ref="F224">IFERROR(INDEX($C$258:$C$297,MATCH($B224,$B$258:$B$297,0)),"-")</f>
        <v>3</v>
      </c>
      <c r="G224" s="389">
        <v>0</v>
      </c>
      <c r="H224" s="243">
        <v>0</v>
      </c>
      <c r="I224" s="281">
        <f t="array" ref="I224">IFERROR(INDEX($E$258:$E$297,MATCH($B224,$B$258:$B$297,0)),"-")</f>
        <v>1</v>
      </c>
      <c r="J224" s="389">
        <v>0</v>
      </c>
      <c r="K224" s="243">
        <v>0</v>
      </c>
      <c r="L224" s="245">
        <f t="array" ref="L224">IFERROR(INDEX($G$258:$G$297,MATCH($B224,$B$258:$B$297,0)),"-")</f>
        <v>0</v>
      </c>
      <c r="M224" s="244">
        <v>30</v>
      </c>
      <c r="N224" s="243">
        <v>265.75</v>
      </c>
      <c r="O224" s="243">
        <v>422</v>
      </c>
      <c r="P224" s="243">
        <f t="array" ref="P224">IFERROR(INDEX($I$258:$I$297,MATCH($B224,$B$258:$B$297,0)),"-")</f>
        <v>113.95</v>
      </c>
      <c r="Q224" s="389">
        <v>193.75</v>
      </c>
      <c r="R224" s="243">
        <v>261</v>
      </c>
      <c r="S224" s="281">
        <f t="array" ref="S224">IFERROR(INDEX($K$258:$K$297,MATCH($B224,$B$258:$B$297,0)),"-")</f>
        <v>86.85</v>
      </c>
      <c r="T224" s="389">
        <v>31</v>
      </c>
      <c r="U224" s="243">
        <v>67</v>
      </c>
      <c r="V224" s="243">
        <f t="array" ref="V224">IFERROR(INDEX($M$258:$M$297,MATCH($B224,$B$258:$B$297,0)),"-")</f>
        <v>17.45</v>
      </c>
    </row>
    <row r="225" spans="2:22">
      <c r="B225" s="383" t="s">
        <v>397</v>
      </c>
      <c r="C225" s="324">
        <v>16</v>
      </c>
      <c r="D225" s="248">
        <v>0</v>
      </c>
      <c r="E225" s="248">
        <v>14</v>
      </c>
      <c r="F225" s="248">
        <f t="array" ref="F225">IFERROR(INDEX($C$258:$C$297,MATCH($B225,$B$258:$B$297,0)),"-")</f>
        <v>6</v>
      </c>
      <c r="G225" s="373">
        <v>0</v>
      </c>
      <c r="H225" s="248">
        <v>13</v>
      </c>
      <c r="I225" s="282">
        <f t="array" ref="I225">IFERROR(INDEX($E$258:$E$297,MATCH($B225,$B$258:$B$297,0)),"-")</f>
        <v>7</v>
      </c>
      <c r="J225" s="373">
        <v>0</v>
      </c>
      <c r="K225" s="248">
        <v>1</v>
      </c>
      <c r="L225" s="321">
        <f t="array" ref="L225">IFERROR(INDEX($G$258:$G$297,MATCH($B225,$B$258:$B$297,0)),"-")</f>
        <v>1</v>
      </c>
      <c r="M225" s="324">
        <v>337</v>
      </c>
      <c r="N225" s="248">
        <v>490.64800000000002</v>
      </c>
      <c r="O225" s="248">
        <v>407.18</v>
      </c>
      <c r="P225" s="248">
        <f t="array" ref="P225">IFERROR(INDEX($I$258:$I$297,MATCH($B225,$B$258:$B$297,0)),"-")</f>
        <v>177.58</v>
      </c>
      <c r="Q225" s="373">
        <v>291.05</v>
      </c>
      <c r="R225" s="248">
        <v>318.61</v>
      </c>
      <c r="S225" s="282">
        <f t="array" ref="S225">IFERROR(INDEX($K$258:$K$297,MATCH($B225,$B$258:$B$297,0)),"-")</f>
        <v>127.63</v>
      </c>
      <c r="T225" s="373">
        <v>109.86499999999999</v>
      </c>
      <c r="U225" s="248">
        <v>60.8</v>
      </c>
      <c r="V225" s="248">
        <f t="array" ref="V225">IFERROR(INDEX($M$258:$M$297,MATCH($B225,$B$258:$B$297,0)),"-")</f>
        <v>21.35</v>
      </c>
    </row>
    <row r="226" spans="2:22">
      <c r="B226" s="384" t="s">
        <v>398</v>
      </c>
      <c r="C226" s="244">
        <v>0</v>
      </c>
      <c r="D226" s="243">
        <v>0</v>
      </c>
      <c r="E226" s="243">
        <v>0</v>
      </c>
      <c r="F226" s="243">
        <f t="array" ref="F226">IFERROR(INDEX($C$258:$C$297,MATCH($B226,$B$258:$B$297,0)),"-")</f>
        <v>0</v>
      </c>
      <c r="G226" s="389">
        <v>0</v>
      </c>
      <c r="H226" s="243">
        <v>0</v>
      </c>
      <c r="I226" s="281">
        <f t="array" ref="I226">IFERROR(INDEX($E$258:$E$297,MATCH($B226,$B$258:$B$297,0)),"-")</f>
        <v>0</v>
      </c>
      <c r="J226" s="389">
        <v>0</v>
      </c>
      <c r="K226" s="243">
        <v>0</v>
      </c>
      <c r="L226" s="245">
        <f t="array" ref="L226">IFERROR(INDEX($G$258:$G$297,MATCH($B226,$B$258:$B$297,0)),"-")</f>
        <v>0</v>
      </c>
      <c r="M226" s="244">
        <v>6</v>
      </c>
      <c r="N226" s="243">
        <v>0</v>
      </c>
      <c r="O226" s="243">
        <v>0</v>
      </c>
      <c r="P226" s="243">
        <f t="array" ref="P226">IFERROR(INDEX($I$258:$I$297,MATCH($B226,$B$258:$B$297,0)),"-")</f>
        <v>2.9</v>
      </c>
      <c r="Q226" s="389">
        <v>0</v>
      </c>
      <c r="R226" s="243">
        <v>0</v>
      </c>
      <c r="S226" s="281">
        <f t="array" ref="S226">IFERROR(INDEX($K$258:$K$297,MATCH($B226,$B$258:$B$297,0)),"-")</f>
        <v>1</v>
      </c>
      <c r="T226" s="389">
        <v>0</v>
      </c>
      <c r="U226" s="243">
        <v>0</v>
      </c>
      <c r="V226" s="243">
        <f t="array" ref="V226">IFERROR(INDEX($M$258:$M$297,MATCH($B226,$B$258:$B$297,0)),"-")</f>
        <v>1.9</v>
      </c>
    </row>
    <row r="227" spans="2:22">
      <c r="B227" s="383" t="s">
        <v>399</v>
      </c>
      <c r="C227" s="324">
        <v>0</v>
      </c>
      <c r="D227" s="248">
        <v>0</v>
      </c>
      <c r="E227" s="248">
        <v>0</v>
      </c>
      <c r="F227" s="248">
        <f t="array" ref="F227">IFERROR(INDEX($C$258:$C$297,MATCH($B227,$B$258:$B$297,0)),"-")</f>
        <v>0</v>
      </c>
      <c r="G227" s="373">
        <v>0</v>
      </c>
      <c r="H227" s="248">
        <v>0</v>
      </c>
      <c r="I227" s="282">
        <f t="array" ref="I227">IFERROR(INDEX($E$258:$E$297,MATCH($B227,$B$258:$B$297,0)),"-")</f>
        <v>0</v>
      </c>
      <c r="J227" s="373">
        <v>0</v>
      </c>
      <c r="K227" s="248">
        <v>0</v>
      </c>
      <c r="L227" s="321">
        <f t="array" ref="L227">IFERROR(INDEX($G$258:$G$297,MATCH($B227,$B$258:$B$297,0)),"-")</f>
        <v>0</v>
      </c>
      <c r="M227" s="324">
        <v>6</v>
      </c>
      <c r="N227" s="248">
        <v>1</v>
      </c>
      <c r="O227" s="248">
        <v>2</v>
      </c>
      <c r="P227" s="248">
        <f t="array" ref="P227">IFERROR(INDEX($I$258:$I$297,MATCH($B227,$B$258:$B$297,0)),"-")</f>
        <v>0</v>
      </c>
      <c r="Q227" s="373">
        <v>0</v>
      </c>
      <c r="R227" s="248">
        <v>1</v>
      </c>
      <c r="S227" s="282">
        <f t="array" ref="S227">IFERROR(INDEX($K$258:$K$297,MATCH($B227,$B$258:$B$297,0)),"-")</f>
        <v>0.6</v>
      </c>
      <c r="T227" s="373">
        <v>0</v>
      </c>
      <c r="U227" s="248">
        <v>1</v>
      </c>
      <c r="V227" s="248">
        <f t="array" ref="V227">IFERROR(INDEX($M$258:$M$297,MATCH($B227,$B$258:$B$297,0)),"-")</f>
        <v>0</v>
      </c>
    </row>
    <row r="228" spans="2:22">
      <c r="B228" s="384" t="s">
        <v>400</v>
      </c>
      <c r="C228" s="244">
        <v>0</v>
      </c>
      <c r="D228" s="243">
        <v>0</v>
      </c>
      <c r="E228" s="243">
        <v>0</v>
      </c>
      <c r="F228" s="243">
        <f t="array" ref="F228">IFERROR(INDEX($C$258:$C$297,MATCH($B228,$B$258:$B$297,0)),"-")</f>
        <v>1</v>
      </c>
      <c r="G228" s="389">
        <v>0</v>
      </c>
      <c r="H228" s="243">
        <v>0</v>
      </c>
      <c r="I228" s="281">
        <f t="array" ref="I228">IFERROR(INDEX($E$258:$E$297,MATCH($B228,$B$258:$B$297,0)),"-")</f>
        <v>1</v>
      </c>
      <c r="J228" s="389">
        <v>0</v>
      </c>
      <c r="K228" s="243">
        <v>0</v>
      </c>
      <c r="L228" s="245">
        <f t="array" ref="L228">IFERROR(INDEX($G$258:$G$297,MATCH($B228,$B$258:$B$297,0)),"-")</f>
        <v>0</v>
      </c>
      <c r="M228" s="244">
        <v>21</v>
      </c>
      <c r="N228" s="243">
        <v>29.864999999999998</v>
      </c>
      <c r="O228" s="243">
        <v>18</v>
      </c>
      <c r="P228" s="243">
        <f t="array" ref="P228">IFERROR(INDEX($I$258:$I$297,MATCH($B228,$B$258:$B$297,0)),"-")</f>
        <v>5</v>
      </c>
      <c r="Q228" s="389">
        <v>6</v>
      </c>
      <c r="R228" s="243">
        <v>5</v>
      </c>
      <c r="S228" s="281">
        <f t="array" ref="S228">IFERROR(INDEX($K$258:$K$297,MATCH($B228,$B$258:$B$297,0)),"-")</f>
        <v>2</v>
      </c>
      <c r="T228" s="389">
        <v>10.865</v>
      </c>
      <c r="U228" s="243">
        <v>8</v>
      </c>
      <c r="V228" s="243">
        <f t="array" ref="V228">IFERROR(INDEX($M$258:$M$297,MATCH($B228,$B$258:$B$297,0)),"-")</f>
        <v>1</v>
      </c>
    </row>
    <row r="229" spans="2:22">
      <c r="B229" s="383" t="s">
        <v>401</v>
      </c>
      <c r="C229" s="324">
        <v>0</v>
      </c>
      <c r="D229" s="248">
        <v>0</v>
      </c>
      <c r="E229" s="248">
        <v>0</v>
      </c>
      <c r="F229" s="248">
        <f t="array" ref="F229">IFERROR(INDEX($C$258:$C$297,MATCH($B229,$B$258:$B$297,0)),"-")</f>
        <v>0</v>
      </c>
      <c r="G229" s="373">
        <v>0</v>
      </c>
      <c r="H229" s="248">
        <v>0</v>
      </c>
      <c r="I229" s="282">
        <f t="array" ref="I229">IFERROR(INDEX($E$258:$E$297,MATCH($B229,$B$258:$B$297,0)),"-")</f>
        <v>0</v>
      </c>
      <c r="J229" s="373">
        <v>0</v>
      </c>
      <c r="K229" s="248">
        <v>0</v>
      </c>
      <c r="L229" s="321">
        <f t="array" ref="L229">IFERROR(INDEX($G$258:$G$297,MATCH($B229,$B$258:$B$297,0)),"-")</f>
        <v>0</v>
      </c>
      <c r="M229" s="324">
        <v>10</v>
      </c>
      <c r="N229" s="248">
        <v>9.65</v>
      </c>
      <c r="O229" s="248">
        <v>7</v>
      </c>
      <c r="P229" s="248">
        <f t="array" ref="P229">IFERROR(INDEX($I$258:$I$297,MATCH($B229,$B$258:$B$297,0)),"-")</f>
        <v>1.95</v>
      </c>
      <c r="Q229" s="373">
        <v>3</v>
      </c>
      <c r="R229" s="248">
        <v>4</v>
      </c>
      <c r="S229" s="282">
        <f t="array" ref="S229">IFERROR(INDEX($K$258:$K$297,MATCH($B229,$B$258:$B$297,0)),"-")</f>
        <v>0</v>
      </c>
      <c r="T229" s="373">
        <v>4</v>
      </c>
      <c r="U229" s="248">
        <v>2</v>
      </c>
      <c r="V229" s="248">
        <f t="array" ref="V229">IFERROR(INDEX($M$258:$M$297,MATCH($B229,$B$258:$B$297,0)),"-")</f>
        <v>0</v>
      </c>
    </row>
    <row r="230" spans="2:22">
      <c r="B230" s="384" t="s">
        <v>402</v>
      </c>
      <c r="C230" s="244">
        <v>73</v>
      </c>
      <c r="D230" s="243">
        <v>0</v>
      </c>
      <c r="E230" s="243">
        <v>52</v>
      </c>
      <c r="F230" s="243">
        <f t="array" ref="F230">IFERROR(INDEX($C$258:$C$297,MATCH($B230,$B$258:$B$297,0)),"-")</f>
        <v>95</v>
      </c>
      <c r="G230" s="389">
        <v>0</v>
      </c>
      <c r="H230" s="243">
        <v>46</v>
      </c>
      <c r="I230" s="281">
        <f t="array" ref="I230">IFERROR(INDEX($E$258:$E$297,MATCH($B230,$B$258:$B$297,0)),"-")</f>
        <v>59</v>
      </c>
      <c r="J230" s="389">
        <v>0</v>
      </c>
      <c r="K230" s="243">
        <v>6</v>
      </c>
      <c r="L230" s="245">
        <f t="array" ref="L230">IFERROR(INDEX($G$258:$G$297,MATCH($B230,$B$258:$B$297,0)),"-")</f>
        <v>8</v>
      </c>
      <c r="M230" s="244">
        <v>4428</v>
      </c>
      <c r="N230" s="243">
        <v>5112.8450000000003</v>
      </c>
      <c r="O230" s="243">
        <v>5018.875</v>
      </c>
      <c r="P230" s="243">
        <f t="array" ref="P230">IFERROR(INDEX($I$258:$I$297,MATCH($B230,$B$258:$B$297,0)),"-")</f>
        <v>2466.4899999999998</v>
      </c>
      <c r="Q230" s="389">
        <v>2979.4070000000002</v>
      </c>
      <c r="R230" s="243">
        <v>3397.0050000000001</v>
      </c>
      <c r="S230" s="281">
        <f t="array" ref="S230">IFERROR(INDEX($K$258:$K$297,MATCH($B230,$B$258:$B$297,0)),"-")</f>
        <v>1817.95</v>
      </c>
      <c r="T230" s="389">
        <v>1064.4349999999999</v>
      </c>
      <c r="U230" s="243">
        <v>926.7</v>
      </c>
      <c r="V230" s="243">
        <f t="array" ref="V230">IFERROR(INDEX($M$258:$M$297,MATCH($B230,$B$258:$B$297,0)),"-")</f>
        <v>417.42</v>
      </c>
    </row>
    <row r="231" spans="2:22">
      <c r="B231" s="383" t="s">
        <v>403</v>
      </c>
      <c r="C231" s="324">
        <v>0</v>
      </c>
      <c r="D231" s="248">
        <v>0</v>
      </c>
      <c r="E231" s="248">
        <v>0</v>
      </c>
      <c r="F231" s="248">
        <f t="array" ref="F231">IFERROR(INDEX($C$258:$C$297,MATCH($B231,$B$258:$B$297,0)),"-")</f>
        <v>6</v>
      </c>
      <c r="G231" s="373">
        <v>0</v>
      </c>
      <c r="H231" s="248">
        <v>0</v>
      </c>
      <c r="I231" s="282">
        <f t="array" ref="I231">IFERROR(INDEX($E$258:$E$297,MATCH($B231,$B$258:$B$297,0)),"-")</f>
        <v>4</v>
      </c>
      <c r="J231" s="373">
        <v>0</v>
      </c>
      <c r="K231" s="248">
        <v>0</v>
      </c>
      <c r="L231" s="321">
        <f t="array" ref="L231">IFERROR(INDEX($G$258:$G$297,MATCH($B231,$B$258:$B$297,0)),"-")</f>
        <v>1</v>
      </c>
      <c r="M231" s="324">
        <v>4</v>
      </c>
      <c r="N231" s="248">
        <v>8</v>
      </c>
      <c r="O231" s="248">
        <v>10.119999999999999</v>
      </c>
      <c r="P231" s="248">
        <f t="array" ref="P231">IFERROR(INDEX($I$258:$I$297,MATCH($B231,$B$258:$B$297,0)),"-")</f>
        <v>10.5</v>
      </c>
      <c r="Q231" s="373">
        <v>11</v>
      </c>
      <c r="R231" s="248">
        <v>8.33</v>
      </c>
      <c r="S231" s="282">
        <f t="array" ref="S231">IFERROR(INDEX($K$258:$K$297,MATCH($B231,$B$258:$B$297,0)),"-")</f>
        <v>9.6</v>
      </c>
      <c r="T231" s="373">
        <v>7</v>
      </c>
      <c r="U231" s="248">
        <v>1</v>
      </c>
      <c r="V231" s="248">
        <f t="array" ref="V231">IFERROR(INDEX($M$258:$M$297,MATCH($B231,$B$258:$B$297,0)),"-")</f>
        <v>1</v>
      </c>
    </row>
    <row r="232" spans="2:22">
      <c r="B232" s="384" t="s">
        <v>404</v>
      </c>
      <c r="C232" s="244">
        <v>0</v>
      </c>
      <c r="D232" s="243">
        <v>0</v>
      </c>
      <c r="E232" s="243">
        <v>0</v>
      </c>
      <c r="F232" s="243">
        <f>C281</f>
        <v>0</v>
      </c>
      <c r="G232" s="389">
        <v>0</v>
      </c>
      <c r="H232" s="243">
        <v>0</v>
      </c>
      <c r="I232" s="281">
        <f>E281</f>
        <v>0</v>
      </c>
      <c r="J232" s="389">
        <v>0</v>
      </c>
      <c r="K232" s="243">
        <v>0</v>
      </c>
      <c r="L232" s="245">
        <f>G281</f>
        <v>0</v>
      </c>
      <c r="M232" s="244">
        <v>104</v>
      </c>
      <c r="N232" s="243">
        <v>1</v>
      </c>
      <c r="O232" s="243">
        <v>0</v>
      </c>
      <c r="P232" s="243">
        <f>I281</f>
        <v>0</v>
      </c>
      <c r="Q232" s="389">
        <v>2</v>
      </c>
      <c r="R232" s="243">
        <v>0</v>
      </c>
      <c r="S232" s="281">
        <f>K281</f>
        <v>0</v>
      </c>
      <c r="T232" s="389">
        <v>0</v>
      </c>
      <c r="U232" s="243">
        <v>0</v>
      </c>
      <c r="V232" s="243">
        <f>M281</f>
        <v>0</v>
      </c>
    </row>
    <row r="233" spans="2:22">
      <c r="B233" s="383" t="s">
        <v>405</v>
      </c>
      <c r="C233" s="324">
        <v>0</v>
      </c>
      <c r="D233" s="248">
        <v>0</v>
      </c>
      <c r="E233" s="248">
        <v>2</v>
      </c>
      <c r="F233" s="248">
        <f t="array" ref="F233">IFERROR(INDEX($C$258:$C$297,MATCH($B233,$B$258:$B$297,0)),"-")</f>
        <v>10</v>
      </c>
      <c r="G233" s="373">
        <v>0</v>
      </c>
      <c r="H233" s="248">
        <v>2</v>
      </c>
      <c r="I233" s="282">
        <f t="array" ref="I233">IFERROR(INDEX($E$258:$E$297,MATCH($B233,$B$258:$B$297,0)),"-")</f>
        <v>6</v>
      </c>
      <c r="J233" s="373">
        <v>0</v>
      </c>
      <c r="K233" s="248">
        <v>0</v>
      </c>
      <c r="L233" s="321">
        <f t="array" ref="L233">IFERROR(INDEX($G$258:$G$297,MATCH($B233,$B$258:$B$297,0)),"-")</f>
        <v>0</v>
      </c>
      <c r="M233" s="324">
        <v>77</v>
      </c>
      <c r="N233" s="248">
        <v>341.19499999999999</v>
      </c>
      <c r="O233" s="248">
        <v>909.61500000000001</v>
      </c>
      <c r="P233" s="248">
        <f t="array" ref="P233">IFERROR(INDEX($I$258:$I$297,MATCH($B233,$B$258:$B$297,0)),"-")</f>
        <v>407.1</v>
      </c>
      <c r="Q233" s="373">
        <v>202.98</v>
      </c>
      <c r="R233" s="248">
        <v>562.23500000000001</v>
      </c>
      <c r="S233" s="282">
        <f t="array" ref="S233">IFERROR(INDEX($K$258:$K$297,MATCH($B233,$B$258:$B$297,0)),"-")</f>
        <v>280.60000000000002</v>
      </c>
      <c r="T233" s="373">
        <v>50.865000000000002</v>
      </c>
      <c r="U233" s="248">
        <v>110.8</v>
      </c>
      <c r="V233" s="248">
        <f t="array" ref="V233">IFERROR(INDEX($M$258:$M$297,MATCH($B233,$B$258:$B$297,0)),"-")</f>
        <v>57.1</v>
      </c>
    </row>
    <row r="234" spans="2:22">
      <c r="B234" s="384" t="s">
        <v>149</v>
      </c>
      <c r="C234" s="244">
        <v>74</v>
      </c>
      <c r="D234" s="243">
        <v>0</v>
      </c>
      <c r="E234" s="243">
        <v>17</v>
      </c>
      <c r="F234" s="243">
        <f>SUM(C271,C273:C274,C276:C277,C280,C296:C297)-F232</f>
        <v>6</v>
      </c>
      <c r="G234" s="389">
        <v>0</v>
      </c>
      <c r="H234" s="243">
        <v>14</v>
      </c>
      <c r="I234" s="281">
        <f>SUM(E271,E273:E274,E276:E277,E280,E296:E297)-I232</f>
        <v>9</v>
      </c>
      <c r="J234" s="389">
        <v>0</v>
      </c>
      <c r="K234" s="243">
        <v>3</v>
      </c>
      <c r="L234" s="245">
        <f>SUM(G271,G273:G274,G276:G277,G280,G296:G297)-L232</f>
        <v>0</v>
      </c>
      <c r="M234" s="244">
        <v>4023</v>
      </c>
      <c r="N234" s="243">
        <v>4319.3019999999997</v>
      </c>
      <c r="O234" s="243">
        <v>1421.7550000000001</v>
      </c>
      <c r="P234" s="243">
        <f>SUM(I271,I273:I274,I276:I277,I280,I296:I297)-P232</f>
        <v>185.29</v>
      </c>
      <c r="Q234" s="389">
        <v>2730.386</v>
      </c>
      <c r="R234" s="243">
        <v>1077.8399999999999</v>
      </c>
      <c r="S234" s="281">
        <f>SUM(K271,K273:K274,K276:K277,K280,K296:K297)-S232</f>
        <v>133.66</v>
      </c>
      <c r="T234" s="389">
        <v>689.35500000000002</v>
      </c>
      <c r="U234" s="243">
        <v>271.7</v>
      </c>
      <c r="V234" s="243">
        <f>SUM(M271,M273:M274,M276:M277,M280,M296:M297)-V232</f>
        <v>20.81</v>
      </c>
    </row>
    <row r="235" spans="2:22">
      <c r="B235" s="385" t="s">
        <v>255</v>
      </c>
      <c r="C235" s="374">
        <f t="shared" ref="C235:F235" si="177">SUM(C219:C234)</f>
        <v>163</v>
      </c>
      <c r="D235" s="375">
        <f t="shared" si="177"/>
        <v>0</v>
      </c>
      <c r="E235" s="375">
        <f t="shared" si="177"/>
        <v>90</v>
      </c>
      <c r="F235" s="375">
        <f t="shared" si="177"/>
        <v>132</v>
      </c>
      <c r="G235" s="378">
        <f>SUM(G219:G234)</f>
        <v>0</v>
      </c>
      <c r="H235" s="375">
        <f>SUM(H219:H234)</f>
        <v>79</v>
      </c>
      <c r="I235" s="376">
        <f t="shared" ref="I235" si="178">SUM(I219:I234)</f>
        <v>92</v>
      </c>
      <c r="J235" s="378">
        <f>SUM(J219:J234)</f>
        <v>0</v>
      </c>
      <c r="K235" s="375">
        <f>SUM(K219:K234)</f>
        <v>11</v>
      </c>
      <c r="L235" s="377">
        <f t="shared" ref="L235" si="179">SUM(L219:L234)</f>
        <v>10</v>
      </c>
      <c r="M235" s="374">
        <f>SUM(M219:M234)</f>
        <v>9130</v>
      </c>
      <c r="N235" s="375">
        <f>SUM(N219:N234)</f>
        <v>10683.994999999999</v>
      </c>
      <c r="O235" s="375">
        <f>SUM(O219:O234)</f>
        <v>8303.4249999999993</v>
      </c>
      <c r="P235" s="375">
        <f t="shared" ref="P235" si="180">SUM(P219:P234)</f>
        <v>3439.3199999999997</v>
      </c>
      <c r="Q235" s="378">
        <f>SUM(Q219:Q234)</f>
        <v>6483.375</v>
      </c>
      <c r="R235" s="375">
        <f>SUM(R219:R234)</f>
        <v>5762.14</v>
      </c>
      <c r="S235" s="376">
        <f t="shared" ref="S235" si="181">SUM(S219:S234)</f>
        <v>2501.04</v>
      </c>
      <c r="T235" s="378">
        <f>SUM(T219:T234)</f>
        <v>2004.25</v>
      </c>
      <c r="U235" s="375">
        <f>SUM(U219:U234)</f>
        <v>1464</v>
      </c>
      <c r="V235" s="375">
        <f t="shared" ref="V235" si="182">SUM(V219:V234)</f>
        <v>546.92999999999995</v>
      </c>
    </row>
    <row r="236" spans="2:22">
      <c r="B236" s="231" t="s">
        <v>102</v>
      </c>
      <c r="C236" s="379"/>
      <c r="D236" s="380"/>
      <c r="E236" s="380"/>
      <c r="F236" s="380"/>
      <c r="G236" s="390"/>
      <c r="H236" s="380"/>
      <c r="I236" s="381"/>
      <c r="J236" s="390"/>
      <c r="K236" s="380"/>
      <c r="L236" s="382"/>
      <c r="M236" s="379"/>
      <c r="N236" s="380"/>
      <c r="O236" s="380"/>
      <c r="P236" s="380"/>
      <c r="Q236" s="390"/>
      <c r="R236" s="380"/>
      <c r="S236" s="381"/>
      <c r="T236" s="390"/>
      <c r="U236" s="380"/>
      <c r="V236" s="380"/>
    </row>
    <row r="237" spans="2:22">
      <c r="B237" s="383" t="s">
        <v>391</v>
      </c>
      <c r="C237" s="193">
        <f>IFERROR(C219/C$235,"-")</f>
        <v>0</v>
      </c>
      <c r="D237" s="249" t="str">
        <f t="shared" ref="D237:V237" si="183">IFERROR(D219/D$235,"-")</f>
        <v>-</v>
      </c>
      <c r="E237" s="249">
        <f t="shared" si="183"/>
        <v>5.5555555555555552E-2</v>
      </c>
      <c r="F237" s="249">
        <f t="shared" si="183"/>
        <v>3.0303030303030304E-2</v>
      </c>
      <c r="G237" s="351" t="str">
        <f t="shared" si="183"/>
        <v>-</v>
      </c>
      <c r="H237" s="249">
        <f t="shared" si="183"/>
        <v>5.0632911392405063E-2</v>
      </c>
      <c r="I237" s="322">
        <f t="shared" si="183"/>
        <v>4.3478260869565216E-2</v>
      </c>
      <c r="J237" s="351" t="str">
        <f t="shared" si="183"/>
        <v>-</v>
      </c>
      <c r="K237" s="249">
        <f t="shared" si="183"/>
        <v>9.0909090909090912E-2</v>
      </c>
      <c r="L237" s="250">
        <f t="shared" si="183"/>
        <v>0</v>
      </c>
      <c r="M237" s="193">
        <f t="shared" si="183"/>
        <v>4.3811610076670317E-3</v>
      </c>
      <c r="N237" s="249">
        <f t="shared" si="183"/>
        <v>5.4595682607489057E-3</v>
      </c>
      <c r="O237" s="249">
        <f t="shared" si="183"/>
        <v>6.1131400596741705E-3</v>
      </c>
      <c r="P237" s="249">
        <f t="shared" si="183"/>
        <v>1.5282090645825339E-2</v>
      </c>
      <c r="Q237" s="351">
        <f t="shared" si="183"/>
        <v>6.4683903059748965E-3</v>
      </c>
      <c r="R237" s="249">
        <f t="shared" si="183"/>
        <v>1.1467961555949698E-2</v>
      </c>
      <c r="S237" s="322">
        <f t="shared" si="183"/>
        <v>9.5960080606467719E-3</v>
      </c>
      <c r="T237" s="351">
        <f t="shared" si="183"/>
        <v>1.2905076711987026E-2</v>
      </c>
      <c r="U237" s="249">
        <f t="shared" si="183"/>
        <v>7.513661202185792E-3</v>
      </c>
      <c r="V237" s="249">
        <f t="shared" si="183"/>
        <v>1.6272649150713987E-2</v>
      </c>
    </row>
    <row r="238" spans="2:22">
      <c r="B238" s="384" t="s">
        <v>392</v>
      </c>
      <c r="C238" s="251">
        <f t="shared" ref="C238:V238" si="184">IFERROR(C220/C$235,"-")</f>
        <v>0</v>
      </c>
      <c r="D238" s="397" t="str">
        <f t="shared" si="184"/>
        <v>-</v>
      </c>
      <c r="E238" s="397">
        <f t="shared" si="184"/>
        <v>0</v>
      </c>
      <c r="F238" s="397">
        <f t="shared" si="184"/>
        <v>7.575757575757576E-3</v>
      </c>
      <c r="G238" s="352" t="str">
        <f t="shared" si="184"/>
        <v>-</v>
      </c>
      <c r="H238" s="397">
        <f t="shared" si="184"/>
        <v>0</v>
      </c>
      <c r="I238" s="323">
        <f t="shared" si="184"/>
        <v>1.0869565217391304E-2</v>
      </c>
      <c r="J238" s="352" t="str">
        <f t="shared" si="184"/>
        <v>-</v>
      </c>
      <c r="K238" s="397">
        <f t="shared" si="184"/>
        <v>0</v>
      </c>
      <c r="L238" s="252">
        <f t="shared" si="184"/>
        <v>0</v>
      </c>
      <c r="M238" s="251">
        <f t="shared" si="184"/>
        <v>3.2858707557502739E-4</v>
      </c>
      <c r="N238" s="397">
        <f t="shared" si="184"/>
        <v>9.35979472098218E-5</v>
      </c>
      <c r="O238" s="397">
        <f t="shared" si="184"/>
        <v>5.3953639612569525E-4</v>
      </c>
      <c r="P238" s="397">
        <f t="shared" si="184"/>
        <v>1.5991533210053151E-3</v>
      </c>
      <c r="Q238" s="352">
        <f t="shared" si="184"/>
        <v>1.5424065398037288E-4</v>
      </c>
      <c r="R238" s="397">
        <f t="shared" si="184"/>
        <v>7.0112840021242101E-3</v>
      </c>
      <c r="S238" s="323">
        <f t="shared" si="184"/>
        <v>2.0391517128874386E-3</v>
      </c>
      <c r="T238" s="352">
        <f t="shared" si="184"/>
        <v>2.4946987651241113E-3</v>
      </c>
      <c r="U238" s="397">
        <f t="shared" si="184"/>
        <v>1.366120218579235E-3</v>
      </c>
      <c r="V238" s="397">
        <f t="shared" si="184"/>
        <v>0</v>
      </c>
    </row>
    <row r="239" spans="2:22">
      <c r="B239" s="383" t="s">
        <v>393</v>
      </c>
      <c r="C239" s="193">
        <f t="shared" ref="C239:V239" si="185">IFERROR(C221/C$235,"-")</f>
        <v>0</v>
      </c>
      <c r="D239" s="249" t="str">
        <f t="shared" si="185"/>
        <v>-</v>
      </c>
      <c r="E239" s="249">
        <f t="shared" si="185"/>
        <v>0</v>
      </c>
      <c r="F239" s="249">
        <f t="shared" si="185"/>
        <v>0</v>
      </c>
      <c r="G239" s="351" t="str">
        <f t="shared" si="185"/>
        <v>-</v>
      </c>
      <c r="H239" s="249">
        <f t="shared" si="185"/>
        <v>0</v>
      </c>
      <c r="I239" s="322">
        <f t="shared" si="185"/>
        <v>0</v>
      </c>
      <c r="J239" s="351" t="str">
        <f t="shared" si="185"/>
        <v>-</v>
      </c>
      <c r="K239" s="249">
        <f t="shared" si="185"/>
        <v>0</v>
      </c>
      <c r="L239" s="250">
        <f t="shared" si="185"/>
        <v>0</v>
      </c>
      <c r="M239" s="193">
        <f t="shared" si="185"/>
        <v>1.4238773274917853E-3</v>
      </c>
      <c r="N239" s="249">
        <f t="shared" si="185"/>
        <v>7.487835776785744E-4</v>
      </c>
      <c r="O239" s="249">
        <f t="shared" si="185"/>
        <v>9.6345785022445565E-4</v>
      </c>
      <c r="P239" s="249">
        <f t="shared" si="185"/>
        <v>8.4318993289371155E-4</v>
      </c>
      <c r="Q239" s="351">
        <f t="shared" si="185"/>
        <v>1.0796845778626102E-3</v>
      </c>
      <c r="R239" s="249">
        <f t="shared" si="185"/>
        <v>1.0412798022956748E-3</v>
      </c>
      <c r="S239" s="322">
        <f t="shared" si="185"/>
        <v>1.6393180436938232E-3</v>
      </c>
      <c r="T239" s="351">
        <f t="shared" si="185"/>
        <v>1.4968192590744667E-3</v>
      </c>
      <c r="U239" s="249">
        <f t="shared" si="185"/>
        <v>0</v>
      </c>
      <c r="V239" s="249">
        <f t="shared" si="185"/>
        <v>0</v>
      </c>
    </row>
    <row r="240" spans="2:22">
      <c r="B240" s="384" t="s">
        <v>394</v>
      </c>
      <c r="C240" s="251">
        <f t="shared" ref="C240:V240" si="186">IFERROR(C222/C$235,"-")</f>
        <v>0</v>
      </c>
      <c r="D240" s="397" t="str">
        <f t="shared" si="186"/>
        <v>-</v>
      </c>
      <c r="E240" s="397">
        <f t="shared" si="186"/>
        <v>0</v>
      </c>
      <c r="F240" s="397">
        <f t="shared" si="186"/>
        <v>0</v>
      </c>
      <c r="G240" s="352" t="str">
        <f t="shared" si="186"/>
        <v>-</v>
      </c>
      <c r="H240" s="397">
        <f t="shared" si="186"/>
        <v>0</v>
      </c>
      <c r="I240" s="323">
        <f t="shared" si="186"/>
        <v>0</v>
      </c>
      <c r="J240" s="352" t="str">
        <f t="shared" si="186"/>
        <v>-</v>
      </c>
      <c r="K240" s="397">
        <f t="shared" si="186"/>
        <v>0</v>
      </c>
      <c r="L240" s="252">
        <f t="shared" si="186"/>
        <v>0</v>
      </c>
      <c r="M240" s="251">
        <f t="shared" si="186"/>
        <v>3.0668127053669223E-3</v>
      </c>
      <c r="N240" s="397">
        <f t="shared" si="186"/>
        <v>3.5014992051194335E-3</v>
      </c>
      <c r="O240" s="397">
        <f t="shared" si="186"/>
        <v>2.8470179474132666E-3</v>
      </c>
      <c r="P240" s="397">
        <f t="shared" si="186"/>
        <v>2.2097391344800717E-3</v>
      </c>
      <c r="Q240" s="352">
        <f t="shared" si="186"/>
        <v>2.13854666743787E-3</v>
      </c>
      <c r="R240" s="397">
        <f t="shared" si="186"/>
        <v>2.5407227176014466E-3</v>
      </c>
      <c r="S240" s="323">
        <f t="shared" si="186"/>
        <v>3.1786776700892432E-3</v>
      </c>
      <c r="T240" s="352">
        <f t="shared" si="186"/>
        <v>1.4968192590744667E-3</v>
      </c>
      <c r="U240" s="397">
        <f t="shared" si="186"/>
        <v>1.366120218579235E-3</v>
      </c>
      <c r="V240" s="397">
        <f t="shared" si="186"/>
        <v>0</v>
      </c>
    </row>
    <row r="241" spans="2:22">
      <c r="B241" s="383" t="s">
        <v>395</v>
      </c>
      <c r="C241" s="193">
        <f t="shared" ref="C241:V241" si="187">IFERROR(C223/C$235,"-")</f>
        <v>0</v>
      </c>
      <c r="D241" s="249" t="str">
        <f t="shared" si="187"/>
        <v>-</v>
      </c>
      <c r="E241" s="249">
        <f t="shared" si="187"/>
        <v>0</v>
      </c>
      <c r="F241" s="249">
        <f t="shared" si="187"/>
        <v>0</v>
      </c>
      <c r="G241" s="351" t="str">
        <f t="shared" si="187"/>
        <v>-</v>
      </c>
      <c r="H241" s="249">
        <f t="shared" si="187"/>
        <v>0</v>
      </c>
      <c r="I241" s="322">
        <f t="shared" si="187"/>
        <v>0</v>
      </c>
      <c r="J241" s="351" t="str">
        <f t="shared" si="187"/>
        <v>-</v>
      </c>
      <c r="K241" s="249">
        <f t="shared" si="187"/>
        <v>0</v>
      </c>
      <c r="L241" s="250">
        <f t="shared" si="187"/>
        <v>0</v>
      </c>
      <c r="M241" s="193">
        <f t="shared" si="187"/>
        <v>0</v>
      </c>
      <c r="N241" s="249">
        <f t="shared" si="187"/>
        <v>0</v>
      </c>
      <c r="O241" s="249">
        <f t="shared" si="187"/>
        <v>0</v>
      </c>
      <c r="P241" s="249">
        <f t="shared" si="187"/>
        <v>0</v>
      </c>
      <c r="Q241" s="351">
        <f t="shared" si="187"/>
        <v>0</v>
      </c>
      <c r="R241" s="249">
        <f t="shared" si="187"/>
        <v>0</v>
      </c>
      <c r="S241" s="322">
        <f t="shared" si="187"/>
        <v>0</v>
      </c>
      <c r="T241" s="351">
        <f t="shared" si="187"/>
        <v>0</v>
      </c>
      <c r="U241" s="249">
        <f t="shared" si="187"/>
        <v>0</v>
      </c>
      <c r="V241" s="249">
        <f t="shared" si="187"/>
        <v>0</v>
      </c>
    </row>
    <row r="242" spans="2:22">
      <c r="B242" s="384" t="s">
        <v>396</v>
      </c>
      <c r="C242" s="251">
        <f t="shared" ref="C242:V242" si="188">IFERROR(C224/C$235,"-")</f>
        <v>0</v>
      </c>
      <c r="D242" s="397" t="str">
        <f t="shared" si="188"/>
        <v>-</v>
      </c>
      <c r="E242" s="397">
        <f t="shared" si="188"/>
        <v>0</v>
      </c>
      <c r="F242" s="397">
        <f t="shared" si="188"/>
        <v>2.2727272727272728E-2</v>
      </c>
      <c r="G242" s="352" t="str">
        <f t="shared" si="188"/>
        <v>-</v>
      </c>
      <c r="H242" s="397">
        <f t="shared" si="188"/>
        <v>0</v>
      </c>
      <c r="I242" s="323">
        <f t="shared" si="188"/>
        <v>1.0869565217391304E-2</v>
      </c>
      <c r="J242" s="352" t="str">
        <f t="shared" si="188"/>
        <v>-</v>
      </c>
      <c r="K242" s="397">
        <f t="shared" si="188"/>
        <v>0</v>
      </c>
      <c r="L242" s="252">
        <f t="shared" si="188"/>
        <v>0</v>
      </c>
      <c r="M242" s="251">
        <f t="shared" si="188"/>
        <v>3.2858707557502738E-3</v>
      </c>
      <c r="N242" s="397">
        <f t="shared" si="188"/>
        <v>2.4873654471010143E-2</v>
      </c>
      <c r="O242" s="397">
        <f t="shared" si="188"/>
        <v>5.0822401599340039E-2</v>
      </c>
      <c r="P242" s="397">
        <f t="shared" si="188"/>
        <v>3.3131549259737395E-2</v>
      </c>
      <c r="Q242" s="352">
        <f t="shared" si="188"/>
        <v>2.9884126708697244E-2</v>
      </c>
      <c r="R242" s="397">
        <f t="shared" si="188"/>
        <v>4.5295671399861855E-2</v>
      </c>
      <c r="S242" s="323">
        <f t="shared" si="188"/>
        <v>3.4725554169465503E-2</v>
      </c>
      <c r="T242" s="352">
        <f t="shared" si="188"/>
        <v>1.546713234376949E-2</v>
      </c>
      <c r="U242" s="397">
        <f t="shared" si="188"/>
        <v>4.5765027322404374E-2</v>
      </c>
      <c r="V242" s="397">
        <f t="shared" si="188"/>
        <v>3.190536266066956E-2</v>
      </c>
    </row>
    <row r="243" spans="2:22">
      <c r="B243" s="383" t="s">
        <v>397</v>
      </c>
      <c r="C243" s="193">
        <f t="shared" ref="C243:V243" si="189">IFERROR(C225/C$235,"-")</f>
        <v>9.815950920245399E-2</v>
      </c>
      <c r="D243" s="249" t="str">
        <f t="shared" si="189"/>
        <v>-</v>
      </c>
      <c r="E243" s="249">
        <f t="shared" si="189"/>
        <v>0.15555555555555556</v>
      </c>
      <c r="F243" s="249">
        <f t="shared" si="189"/>
        <v>4.5454545454545456E-2</v>
      </c>
      <c r="G243" s="351" t="str">
        <f t="shared" si="189"/>
        <v>-</v>
      </c>
      <c r="H243" s="249">
        <f t="shared" si="189"/>
        <v>0.16455696202531644</v>
      </c>
      <c r="I243" s="322">
        <f t="shared" si="189"/>
        <v>7.6086956521739135E-2</v>
      </c>
      <c r="J243" s="351" t="str">
        <f t="shared" si="189"/>
        <v>-</v>
      </c>
      <c r="K243" s="249">
        <f t="shared" si="189"/>
        <v>9.0909090909090912E-2</v>
      </c>
      <c r="L243" s="250">
        <f t="shared" si="189"/>
        <v>0.1</v>
      </c>
      <c r="M243" s="193">
        <f t="shared" si="189"/>
        <v>3.6911281489594744E-2</v>
      </c>
      <c r="N243" s="249">
        <f t="shared" si="189"/>
        <v>4.5923645602604653E-2</v>
      </c>
      <c r="O243" s="249">
        <f t="shared" si="189"/>
        <v>4.9037595931799231E-2</v>
      </c>
      <c r="P243" s="249">
        <f t="shared" si="189"/>
        <v>5.1632299408022525E-2</v>
      </c>
      <c r="Q243" s="351">
        <f t="shared" si="189"/>
        <v>4.4891742340987528E-2</v>
      </c>
      <c r="R243" s="249">
        <f t="shared" si="189"/>
        <v>5.5293692968237496E-2</v>
      </c>
      <c r="S243" s="322">
        <f t="shared" si="189"/>
        <v>5.1030771199181139E-2</v>
      </c>
      <c r="T243" s="351">
        <f t="shared" si="189"/>
        <v>5.4816015966072093E-2</v>
      </c>
      <c r="U243" s="249">
        <f t="shared" si="189"/>
        <v>4.1530054644808738E-2</v>
      </c>
      <c r="V243" s="249">
        <f t="shared" si="189"/>
        <v>3.9036074086263334E-2</v>
      </c>
    </row>
    <row r="244" spans="2:22">
      <c r="B244" s="384" t="s">
        <v>398</v>
      </c>
      <c r="C244" s="251">
        <f t="shared" ref="C244:V244" si="190">IFERROR(C226/C$235,"-")</f>
        <v>0</v>
      </c>
      <c r="D244" s="397" t="str">
        <f t="shared" si="190"/>
        <v>-</v>
      </c>
      <c r="E244" s="397">
        <f t="shared" si="190"/>
        <v>0</v>
      </c>
      <c r="F244" s="397">
        <f t="shared" si="190"/>
        <v>0</v>
      </c>
      <c r="G244" s="352" t="str">
        <f t="shared" si="190"/>
        <v>-</v>
      </c>
      <c r="H244" s="397">
        <f t="shared" si="190"/>
        <v>0</v>
      </c>
      <c r="I244" s="323">
        <f t="shared" si="190"/>
        <v>0</v>
      </c>
      <c r="J244" s="352" t="str">
        <f t="shared" si="190"/>
        <v>-</v>
      </c>
      <c r="K244" s="397">
        <f t="shared" si="190"/>
        <v>0</v>
      </c>
      <c r="L244" s="252">
        <f t="shared" si="190"/>
        <v>0</v>
      </c>
      <c r="M244" s="251">
        <f t="shared" si="190"/>
        <v>6.5717415115005477E-4</v>
      </c>
      <c r="N244" s="397">
        <f t="shared" si="190"/>
        <v>0</v>
      </c>
      <c r="O244" s="397">
        <f t="shared" si="190"/>
        <v>0</v>
      </c>
      <c r="P244" s="397">
        <f t="shared" si="190"/>
        <v>8.4318993289371155E-4</v>
      </c>
      <c r="Q244" s="352">
        <f t="shared" si="190"/>
        <v>0</v>
      </c>
      <c r="R244" s="397">
        <f t="shared" si="190"/>
        <v>0</v>
      </c>
      <c r="S244" s="323">
        <f t="shared" si="190"/>
        <v>3.9983366919361544E-4</v>
      </c>
      <c r="T244" s="352">
        <f t="shared" si="190"/>
        <v>0</v>
      </c>
      <c r="U244" s="397">
        <f t="shared" si="190"/>
        <v>0</v>
      </c>
      <c r="V244" s="397">
        <f t="shared" si="190"/>
        <v>3.4739363355456823E-3</v>
      </c>
    </row>
    <row r="245" spans="2:22">
      <c r="B245" s="383" t="s">
        <v>399</v>
      </c>
      <c r="C245" s="193">
        <f t="shared" ref="C245:V245" si="191">IFERROR(C227/C$235,"-")</f>
        <v>0</v>
      </c>
      <c r="D245" s="249" t="str">
        <f t="shared" si="191"/>
        <v>-</v>
      </c>
      <c r="E245" s="249">
        <f t="shared" si="191"/>
        <v>0</v>
      </c>
      <c r="F245" s="249">
        <f t="shared" si="191"/>
        <v>0</v>
      </c>
      <c r="G245" s="351" t="str">
        <f t="shared" si="191"/>
        <v>-</v>
      </c>
      <c r="H245" s="249">
        <f t="shared" si="191"/>
        <v>0</v>
      </c>
      <c r="I245" s="322">
        <f t="shared" si="191"/>
        <v>0</v>
      </c>
      <c r="J245" s="351" t="str">
        <f t="shared" si="191"/>
        <v>-</v>
      </c>
      <c r="K245" s="249">
        <f t="shared" si="191"/>
        <v>0</v>
      </c>
      <c r="L245" s="250">
        <f t="shared" si="191"/>
        <v>0</v>
      </c>
      <c r="M245" s="193">
        <f t="shared" si="191"/>
        <v>6.5717415115005477E-4</v>
      </c>
      <c r="N245" s="249">
        <f t="shared" si="191"/>
        <v>9.35979472098218E-5</v>
      </c>
      <c r="O245" s="249">
        <f t="shared" si="191"/>
        <v>2.4086446255611391E-4</v>
      </c>
      <c r="P245" s="249">
        <f t="shared" si="191"/>
        <v>0</v>
      </c>
      <c r="Q245" s="351">
        <f t="shared" si="191"/>
        <v>0</v>
      </c>
      <c r="R245" s="249">
        <f t="shared" si="191"/>
        <v>1.735466337159458E-4</v>
      </c>
      <c r="S245" s="322">
        <f t="shared" si="191"/>
        <v>2.3990020151616926E-4</v>
      </c>
      <c r="T245" s="351">
        <f t="shared" si="191"/>
        <v>0</v>
      </c>
      <c r="U245" s="249">
        <f t="shared" si="191"/>
        <v>6.8306010928961749E-4</v>
      </c>
      <c r="V245" s="249">
        <f t="shared" si="191"/>
        <v>0</v>
      </c>
    </row>
    <row r="246" spans="2:22">
      <c r="B246" s="384" t="s">
        <v>400</v>
      </c>
      <c r="C246" s="251">
        <f t="shared" ref="C246:V246" si="192">IFERROR(C228/C$235,"-")</f>
        <v>0</v>
      </c>
      <c r="D246" s="397" t="str">
        <f t="shared" si="192"/>
        <v>-</v>
      </c>
      <c r="E246" s="397">
        <f t="shared" si="192"/>
        <v>0</v>
      </c>
      <c r="F246" s="397">
        <f t="shared" si="192"/>
        <v>7.575757575757576E-3</v>
      </c>
      <c r="G246" s="352" t="str">
        <f t="shared" si="192"/>
        <v>-</v>
      </c>
      <c r="H246" s="397">
        <f t="shared" si="192"/>
        <v>0</v>
      </c>
      <c r="I246" s="323">
        <f t="shared" si="192"/>
        <v>1.0869565217391304E-2</v>
      </c>
      <c r="J246" s="352" t="str">
        <f t="shared" si="192"/>
        <v>-</v>
      </c>
      <c r="K246" s="397">
        <f t="shared" si="192"/>
        <v>0</v>
      </c>
      <c r="L246" s="252">
        <f t="shared" si="192"/>
        <v>0</v>
      </c>
      <c r="M246" s="251">
        <f t="shared" si="192"/>
        <v>2.3001095290251915E-3</v>
      </c>
      <c r="N246" s="397">
        <f t="shared" si="192"/>
        <v>2.7953026934213281E-3</v>
      </c>
      <c r="O246" s="397">
        <f t="shared" si="192"/>
        <v>2.1677801630050251E-3</v>
      </c>
      <c r="P246" s="397">
        <f t="shared" si="192"/>
        <v>1.4537757463684684E-3</v>
      </c>
      <c r="Q246" s="352">
        <f t="shared" si="192"/>
        <v>9.2544392388223728E-4</v>
      </c>
      <c r="R246" s="397">
        <f t="shared" si="192"/>
        <v>8.6773316857972904E-4</v>
      </c>
      <c r="S246" s="323">
        <f t="shared" si="192"/>
        <v>7.9966733838723089E-4</v>
      </c>
      <c r="T246" s="352">
        <f t="shared" si="192"/>
        <v>5.4209804166146939E-3</v>
      </c>
      <c r="U246" s="397">
        <f t="shared" si="192"/>
        <v>5.4644808743169399E-3</v>
      </c>
      <c r="V246" s="397">
        <f t="shared" si="192"/>
        <v>1.8283875450240434E-3</v>
      </c>
    </row>
    <row r="247" spans="2:22">
      <c r="B247" s="383" t="s">
        <v>401</v>
      </c>
      <c r="C247" s="193">
        <f t="shared" ref="C247:V247" si="193">IFERROR(C229/C$235,"-")</f>
        <v>0</v>
      </c>
      <c r="D247" s="249" t="str">
        <f t="shared" si="193"/>
        <v>-</v>
      </c>
      <c r="E247" s="249">
        <f t="shared" si="193"/>
        <v>0</v>
      </c>
      <c r="F247" s="249">
        <f t="shared" si="193"/>
        <v>0</v>
      </c>
      <c r="G247" s="351" t="str">
        <f t="shared" si="193"/>
        <v>-</v>
      </c>
      <c r="H247" s="249">
        <f t="shared" si="193"/>
        <v>0</v>
      </c>
      <c r="I247" s="322">
        <f t="shared" si="193"/>
        <v>0</v>
      </c>
      <c r="J247" s="351" t="str">
        <f t="shared" si="193"/>
        <v>-</v>
      </c>
      <c r="K247" s="249">
        <f t="shared" si="193"/>
        <v>0</v>
      </c>
      <c r="L247" s="250">
        <f t="shared" si="193"/>
        <v>0</v>
      </c>
      <c r="M247" s="193">
        <f t="shared" si="193"/>
        <v>1.0952902519167579E-3</v>
      </c>
      <c r="N247" s="249">
        <f t="shared" si="193"/>
        <v>9.0322019057478039E-4</v>
      </c>
      <c r="O247" s="249">
        <f t="shared" si="193"/>
        <v>8.4302561894639865E-4</v>
      </c>
      <c r="P247" s="249">
        <f t="shared" si="193"/>
        <v>5.6697254108370259E-4</v>
      </c>
      <c r="Q247" s="351">
        <f t="shared" si="193"/>
        <v>4.6272196194111864E-4</v>
      </c>
      <c r="R247" s="249">
        <f t="shared" si="193"/>
        <v>6.9418653486378321E-4</v>
      </c>
      <c r="S247" s="322">
        <f t="shared" si="193"/>
        <v>0</v>
      </c>
      <c r="T247" s="351">
        <f t="shared" si="193"/>
        <v>1.9957590120992892E-3</v>
      </c>
      <c r="U247" s="249">
        <f t="shared" si="193"/>
        <v>1.366120218579235E-3</v>
      </c>
      <c r="V247" s="249">
        <f t="shared" si="193"/>
        <v>0</v>
      </c>
    </row>
    <row r="248" spans="2:22">
      <c r="B248" s="384" t="s">
        <v>402</v>
      </c>
      <c r="C248" s="251">
        <f t="shared" ref="C248:V248" si="194">IFERROR(C230/C$235,"-")</f>
        <v>0.44785276073619634</v>
      </c>
      <c r="D248" s="397" t="str">
        <f t="shared" si="194"/>
        <v>-</v>
      </c>
      <c r="E248" s="397">
        <f t="shared" si="194"/>
        <v>0.57777777777777772</v>
      </c>
      <c r="F248" s="397">
        <f t="shared" si="194"/>
        <v>0.71969696969696972</v>
      </c>
      <c r="G248" s="352" t="str">
        <f t="shared" si="194"/>
        <v>-</v>
      </c>
      <c r="H248" s="397">
        <f t="shared" si="194"/>
        <v>0.58227848101265822</v>
      </c>
      <c r="I248" s="323">
        <f t="shared" si="194"/>
        <v>0.64130434782608692</v>
      </c>
      <c r="J248" s="352" t="str">
        <f t="shared" si="194"/>
        <v>-</v>
      </c>
      <c r="K248" s="397">
        <f t="shared" si="194"/>
        <v>0.54545454545454541</v>
      </c>
      <c r="L248" s="252">
        <f t="shared" si="194"/>
        <v>0.8</v>
      </c>
      <c r="M248" s="251">
        <f t="shared" si="194"/>
        <v>0.4849945235487404</v>
      </c>
      <c r="N248" s="397">
        <f t="shared" si="194"/>
        <v>0.47855179640200141</v>
      </c>
      <c r="O248" s="397">
        <f t="shared" si="194"/>
        <v>0.60443431475565812</v>
      </c>
      <c r="P248" s="397">
        <f t="shared" si="194"/>
        <v>0.71714466813207267</v>
      </c>
      <c r="Q248" s="352">
        <f t="shared" si="194"/>
        <v>0.45954568415370084</v>
      </c>
      <c r="R248" s="397">
        <f t="shared" si="194"/>
        <v>0.58953878246623648</v>
      </c>
      <c r="S248" s="323">
        <f t="shared" si="194"/>
        <v>0.72687761891053326</v>
      </c>
      <c r="T248" s="352">
        <f t="shared" si="194"/>
        <v>0.53108893601097662</v>
      </c>
      <c r="U248" s="397">
        <f t="shared" si="194"/>
        <v>0.63299180327868854</v>
      </c>
      <c r="V248" s="397">
        <f t="shared" si="194"/>
        <v>0.76320552904393624</v>
      </c>
    </row>
    <row r="249" spans="2:22">
      <c r="B249" s="383" t="s">
        <v>403</v>
      </c>
      <c r="C249" s="193">
        <f t="shared" ref="C249:V249" si="195">IFERROR(C231/C$235,"-")</f>
        <v>0</v>
      </c>
      <c r="D249" s="249" t="str">
        <f t="shared" si="195"/>
        <v>-</v>
      </c>
      <c r="E249" s="249">
        <f t="shared" si="195"/>
        <v>0</v>
      </c>
      <c r="F249" s="249">
        <f t="shared" si="195"/>
        <v>4.5454545454545456E-2</v>
      </c>
      <c r="G249" s="351" t="str">
        <f t="shared" si="195"/>
        <v>-</v>
      </c>
      <c r="H249" s="249">
        <f t="shared" si="195"/>
        <v>0</v>
      </c>
      <c r="I249" s="322">
        <f t="shared" si="195"/>
        <v>4.3478260869565216E-2</v>
      </c>
      <c r="J249" s="351" t="str">
        <f t="shared" si="195"/>
        <v>-</v>
      </c>
      <c r="K249" s="249">
        <f t="shared" si="195"/>
        <v>0</v>
      </c>
      <c r="L249" s="250">
        <f t="shared" si="195"/>
        <v>0.1</v>
      </c>
      <c r="M249" s="193">
        <f t="shared" si="195"/>
        <v>4.381161007667032E-4</v>
      </c>
      <c r="N249" s="249">
        <f t="shared" si="195"/>
        <v>7.487835776785744E-4</v>
      </c>
      <c r="O249" s="249">
        <f t="shared" si="195"/>
        <v>1.2187741805339363E-3</v>
      </c>
      <c r="P249" s="249">
        <f t="shared" si="195"/>
        <v>3.0529290673737834E-3</v>
      </c>
      <c r="Q249" s="351">
        <f t="shared" si="195"/>
        <v>1.6966471937841017E-3</v>
      </c>
      <c r="R249" s="249">
        <f t="shared" si="195"/>
        <v>1.4456434588538286E-3</v>
      </c>
      <c r="S249" s="322">
        <f t="shared" si="195"/>
        <v>3.8384032242587082E-3</v>
      </c>
      <c r="T249" s="351">
        <f t="shared" si="195"/>
        <v>3.4925782711737558E-3</v>
      </c>
      <c r="U249" s="249">
        <f t="shared" si="195"/>
        <v>6.8306010928961749E-4</v>
      </c>
      <c r="V249" s="249">
        <f t="shared" si="195"/>
        <v>1.8283875450240434E-3</v>
      </c>
    </row>
    <row r="250" spans="2:22">
      <c r="B250" s="384" t="s">
        <v>404</v>
      </c>
      <c r="C250" s="251">
        <f t="shared" ref="C250:V250" si="196">IFERROR(C232/C$235,"-")</f>
        <v>0</v>
      </c>
      <c r="D250" s="397" t="str">
        <f t="shared" si="196"/>
        <v>-</v>
      </c>
      <c r="E250" s="397">
        <f t="shared" si="196"/>
        <v>0</v>
      </c>
      <c r="F250" s="397">
        <f t="shared" si="196"/>
        <v>0</v>
      </c>
      <c r="G250" s="352" t="str">
        <f t="shared" si="196"/>
        <v>-</v>
      </c>
      <c r="H250" s="397">
        <f t="shared" si="196"/>
        <v>0</v>
      </c>
      <c r="I250" s="323">
        <f t="shared" si="196"/>
        <v>0</v>
      </c>
      <c r="J250" s="352" t="str">
        <f t="shared" si="196"/>
        <v>-</v>
      </c>
      <c r="K250" s="397">
        <f t="shared" si="196"/>
        <v>0</v>
      </c>
      <c r="L250" s="252">
        <f t="shared" si="196"/>
        <v>0</v>
      </c>
      <c r="M250" s="251">
        <f t="shared" si="196"/>
        <v>1.1391018619934282E-2</v>
      </c>
      <c r="N250" s="397">
        <f t="shared" si="196"/>
        <v>9.35979472098218E-5</v>
      </c>
      <c r="O250" s="397">
        <f t="shared" si="196"/>
        <v>0</v>
      </c>
      <c r="P250" s="397">
        <f t="shared" si="196"/>
        <v>0</v>
      </c>
      <c r="Q250" s="352">
        <f t="shared" si="196"/>
        <v>3.0848130796074576E-4</v>
      </c>
      <c r="R250" s="397">
        <f t="shared" si="196"/>
        <v>0</v>
      </c>
      <c r="S250" s="323">
        <f t="shared" si="196"/>
        <v>0</v>
      </c>
      <c r="T250" s="352">
        <f t="shared" si="196"/>
        <v>0</v>
      </c>
      <c r="U250" s="397">
        <f t="shared" si="196"/>
        <v>0</v>
      </c>
      <c r="V250" s="397">
        <f t="shared" si="196"/>
        <v>0</v>
      </c>
    </row>
    <row r="251" spans="2:22">
      <c r="B251" s="383" t="s">
        <v>405</v>
      </c>
      <c r="C251" s="193">
        <f t="shared" ref="C251:V251" si="197">IFERROR(C233/C$235,"-")</f>
        <v>0</v>
      </c>
      <c r="D251" s="249" t="str">
        <f t="shared" si="197"/>
        <v>-</v>
      </c>
      <c r="E251" s="249">
        <f t="shared" si="197"/>
        <v>2.2222222222222223E-2</v>
      </c>
      <c r="F251" s="249">
        <f t="shared" si="197"/>
        <v>7.575757575757576E-2</v>
      </c>
      <c r="G251" s="351" t="str">
        <f t="shared" si="197"/>
        <v>-</v>
      </c>
      <c r="H251" s="249">
        <f t="shared" si="197"/>
        <v>2.5316455696202531E-2</v>
      </c>
      <c r="I251" s="322">
        <f t="shared" si="197"/>
        <v>6.5217391304347824E-2</v>
      </c>
      <c r="J251" s="351" t="str">
        <f t="shared" si="197"/>
        <v>-</v>
      </c>
      <c r="K251" s="249">
        <f t="shared" si="197"/>
        <v>0</v>
      </c>
      <c r="L251" s="250">
        <f t="shared" si="197"/>
        <v>0</v>
      </c>
      <c r="M251" s="193">
        <f t="shared" si="197"/>
        <v>8.4337349397590362E-3</v>
      </c>
      <c r="N251" s="249">
        <f t="shared" si="197"/>
        <v>3.1935151598255149E-2</v>
      </c>
      <c r="O251" s="249">
        <f t="shared" si="197"/>
        <v>0.10954696405398978</v>
      </c>
      <c r="P251" s="249">
        <f t="shared" si="197"/>
        <v>0.11836642126932069</v>
      </c>
      <c r="Q251" s="351">
        <f t="shared" si="197"/>
        <v>3.1307767944936088E-2</v>
      </c>
      <c r="R251" s="249">
        <f t="shared" si="197"/>
        <v>9.7573991607284791E-2</v>
      </c>
      <c r="S251" s="322">
        <f t="shared" si="197"/>
        <v>0.1121933275757285</v>
      </c>
      <c r="T251" s="351">
        <f t="shared" si="197"/>
        <v>2.5378570537607587E-2</v>
      </c>
      <c r="U251" s="249">
        <f t="shared" si="197"/>
        <v>7.5683060109289615E-2</v>
      </c>
      <c r="V251" s="249">
        <f t="shared" si="197"/>
        <v>0.10440092882087289</v>
      </c>
    </row>
    <row r="252" spans="2:22" ht="15.75" thickBot="1">
      <c r="B252" s="386" t="s">
        <v>149</v>
      </c>
      <c r="C252" s="387">
        <f t="shared" ref="C252:V252" si="198">IFERROR(C234/C$235,"-")</f>
        <v>0.45398773006134968</v>
      </c>
      <c r="D252" s="267" t="str">
        <f t="shared" si="198"/>
        <v>-</v>
      </c>
      <c r="E252" s="267">
        <f t="shared" si="198"/>
        <v>0.18888888888888888</v>
      </c>
      <c r="F252" s="267">
        <f t="shared" si="198"/>
        <v>4.5454545454545456E-2</v>
      </c>
      <c r="G252" s="391" t="str">
        <f t="shared" si="198"/>
        <v>-</v>
      </c>
      <c r="H252" s="267">
        <f t="shared" si="198"/>
        <v>0.17721518987341772</v>
      </c>
      <c r="I252" s="388">
        <f t="shared" si="198"/>
        <v>9.7826086956521743E-2</v>
      </c>
      <c r="J252" s="391" t="str">
        <f t="shared" si="198"/>
        <v>-</v>
      </c>
      <c r="K252" s="267">
        <f t="shared" si="198"/>
        <v>0.27272727272727271</v>
      </c>
      <c r="L252" s="279">
        <f t="shared" si="198"/>
        <v>0</v>
      </c>
      <c r="M252" s="387">
        <f t="shared" si="198"/>
        <v>0.44063526834611172</v>
      </c>
      <c r="N252" s="267">
        <f t="shared" si="198"/>
        <v>0.4042778005792777</v>
      </c>
      <c r="O252" s="267">
        <f t="shared" si="198"/>
        <v>0.17122512698073389</v>
      </c>
      <c r="P252" s="267">
        <f t="shared" si="198"/>
        <v>5.3874021608922698E-2</v>
      </c>
      <c r="Q252" s="391">
        <f t="shared" si="198"/>
        <v>0.4211365222588544</v>
      </c>
      <c r="R252" s="267">
        <f t="shared" si="198"/>
        <v>0.187055503684395</v>
      </c>
      <c r="S252" s="388">
        <f t="shared" si="198"/>
        <v>5.3441768224418644E-2</v>
      </c>
      <c r="T252" s="391">
        <f t="shared" si="198"/>
        <v>0.34394661344642635</v>
      </c>
      <c r="U252" s="267">
        <f t="shared" si="198"/>
        <v>0.18558743169398906</v>
      </c>
      <c r="V252" s="267">
        <f t="shared" si="198"/>
        <v>3.8048744811950343E-2</v>
      </c>
    </row>
    <row r="254" spans="2:22">
      <c r="B254" s="5" t="s">
        <v>109</v>
      </c>
      <c r="C254" s="910" t="s">
        <v>101</v>
      </c>
      <c r="D254" s="911"/>
      <c r="E254" s="911"/>
      <c r="F254" s="911"/>
      <c r="G254" s="911"/>
      <c r="H254" s="911"/>
      <c r="I254" s="911"/>
      <c r="J254" s="911"/>
      <c r="K254" s="911"/>
      <c r="L254" s="911"/>
      <c r="M254" s="911"/>
      <c r="N254" s="911"/>
    </row>
    <row r="255" spans="2:22">
      <c r="C255" s="910" t="str">
        <f>$A$1</f>
        <v>East Renfrewshire</v>
      </c>
      <c r="D255" s="911"/>
      <c r="E255" s="911"/>
      <c r="F255" s="911"/>
      <c r="G255" s="911"/>
      <c r="H255" s="912"/>
      <c r="I255" s="911" t="s">
        <v>93</v>
      </c>
      <c r="J255" s="911"/>
      <c r="K255" s="911"/>
      <c r="L255" s="911"/>
      <c r="M255" s="911"/>
      <c r="N255" s="911"/>
    </row>
    <row r="256" spans="2:22">
      <c r="C256" s="957" t="s">
        <v>381</v>
      </c>
      <c r="D256" s="958"/>
      <c r="E256" s="959" t="s">
        <v>442</v>
      </c>
      <c r="F256" s="959"/>
      <c r="G256" s="960" t="s">
        <v>443</v>
      </c>
      <c r="H256" s="961"/>
      <c r="I256" s="962" t="s">
        <v>381</v>
      </c>
      <c r="J256" s="963"/>
      <c r="K256" s="964" t="s">
        <v>442</v>
      </c>
      <c r="L256" s="963"/>
      <c r="M256" s="964" t="s">
        <v>443</v>
      </c>
      <c r="N256" s="959"/>
    </row>
    <row r="257" spans="2:14" ht="18" thickBot="1">
      <c r="B257" s="5" t="s">
        <v>406</v>
      </c>
      <c r="C257" s="702" t="s">
        <v>96</v>
      </c>
      <c r="D257" s="713" t="s">
        <v>102</v>
      </c>
      <c r="E257" s="714" t="s">
        <v>96</v>
      </c>
      <c r="F257" s="711" t="s">
        <v>102</v>
      </c>
      <c r="G257" s="760" t="s">
        <v>96</v>
      </c>
      <c r="H257" s="712" t="s">
        <v>102</v>
      </c>
      <c r="I257" s="702" t="s">
        <v>96</v>
      </c>
      <c r="J257" s="713" t="s">
        <v>102</v>
      </c>
      <c r="K257" s="714" t="s">
        <v>96</v>
      </c>
      <c r="L257" s="752" t="s">
        <v>102</v>
      </c>
      <c r="M257" s="714" t="s">
        <v>96</v>
      </c>
      <c r="N257" s="711" t="s">
        <v>102</v>
      </c>
    </row>
    <row r="258" spans="2:14">
      <c r="B258" s="717" t="s">
        <v>391</v>
      </c>
      <c r="C258" s="700">
        <v>4</v>
      </c>
      <c r="D258" s="720">
        <f t="shared" ref="D258:D297" si="199">IFERROR(C258/C$298,"-")</f>
        <v>3.0303030303030304E-2</v>
      </c>
      <c r="E258" s="715">
        <v>4</v>
      </c>
      <c r="F258" s="195">
        <f t="shared" ref="F258:F297" si="200">IFERROR(E258/E$298,"-")</f>
        <v>4.3478260869565216E-2</v>
      </c>
      <c r="G258" s="761">
        <v>0</v>
      </c>
      <c r="H258" s="420">
        <f>IFERROR(G258/G$298,"-")</f>
        <v>0</v>
      </c>
      <c r="I258" s="700">
        <v>52.56</v>
      </c>
      <c r="J258" s="720">
        <f>IFERROR(I258/I$298,"-")</f>
        <v>1.5282090645825339E-2</v>
      </c>
      <c r="K258" s="718">
        <v>24</v>
      </c>
      <c r="L258" s="753">
        <f>IFERROR(K258/K$298,"-")</f>
        <v>9.5960080606467719E-3</v>
      </c>
      <c r="M258" s="718">
        <v>8.9</v>
      </c>
      <c r="N258" s="195">
        <f>IFERROR(M258/M$298,"-")</f>
        <v>1.6272649150713983E-2</v>
      </c>
    </row>
    <row r="259" spans="2:14">
      <c r="B259" s="384" t="s">
        <v>392</v>
      </c>
      <c r="C259" s="701">
        <v>1</v>
      </c>
      <c r="D259" s="721">
        <f t="shared" si="199"/>
        <v>7.575757575757576E-3</v>
      </c>
      <c r="E259" s="716">
        <v>1</v>
      </c>
      <c r="F259" s="196">
        <f t="shared" si="200"/>
        <v>1.0869565217391304E-2</v>
      </c>
      <c r="G259" s="762">
        <v>0</v>
      </c>
      <c r="H259" s="421">
        <f t="shared" ref="H259" si="201">IFERROR(G259/G$298,"-")</f>
        <v>0</v>
      </c>
      <c r="I259" s="701">
        <v>5.5</v>
      </c>
      <c r="J259" s="721">
        <f t="shared" ref="J259" si="202">IFERROR(I259/I$298,"-")</f>
        <v>1.5991533210053151E-3</v>
      </c>
      <c r="K259" s="719">
        <v>5.0999999999999996</v>
      </c>
      <c r="L259" s="754">
        <f t="shared" ref="L259" si="203">IFERROR(K259/K$298,"-")</f>
        <v>2.0391517128874386E-3</v>
      </c>
      <c r="M259" s="719">
        <v>0</v>
      </c>
      <c r="N259" s="196">
        <f t="shared" ref="N259" si="204">IFERROR(M259/M$298,"-")</f>
        <v>0</v>
      </c>
    </row>
    <row r="260" spans="2:14">
      <c r="B260" s="383" t="s">
        <v>393</v>
      </c>
      <c r="C260" s="700">
        <v>0</v>
      </c>
      <c r="D260" s="720">
        <f t="shared" si="199"/>
        <v>0</v>
      </c>
      <c r="E260" s="715">
        <v>0</v>
      </c>
      <c r="F260" s="195">
        <f t="shared" si="200"/>
        <v>0</v>
      </c>
      <c r="G260" s="761">
        <v>0</v>
      </c>
      <c r="H260" s="420">
        <f t="shared" ref="H260" si="205">IFERROR(G260/G$298,"-")</f>
        <v>0</v>
      </c>
      <c r="I260" s="700">
        <v>2.9</v>
      </c>
      <c r="J260" s="720">
        <f t="shared" ref="J260" si="206">IFERROR(I260/I$298,"-")</f>
        <v>8.4318993289371155E-4</v>
      </c>
      <c r="K260" s="718">
        <v>4.0999999999999996</v>
      </c>
      <c r="L260" s="753">
        <f t="shared" ref="L260" si="207">IFERROR(K260/K$298,"-")</f>
        <v>1.6393180436938232E-3</v>
      </c>
      <c r="M260" s="718">
        <v>0</v>
      </c>
      <c r="N260" s="195">
        <f t="shared" ref="N260" si="208">IFERROR(M260/M$298,"-")</f>
        <v>0</v>
      </c>
    </row>
    <row r="261" spans="2:14">
      <c r="B261" s="384" t="s">
        <v>394</v>
      </c>
      <c r="C261" s="701">
        <v>0</v>
      </c>
      <c r="D261" s="721">
        <f t="shared" si="199"/>
        <v>0</v>
      </c>
      <c r="E261" s="716">
        <v>0</v>
      </c>
      <c r="F261" s="196">
        <f t="shared" si="200"/>
        <v>0</v>
      </c>
      <c r="G261" s="762">
        <v>0</v>
      </c>
      <c r="H261" s="421">
        <f t="shared" ref="H261" si="209">IFERROR(G261/G$298,"-")</f>
        <v>0</v>
      </c>
      <c r="I261" s="701">
        <v>7.6</v>
      </c>
      <c r="J261" s="721">
        <f t="shared" ref="J261" si="210">IFERROR(I261/I$298,"-")</f>
        <v>2.2097391344800717E-3</v>
      </c>
      <c r="K261" s="719">
        <v>7.95</v>
      </c>
      <c r="L261" s="754">
        <f t="shared" ref="L261" si="211">IFERROR(K261/K$298,"-")</f>
        <v>3.1786776700892432E-3</v>
      </c>
      <c r="M261" s="719">
        <v>0</v>
      </c>
      <c r="N261" s="196">
        <f t="shared" ref="N261" si="212">IFERROR(M261/M$298,"-")</f>
        <v>0</v>
      </c>
    </row>
    <row r="262" spans="2:14">
      <c r="B262" s="383" t="s">
        <v>395</v>
      </c>
      <c r="C262" s="700">
        <v>0</v>
      </c>
      <c r="D262" s="720">
        <f t="shared" si="199"/>
        <v>0</v>
      </c>
      <c r="E262" s="715">
        <v>0</v>
      </c>
      <c r="F262" s="195">
        <f t="shared" si="200"/>
        <v>0</v>
      </c>
      <c r="G262" s="761">
        <v>0</v>
      </c>
      <c r="H262" s="420">
        <f t="shared" ref="H262" si="213">IFERROR(G262/G$298,"-")</f>
        <v>0</v>
      </c>
      <c r="I262" s="700">
        <v>0</v>
      </c>
      <c r="J262" s="720">
        <f t="shared" ref="J262" si="214">IFERROR(I262/I$298,"-")</f>
        <v>0</v>
      </c>
      <c r="K262" s="718">
        <v>0</v>
      </c>
      <c r="L262" s="753">
        <f t="shared" ref="L262" si="215">IFERROR(K262/K$298,"-")</f>
        <v>0</v>
      </c>
      <c r="M262" s="718">
        <v>0</v>
      </c>
      <c r="N262" s="195">
        <f t="shared" ref="N262" si="216">IFERROR(M262/M$298,"-")</f>
        <v>0</v>
      </c>
    </row>
    <row r="263" spans="2:14">
      <c r="B263" s="826" t="s">
        <v>396</v>
      </c>
      <c r="C263" s="827">
        <v>3</v>
      </c>
      <c r="D263" s="828">
        <f t="shared" si="199"/>
        <v>2.2727272727272728E-2</v>
      </c>
      <c r="E263" s="829">
        <v>1</v>
      </c>
      <c r="F263" s="832">
        <f t="shared" si="200"/>
        <v>1.0869565217391304E-2</v>
      </c>
      <c r="G263" s="833">
        <v>0</v>
      </c>
      <c r="H263" s="830">
        <f t="shared" ref="H263" si="217">IFERROR(G263/G$298,"-")</f>
        <v>0</v>
      </c>
      <c r="I263" s="827">
        <v>113.95</v>
      </c>
      <c r="J263" s="828">
        <f t="shared" ref="J263" si="218">IFERROR(I263/I$298,"-")</f>
        <v>3.3131549259737395E-2</v>
      </c>
      <c r="K263" s="831">
        <v>86.85</v>
      </c>
      <c r="L263" s="834">
        <f t="shared" ref="L263" si="219">IFERROR(K263/K$298,"-")</f>
        <v>3.4725554169465503E-2</v>
      </c>
      <c r="M263" s="831">
        <v>17.45</v>
      </c>
      <c r="N263" s="832">
        <f t="shared" ref="N263" si="220">IFERROR(M263/M$298,"-")</f>
        <v>3.1905362660669553E-2</v>
      </c>
    </row>
    <row r="264" spans="2:14">
      <c r="B264" s="706" t="s">
        <v>407</v>
      </c>
      <c r="C264" s="734">
        <v>0</v>
      </c>
      <c r="D264" s="735">
        <f t="shared" si="199"/>
        <v>0</v>
      </c>
      <c r="E264" s="736">
        <v>0</v>
      </c>
      <c r="F264" s="739">
        <f t="shared" si="200"/>
        <v>0</v>
      </c>
      <c r="G264" s="763">
        <v>0</v>
      </c>
      <c r="H264" s="737">
        <f t="shared" ref="H264" si="221">IFERROR(G264/G$298,"-")</f>
        <v>0</v>
      </c>
      <c r="I264" s="734">
        <v>0</v>
      </c>
      <c r="J264" s="735">
        <f t="shared" ref="J264" si="222">IFERROR(I264/I$298,"-")</f>
        <v>0</v>
      </c>
      <c r="K264" s="738">
        <v>0</v>
      </c>
      <c r="L264" s="755">
        <f t="shared" ref="L264" si="223">IFERROR(K264/K$298,"-")</f>
        <v>0</v>
      </c>
      <c r="M264" s="738">
        <v>0.95</v>
      </c>
      <c r="N264" s="739">
        <f t="shared" ref="N264" si="224">IFERROR(M264/M$298,"-")</f>
        <v>1.736968167772841E-3</v>
      </c>
    </row>
    <row r="265" spans="2:14">
      <c r="B265" s="703" t="s">
        <v>408</v>
      </c>
      <c r="C265" s="740">
        <v>3</v>
      </c>
      <c r="D265" s="741">
        <f t="shared" si="199"/>
        <v>2.2727272727272728E-2</v>
      </c>
      <c r="E265" s="742">
        <v>1</v>
      </c>
      <c r="F265" s="745">
        <f t="shared" si="200"/>
        <v>1.0869565217391304E-2</v>
      </c>
      <c r="G265" s="764">
        <v>0</v>
      </c>
      <c r="H265" s="743">
        <f t="shared" ref="H265" si="225">IFERROR(G265/G$298,"-")</f>
        <v>0</v>
      </c>
      <c r="I265" s="740">
        <v>55.95</v>
      </c>
      <c r="J265" s="741">
        <f t="shared" ref="J265" si="226">IFERROR(I265/I$298,"-")</f>
        <v>1.6267750601863161E-2</v>
      </c>
      <c r="K265" s="744">
        <v>38.85</v>
      </c>
      <c r="L265" s="756">
        <f t="shared" ref="L265" si="227">IFERROR(K265/K$298,"-")</f>
        <v>1.5533538048171961E-2</v>
      </c>
      <c r="M265" s="744">
        <v>6.5</v>
      </c>
      <c r="N265" s="745">
        <f t="shared" ref="N265" si="228">IFERROR(M265/M$298,"-")</f>
        <v>1.1884519042656279E-2</v>
      </c>
    </row>
    <row r="266" spans="2:14">
      <c r="B266" s="703" t="s">
        <v>409</v>
      </c>
      <c r="C266" s="740">
        <v>0</v>
      </c>
      <c r="D266" s="741">
        <f t="shared" si="199"/>
        <v>0</v>
      </c>
      <c r="E266" s="742">
        <v>0</v>
      </c>
      <c r="F266" s="745">
        <f t="shared" si="200"/>
        <v>0</v>
      </c>
      <c r="G266" s="764">
        <v>0</v>
      </c>
      <c r="H266" s="743">
        <f t="shared" ref="H266" si="229">IFERROR(G266/G$298,"-")</f>
        <v>0</v>
      </c>
      <c r="I266" s="740">
        <v>0</v>
      </c>
      <c r="J266" s="741">
        <f t="shared" ref="J266" si="230">IFERROR(I266/I$298,"-")</f>
        <v>0</v>
      </c>
      <c r="K266" s="744">
        <v>0</v>
      </c>
      <c r="L266" s="756">
        <f t="shared" ref="L266" si="231">IFERROR(K266/K$298,"-")</f>
        <v>0</v>
      </c>
      <c r="M266" s="744">
        <v>0</v>
      </c>
      <c r="N266" s="745">
        <f t="shared" ref="N266" si="232">IFERROR(M266/M$298,"-")</f>
        <v>0</v>
      </c>
    </row>
    <row r="267" spans="2:14">
      <c r="B267" s="703" t="s">
        <v>410</v>
      </c>
      <c r="C267" s="740">
        <v>0</v>
      </c>
      <c r="D267" s="741">
        <f t="shared" si="199"/>
        <v>0</v>
      </c>
      <c r="E267" s="742">
        <v>0</v>
      </c>
      <c r="F267" s="745">
        <f t="shared" si="200"/>
        <v>0</v>
      </c>
      <c r="G267" s="764">
        <v>0</v>
      </c>
      <c r="H267" s="743">
        <f t="shared" ref="H267" si="233">IFERROR(G267/G$298,"-")</f>
        <v>0</v>
      </c>
      <c r="I267" s="740">
        <v>1</v>
      </c>
      <c r="J267" s="741">
        <f t="shared" ref="J267" si="234">IFERROR(I267/I$298,"-")</f>
        <v>2.9075514927369368E-4</v>
      </c>
      <c r="K267" s="744">
        <v>0</v>
      </c>
      <c r="L267" s="756">
        <f t="shared" ref="L267" si="235">IFERROR(K267/K$298,"-")</f>
        <v>0</v>
      </c>
      <c r="M267" s="744">
        <v>1</v>
      </c>
      <c r="N267" s="745">
        <f t="shared" ref="N267" si="236">IFERROR(M267/M$298,"-")</f>
        <v>1.8283875450240432E-3</v>
      </c>
    </row>
    <row r="268" spans="2:14">
      <c r="B268" s="707" t="s">
        <v>411</v>
      </c>
      <c r="C268" s="746">
        <v>0</v>
      </c>
      <c r="D268" s="747">
        <f t="shared" si="199"/>
        <v>0</v>
      </c>
      <c r="E268" s="748">
        <v>0</v>
      </c>
      <c r="F268" s="751">
        <f t="shared" si="200"/>
        <v>0</v>
      </c>
      <c r="G268" s="765">
        <v>0</v>
      </c>
      <c r="H268" s="749">
        <f t="shared" ref="H268" si="237">IFERROR(G268/G$298,"-")</f>
        <v>0</v>
      </c>
      <c r="I268" s="746">
        <v>0</v>
      </c>
      <c r="J268" s="747">
        <f t="shared" ref="J268" si="238">IFERROR(I268/I$298,"-")</f>
        <v>0</v>
      </c>
      <c r="K268" s="750">
        <v>0</v>
      </c>
      <c r="L268" s="757">
        <f t="shared" ref="L268" si="239">IFERROR(K268/K$298,"-")</f>
        <v>0</v>
      </c>
      <c r="M268" s="750">
        <v>0</v>
      </c>
      <c r="N268" s="751">
        <f t="shared" ref="N268" si="240">IFERROR(M268/M$298,"-")</f>
        <v>0</v>
      </c>
    </row>
    <row r="269" spans="2:14">
      <c r="B269" s="383" t="s">
        <v>397</v>
      </c>
      <c r="C269" s="700">
        <v>6</v>
      </c>
      <c r="D269" s="720">
        <f t="shared" si="199"/>
        <v>4.5454545454545456E-2</v>
      </c>
      <c r="E269" s="715">
        <v>7</v>
      </c>
      <c r="F269" s="195">
        <f t="shared" si="200"/>
        <v>7.6086956521739135E-2</v>
      </c>
      <c r="G269" s="761">
        <v>1</v>
      </c>
      <c r="H269" s="420">
        <f t="shared" ref="H269" si="241">IFERROR(G269/G$298,"-")</f>
        <v>0.1</v>
      </c>
      <c r="I269" s="700">
        <v>177.58</v>
      </c>
      <c r="J269" s="720">
        <f t="shared" ref="J269" si="242">IFERROR(I269/I$298,"-")</f>
        <v>5.1632299408022525E-2</v>
      </c>
      <c r="K269" s="718">
        <v>127.63</v>
      </c>
      <c r="L269" s="753">
        <f t="shared" ref="L269" si="243">IFERROR(K269/K$298,"-")</f>
        <v>5.1030771199181139E-2</v>
      </c>
      <c r="M269" s="718">
        <v>21.35</v>
      </c>
      <c r="N269" s="195">
        <f t="shared" ref="N269" si="244">IFERROR(M269/M$298,"-")</f>
        <v>3.903607408626332E-2</v>
      </c>
    </row>
    <row r="270" spans="2:14">
      <c r="B270" s="384" t="s">
        <v>398</v>
      </c>
      <c r="C270" s="701">
        <v>0</v>
      </c>
      <c r="D270" s="721">
        <f t="shared" si="199"/>
        <v>0</v>
      </c>
      <c r="E270" s="716">
        <v>0</v>
      </c>
      <c r="F270" s="196">
        <f t="shared" si="200"/>
        <v>0</v>
      </c>
      <c r="G270" s="762">
        <v>0</v>
      </c>
      <c r="H270" s="421">
        <f t="shared" ref="H270" si="245">IFERROR(G270/G$298,"-")</f>
        <v>0</v>
      </c>
      <c r="I270" s="701">
        <v>2.9</v>
      </c>
      <c r="J270" s="721">
        <f t="shared" ref="J270" si="246">IFERROR(I270/I$298,"-")</f>
        <v>8.4318993289371155E-4</v>
      </c>
      <c r="K270" s="719">
        <v>1</v>
      </c>
      <c r="L270" s="754">
        <f t="shared" ref="L270" si="247">IFERROR(K270/K$298,"-")</f>
        <v>3.9983366919361544E-4</v>
      </c>
      <c r="M270" s="719">
        <v>1.9</v>
      </c>
      <c r="N270" s="196">
        <f t="shared" ref="N270" si="248">IFERROR(M270/M$298,"-")</f>
        <v>3.4739363355456819E-3</v>
      </c>
    </row>
    <row r="271" spans="2:14">
      <c r="B271" s="383" t="s">
        <v>412</v>
      </c>
      <c r="C271" s="700">
        <v>0</v>
      </c>
      <c r="D271" s="720">
        <f t="shared" si="199"/>
        <v>0</v>
      </c>
      <c r="E271" s="715">
        <v>4</v>
      </c>
      <c r="F271" s="195">
        <f t="shared" si="200"/>
        <v>4.3478260869565216E-2</v>
      </c>
      <c r="G271" s="761">
        <v>0</v>
      </c>
      <c r="H271" s="420">
        <f t="shared" ref="H271" si="249">IFERROR(G271/G$298,"-")</f>
        <v>0</v>
      </c>
      <c r="I271" s="700">
        <v>98.49</v>
      </c>
      <c r="J271" s="720">
        <f t="shared" ref="J271" si="250">IFERROR(I271/I$298,"-")</f>
        <v>2.8636474651966087E-2</v>
      </c>
      <c r="K271" s="718">
        <v>75.709999999999994</v>
      </c>
      <c r="L271" s="753">
        <f t="shared" ref="L271" si="251">IFERROR(K271/K$298,"-")</f>
        <v>3.0271407094648622E-2</v>
      </c>
      <c r="M271" s="718">
        <v>7.96</v>
      </c>
      <c r="N271" s="195">
        <f t="shared" ref="N271" si="252">IFERROR(M271/M$298,"-")</f>
        <v>1.4553964858391383E-2</v>
      </c>
    </row>
    <row r="272" spans="2:14">
      <c r="B272" s="384" t="s">
        <v>399</v>
      </c>
      <c r="C272" s="701">
        <v>0</v>
      </c>
      <c r="D272" s="721">
        <f t="shared" si="199"/>
        <v>0</v>
      </c>
      <c r="E272" s="716">
        <v>0</v>
      </c>
      <c r="F272" s="196">
        <f t="shared" si="200"/>
        <v>0</v>
      </c>
      <c r="G272" s="762">
        <v>0</v>
      </c>
      <c r="H272" s="421">
        <f t="shared" ref="H272" si="253">IFERROR(G272/G$298,"-")</f>
        <v>0</v>
      </c>
      <c r="I272" s="701">
        <v>0</v>
      </c>
      <c r="J272" s="721">
        <f t="shared" ref="J272" si="254">IFERROR(I272/I$298,"-")</f>
        <v>0</v>
      </c>
      <c r="K272" s="719">
        <v>0.6</v>
      </c>
      <c r="L272" s="754">
        <f t="shared" ref="L272" si="255">IFERROR(K272/K$298,"-")</f>
        <v>2.3990020151616926E-4</v>
      </c>
      <c r="M272" s="719">
        <v>0</v>
      </c>
      <c r="N272" s="196">
        <f t="shared" ref="N272" si="256">IFERROR(M272/M$298,"-")</f>
        <v>0</v>
      </c>
    </row>
    <row r="273" spans="2:14">
      <c r="B273" s="383" t="s">
        <v>413</v>
      </c>
      <c r="C273" s="700">
        <v>1</v>
      </c>
      <c r="D273" s="720">
        <f t="shared" si="199"/>
        <v>7.575757575757576E-3</v>
      </c>
      <c r="E273" s="715">
        <v>1</v>
      </c>
      <c r="F273" s="195">
        <f t="shared" si="200"/>
        <v>1.0869565217391304E-2</v>
      </c>
      <c r="G273" s="761">
        <v>0</v>
      </c>
      <c r="H273" s="420">
        <f t="shared" ref="H273" si="257">IFERROR(G273/G$298,"-")</f>
        <v>0</v>
      </c>
      <c r="I273" s="700">
        <v>39.35</v>
      </c>
      <c r="J273" s="720">
        <f t="shared" ref="J273" si="258">IFERROR(I273/I$298,"-")</f>
        <v>1.1441215123919846E-2</v>
      </c>
      <c r="K273" s="718">
        <v>32.299999999999997</v>
      </c>
      <c r="L273" s="753">
        <f t="shared" ref="L273" si="259">IFERROR(K273/K$298,"-")</f>
        <v>1.2914627514953779E-2</v>
      </c>
      <c r="M273" s="718">
        <v>4.9000000000000004</v>
      </c>
      <c r="N273" s="195">
        <f t="shared" ref="N273" si="260">IFERROR(M273/M$298,"-")</f>
        <v>8.9590989706178122E-3</v>
      </c>
    </row>
    <row r="274" spans="2:14">
      <c r="B274" s="384" t="s">
        <v>414</v>
      </c>
      <c r="C274" s="701">
        <v>0</v>
      </c>
      <c r="D274" s="721">
        <f t="shared" si="199"/>
        <v>0</v>
      </c>
      <c r="E274" s="716">
        <v>0</v>
      </c>
      <c r="F274" s="196">
        <f t="shared" si="200"/>
        <v>0</v>
      </c>
      <c r="G274" s="762">
        <v>0</v>
      </c>
      <c r="H274" s="421">
        <f t="shared" ref="H274" si="261">IFERROR(G274/G$298,"-")</f>
        <v>0</v>
      </c>
      <c r="I274" s="701">
        <v>7.95</v>
      </c>
      <c r="J274" s="721">
        <f t="shared" ref="J274" si="262">IFERROR(I274/I$298,"-")</f>
        <v>2.3115034367258646E-3</v>
      </c>
      <c r="K274" s="719">
        <v>8.5500000000000007</v>
      </c>
      <c r="L274" s="754">
        <f t="shared" ref="L274" si="263">IFERROR(K274/K$298,"-")</f>
        <v>3.4185778716054123E-3</v>
      </c>
      <c r="M274" s="719">
        <v>0</v>
      </c>
      <c r="N274" s="196">
        <f t="shared" ref="N274" si="264">IFERROR(M274/M$298,"-")</f>
        <v>0</v>
      </c>
    </row>
    <row r="275" spans="2:14">
      <c r="B275" s="383" t="s">
        <v>400</v>
      </c>
      <c r="C275" s="700">
        <v>1</v>
      </c>
      <c r="D275" s="720">
        <f t="shared" si="199"/>
        <v>7.575757575757576E-3</v>
      </c>
      <c r="E275" s="715">
        <v>1</v>
      </c>
      <c r="F275" s="195">
        <f t="shared" si="200"/>
        <v>1.0869565217391304E-2</v>
      </c>
      <c r="G275" s="761">
        <v>0</v>
      </c>
      <c r="H275" s="420">
        <f t="shared" ref="H275" si="265">IFERROR(G275/G$298,"-")</f>
        <v>0</v>
      </c>
      <c r="I275" s="700">
        <v>5</v>
      </c>
      <c r="J275" s="720">
        <f t="shared" ref="J275" si="266">IFERROR(I275/I$298,"-")</f>
        <v>1.4537757463684684E-3</v>
      </c>
      <c r="K275" s="718">
        <v>2</v>
      </c>
      <c r="L275" s="753">
        <f t="shared" ref="L275" si="267">IFERROR(K275/K$298,"-")</f>
        <v>7.9966733838723089E-4</v>
      </c>
      <c r="M275" s="718">
        <v>1</v>
      </c>
      <c r="N275" s="195">
        <f t="shared" ref="N275" si="268">IFERROR(M275/M$298,"-")</f>
        <v>1.8283875450240432E-3</v>
      </c>
    </row>
    <row r="276" spans="2:14">
      <c r="B276" s="384" t="s">
        <v>415</v>
      </c>
      <c r="C276" s="701">
        <v>0</v>
      </c>
      <c r="D276" s="721">
        <f t="shared" si="199"/>
        <v>0</v>
      </c>
      <c r="E276" s="716">
        <v>0</v>
      </c>
      <c r="F276" s="196">
        <f t="shared" si="200"/>
        <v>0</v>
      </c>
      <c r="G276" s="762">
        <v>0</v>
      </c>
      <c r="H276" s="421">
        <f t="shared" ref="H276" si="269">IFERROR(G276/G$298,"-")</f>
        <v>0</v>
      </c>
      <c r="I276" s="701">
        <v>1</v>
      </c>
      <c r="J276" s="721">
        <f t="shared" ref="J276" si="270">IFERROR(I276/I$298,"-")</f>
        <v>2.9075514927369368E-4</v>
      </c>
      <c r="K276" s="719">
        <v>0.95</v>
      </c>
      <c r="L276" s="754">
        <f t="shared" ref="L276" si="271">IFERROR(K276/K$298,"-")</f>
        <v>3.7984198573393465E-4</v>
      </c>
      <c r="M276" s="719">
        <v>0</v>
      </c>
      <c r="N276" s="196">
        <f t="shared" ref="N276" si="272">IFERROR(M276/M$298,"-")</f>
        <v>0</v>
      </c>
    </row>
    <row r="277" spans="2:14">
      <c r="B277" s="383" t="s">
        <v>416</v>
      </c>
      <c r="C277" s="700">
        <v>0</v>
      </c>
      <c r="D277" s="720">
        <f t="shared" si="199"/>
        <v>0</v>
      </c>
      <c r="E277" s="715">
        <v>0</v>
      </c>
      <c r="F277" s="195">
        <f t="shared" si="200"/>
        <v>0</v>
      </c>
      <c r="G277" s="761">
        <v>0</v>
      </c>
      <c r="H277" s="420">
        <f t="shared" ref="H277" si="273">IFERROR(G277/G$298,"-")</f>
        <v>0</v>
      </c>
      <c r="I277" s="700">
        <v>0</v>
      </c>
      <c r="J277" s="720">
        <f t="shared" ref="J277" si="274">IFERROR(I277/I$298,"-")</f>
        <v>0</v>
      </c>
      <c r="K277" s="718">
        <v>0</v>
      </c>
      <c r="L277" s="753">
        <f t="shared" ref="L277" si="275">IFERROR(K277/K$298,"-")</f>
        <v>0</v>
      </c>
      <c r="M277" s="718">
        <v>0</v>
      </c>
      <c r="N277" s="195">
        <f t="shared" ref="N277" si="276">IFERROR(M277/M$298,"-")</f>
        <v>0</v>
      </c>
    </row>
    <row r="278" spans="2:14">
      <c r="B278" s="384" t="s">
        <v>401</v>
      </c>
      <c r="C278" s="701">
        <v>0</v>
      </c>
      <c r="D278" s="721">
        <f t="shared" si="199"/>
        <v>0</v>
      </c>
      <c r="E278" s="716">
        <v>0</v>
      </c>
      <c r="F278" s="196">
        <f t="shared" si="200"/>
        <v>0</v>
      </c>
      <c r="G278" s="762">
        <v>0</v>
      </c>
      <c r="H278" s="421">
        <f t="shared" ref="H278" si="277">IFERROR(G278/G$298,"-")</f>
        <v>0</v>
      </c>
      <c r="I278" s="701">
        <v>1.95</v>
      </c>
      <c r="J278" s="721">
        <f t="shared" ref="J278" si="278">IFERROR(I278/I$298,"-")</f>
        <v>5.6697254108370259E-4</v>
      </c>
      <c r="K278" s="719">
        <v>0</v>
      </c>
      <c r="L278" s="754">
        <f t="shared" ref="L278" si="279">IFERROR(K278/K$298,"-")</f>
        <v>0</v>
      </c>
      <c r="M278" s="719">
        <v>0</v>
      </c>
      <c r="N278" s="196">
        <f t="shared" ref="N278" si="280">IFERROR(M278/M$298,"-")</f>
        <v>0</v>
      </c>
    </row>
    <row r="279" spans="2:14">
      <c r="B279" s="383" t="s">
        <v>402</v>
      </c>
      <c r="C279" s="700">
        <v>95</v>
      </c>
      <c r="D279" s="720">
        <f t="shared" si="199"/>
        <v>0.71969696969696972</v>
      </c>
      <c r="E279" s="715">
        <v>59</v>
      </c>
      <c r="F279" s="195">
        <f t="shared" si="200"/>
        <v>0.64130434782608692</v>
      </c>
      <c r="G279" s="761">
        <v>8</v>
      </c>
      <c r="H279" s="420">
        <f t="shared" ref="H279" si="281">IFERROR(G279/G$298,"-")</f>
        <v>0.8</v>
      </c>
      <c r="I279" s="700">
        <v>2466.4899999999998</v>
      </c>
      <c r="J279" s="720">
        <f t="shared" ref="J279" si="282">IFERROR(I279/I$298,"-")</f>
        <v>0.71714466813207267</v>
      </c>
      <c r="K279" s="718">
        <v>1817.95</v>
      </c>
      <c r="L279" s="753">
        <f t="shared" ref="L279" si="283">IFERROR(K279/K$298,"-")</f>
        <v>0.72687761891053326</v>
      </c>
      <c r="M279" s="718">
        <v>417.42</v>
      </c>
      <c r="N279" s="195">
        <f t="shared" ref="N279" si="284">IFERROR(M279/M$298,"-")</f>
        <v>0.76320552904393613</v>
      </c>
    </row>
    <row r="280" spans="2:14">
      <c r="B280" s="826" t="s">
        <v>417</v>
      </c>
      <c r="C280" s="827">
        <v>0</v>
      </c>
      <c r="D280" s="828">
        <f t="shared" si="199"/>
        <v>0</v>
      </c>
      <c r="E280" s="829">
        <v>0</v>
      </c>
      <c r="F280" s="832">
        <f t="shared" si="200"/>
        <v>0</v>
      </c>
      <c r="G280" s="833">
        <v>0</v>
      </c>
      <c r="H280" s="830">
        <f t="shared" ref="H280" si="285">IFERROR(G280/G$298,"-")</f>
        <v>0</v>
      </c>
      <c r="I280" s="827">
        <v>0</v>
      </c>
      <c r="J280" s="828">
        <f t="shared" ref="J280" si="286">IFERROR(I280/I$298,"-")</f>
        <v>0</v>
      </c>
      <c r="K280" s="831">
        <v>1</v>
      </c>
      <c r="L280" s="834">
        <f t="shared" ref="L280" si="287">IFERROR(K280/K$298,"-")</f>
        <v>3.9983366919361544E-4</v>
      </c>
      <c r="M280" s="831">
        <v>0</v>
      </c>
      <c r="N280" s="832">
        <f t="shared" ref="N280" si="288">IFERROR(M280/M$298,"-")</f>
        <v>0</v>
      </c>
    </row>
    <row r="281" spans="2:14">
      <c r="B281" s="706" t="s">
        <v>418</v>
      </c>
      <c r="C281" s="734">
        <v>0</v>
      </c>
      <c r="D281" s="735">
        <f t="shared" si="199"/>
        <v>0</v>
      </c>
      <c r="E281" s="736">
        <v>0</v>
      </c>
      <c r="F281" s="739">
        <f t="shared" si="200"/>
        <v>0</v>
      </c>
      <c r="G281" s="763">
        <v>0</v>
      </c>
      <c r="H281" s="737">
        <f t="shared" ref="H281" si="289">IFERROR(G281/G$298,"-")</f>
        <v>0</v>
      </c>
      <c r="I281" s="734">
        <v>0</v>
      </c>
      <c r="J281" s="735">
        <f t="shared" ref="J281" si="290">IFERROR(I281/I$298,"-")</f>
        <v>0</v>
      </c>
      <c r="K281" s="738">
        <v>0</v>
      </c>
      <c r="L281" s="755">
        <f t="shared" ref="L281" si="291">IFERROR(K281/K$298,"-")</f>
        <v>0</v>
      </c>
      <c r="M281" s="738">
        <v>0</v>
      </c>
      <c r="N281" s="739">
        <f t="shared" ref="N281" si="292">IFERROR(M281/M$298,"-")</f>
        <v>0</v>
      </c>
    </row>
    <row r="282" spans="2:14">
      <c r="B282" s="709" t="s">
        <v>419</v>
      </c>
      <c r="C282" s="734">
        <v>0</v>
      </c>
      <c r="D282" s="735">
        <f t="shared" si="199"/>
        <v>0</v>
      </c>
      <c r="E282" s="736">
        <v>0</v>
      </c>
      <c r="F282" s="739">
        <f t="shared" si="200"/>
        <v>0</v>
      </c>
      <c r="G282" s="763">
        <v>0</v>
      </c>
      <c r="H282" s="737">
        <f t="shared" ref="H282" si="293">IFERROR(G282/G$298,"-")</f>
        <v>0</v>
      </c>
      <c r="I282" s="734">
        <v>0</v>
      </c>
      <c r="J282" s="735">
        <f t="shared" ref="J282" si="294">IFERROR(I282/I$298,"-")</f>
        <v>0</v>
      </c>
      <c r="K282" s="738">
        <v>0</v>
      </c>
      <c r="L282" s="755">
        <f t="shared" ref="L282" si="295">IFERROR(K282/K$298,"-")</f>
        <v>0</v>
      </c>
      <c r="M282" s="738">
        <v>0</v>
      </c>
      <c r="N282" s="739">
        <f t="shared" ref="N282" si="296">IFERROR(M282/M$298,"-")</f>
        <v>0</v>
      </c>
    </row>
    <row r="283" spans="2:14">
      <c r="B283" s="708" t="s">
        <v>420</v>
      </c>
      <c r="C283" s="740">
        <v>0</v>
      </c>
      <c r="D283" s="741">
        <f t="shared" si="199"/>
        <v>0</v>
      </c>
      <c r="E283" s="742">
        <v>0</v>
      </c>
      <c r="F283" s="745">
        <f t="shared" si="200"/>
        <v>0</v>
      </c>
      <c r="G283" s="764">
        <v>0</v>
      </c>
      <c r="H283" s="743">
        <f t="shared" ref="H283" si="297">IFERROR(G283/G$298,"-")</f>
        <v>0</v>
      </c>
      <c r="I283" s="740">
        <v>0</v>
      </c>
      <c r="J283" s="741">
        <f t="shared" ref="J283" si="298">IFERROR(I283/I$298,"-")</f>
        <v>0</v>
      </c>
      <c r="K283" s="744">
        <v>0</v>
      </c>
      <c r="L283" s="756">
        <f t="shared" ref="L283" si="299">IFERROR(K283/K$298,"-")</f>
        <v>0</v>
      </c>
      <c r="M283" s="744">
        <v>0</v>
      </c>
      <c r="N283" s="745">
        <f t="shared" ref="N283" si="300">IFERROR(M283/M$298,"-")</f>
        <v>0</v>
      </c>
    </row>
    <row r="284" spans="2:14">
      <c r="B284" s="708" t="s">
        <v>421</v>
      </c>
      <c r="C284" s="740">
        <v>0</v>
      </c>
      <c r="D284" s="741">
        <f t="shared" si="199"/>
        <v>0</v>
      </c>
      <c r="E284" s="742">
        <v>0</v>
      </c>
      <c r="F284" s="745">
        <f t="shared" si="200"/>
        <v>0</v>
      </c>
      <c r="G284" s="764">
        <v>0</v>
      </c>
      <c r="H284" s="743">
        <f t="shared" ref="H284" si="301">IFERROR(G284/G$298,"-")</f>
        <v>0</v>
      </c>
      <c r="I284" s="740">
        <v>0</v>
      </c>
      <c r="J284" s="741">
        <f t="shared" ref="J284" si="302">IFERROR(I284/I$298,"-")</f>
        <v>0</v>
      </c>
      <c r="K284" s="744">
        <v>0</v>
      </c>
      <c r="L284" s="756">
        <f t="shared" ref="L284" si="303">IFERROR(K284/K$298,"-")</f>
        <v>0</v>
      </c>
      <c r="M284" s="744">
        <v>0</v>
      </c>
      <c r="N284" s="745">
        <f t="shared" ref="N284" si="304">IFERROR(M284/M$298,"-")</f>
        <v>0</v>
      </c>
    </row>
    <row r="285" spans="2:14">
      <c r="B285" s="710" t="s">
        <v>422</v>
      </c>
      <c r="C285" s="746">
        <v>0</v>
      </c>
      <c r="D285" s="747">
        <f t="shared" si="199"/>
        <v>0</v>
      </c>
      <c r="E285" s="748">
        <v>0</v>
      </c>
      <c r="F285" s="751">
        <f t="shared" si="200"/>
        <v>0</v>
      </c>
      <c r="G285" s="765">
        <v>0</v>
      </c>
      <c r="H285" s="749">
        <f t="shared" ref="H285" si="305">IFERROR(G285/G$298,"-")</f>
        <v>0</v>
      </c>
      <c r="I285" s="746">
        <v>0</v>
      </c>
      <c r="J285" s="747">
        <f t="shared" ref="J285" si="306">IFERROR(I285/I$298,"-")</f>
        <v>0</v>
      </c>
      <c r="K285" s="750">
        <v>0</v>
      </c>
      <c r="L285" s="757">
        <f t="shared" ref="L285" si="307">IFERROR(K285/K$298,"-")</f>
        <v>0</v>
      </c>
      <c r="M285" s="750">
        <v>0</v>
      </c>
      <c r="N285" s="751">
        <f t="shared" ref="N285" si="308">IFERROR(M285/M$298,"-")</f>
        <v>0</v>
      </c>
    </row>
    <row r="286" spans="2:14">
      <c r="B286" s="703" t="s">
        <v>423</v>
      </c>
      <c r="C286" s="740">
        <v>0</v>
      </c>
      <c r="D286" s="741">
        <f t="shared" si="199"/>
        <v>0</v>
      </c>
      <c r="E286" s="742">
        <v>0</v>
      </c>
      <c r="F286" s="745">
        <f t="shared" si="200"/>
        <v>0</v>
      </c>
      <c r="G286" s="764">
        <v>0</v>
      </c>
      <c r="H286" s="743">
        <f t="shared" ref="H286" si="309">IFERROR(G286/G$298,"-")</f>
        <v>0</v>
      </c>
      <c r="I286" s="740">
        <v>0</v>
      </c>
      <c r="J286" s="741">
        <f t="shared" ref="J286" si="310">IFERROR(I286/I$298,"-")</f>
        <v>0</v>
      </c>
      <c r="K286" s="744">
        <v>1</v>
      </c>
      <c r="L286" s="756">
        <f t="shared" ref="L286" si="311">IFERROR(K286/K$298,"-")</f>
        <v>3.9983366919361544E-4</v>
      </c>
      <c r="M286" s="744">
        <v>0</v>
      </c>
      <c r="N286" s="745">
        <f t="shared" ref="N286" si="312">IFERROR(M286/M$298,"-")</f>
        <v>0</v>
      </c>
    </row>
    <row r="287" spans="2:14">
      <c r="B287" s="703" t="s">
        <v>424</v>
      </c>
      <c r="C287" s="740">
        <v>0</v>
      </c>
      <c r="D287" s="741">
        <f t="shared" si="199"/>
        <v>0</v>
      </c>
      <c r="E287" s="742">
        <v>0</v>
      </c>
      <c r="F287" s="745">
        <f t="shared" si="200"/>
        <v>0</v>
      </c>
      <c r="G287" s="764">
        <v>0</v>
      </c>
      <c r="H287" s="743">
        <f t="shared" ref="H287" si="313">IFERROR(G287/G$298,"-")</f>
        <v>0</v>
      </c>
      <c r="I287" s="740">
        <v>0</v>
      </c>
      <c r="J287" s="741">
        <f t="shared" ref="J287" si="314">IFERROR(I287/I$298,"-")</f>
        <v>0</v>
      </c>
      <c r="K287" s="744">
        <v>0</v>
      </c>
      <c r="L287" s="756">
        <f t="shared" ref="L287" si="315">IFERROR(K287/K$298,"-")</f>
        <v>0</v>
      </c>
      <c r="M287" s="744">
        <v>0</v>
      </c>
      <c r="N287" s="745">
        <f t="shared" ref="N287" si="316">IFERROR(M287/M$298,"-")</f>
        <v>0</v>
      </c>
    </row>
    <row r="288" spans="2:14">
      <c r="B288" s="703" t="s">
        <v>425</v>
      </c>
      <c r="C288" s="740">
        <v>0</v>
      </c>
      <c r="D288" s="741">
        <f t="shared" si="199"/>
        <v>0</v>
      </c>
      <c r="E288" s="742">
        <v>0</v>
      </c>
      <c r="F288" s="745">
        <f t="shared" si="200"/>
        <v>0</v>
      </c>
      <c r="G288" s="764">
        <v>0</v>
      </c>
      <c r="H288" s="743">
        <f t="shared" ref="H288" si="317">IFERROR(G288/G$298,"-")</f>
        <v>0</v>
      </c>
      <c r="I288" s="740">
        <v>0</v>
      </c>
      <c r="J288" s="741">
        <f t="shared" ref="J288" si="318">IFERROR(I288/I$298,"-")</f>
        <v>0</v>
      </c>
      <c r="K288" s="744">
        <v>0</v>
      </c>
      <c r="L288" s="756">
        <f t="shared" ref="L288" si="319">IFERROR(K288/K$298,"-")</f>
        <v>0</v>
      </c>
      <c r="M288" s="744">
        <v>0</v>
      </c>
      <c r="N288" s="745">
        <f t="shared" ref="N288" si="320">IFERROR(M288/M$298,"-")</f>
        <v>0</v>
      </c>
    </row>
    <row r="289" spans="1:14">
      <c r="B289" s="703" t="s">
        <v>426</v>
      </c>
      <c r="C289" s="740">
        <v>0</v>
      </c>
      <c r="D289" s="741">
        <f t="shared" si="199"/>
        <v>0</v>
      </c>
      <c r="E289" s="742">
        <v>0</v>
      </c>
      <c r="F289" s="745">
        <f t="shared" si="200"/>
        <v>0</v>
      </c>
      <c r="G289" s="764">
        <v>0</v>
      </c>
      <c r="H289" s="743">
        <f t="shared" ref="H289" si="321">IFERROR(G289/G$298,"-")</f>
        <v>0</v>
      </c>
      <c r="I289" s="740">
        <v>0</v>
      </c>
      <c r="J289" s="741">
        <f t="shared" ref="J289" si="322">IFERROR(I289/I$298,"-")</f>
        <v>0</v>
      </c>
      <c r="K289" s="744">
        <v>0</v>
      </c>
      <c r="L289" s="756">
        <f t="shared" ref="L289" si="323">IFERROR(K289/K$298,"-")</f>
        <v>0</v>
      </c>
      <c r="M289" s="744">
        <v>0</v>
      </c>
      <c r="N289" s="745">
        <f t="shared" ref="N289" si="324">IFERROR(M289/M$298,"-")</f>
        <v>0</v>
      </c>
    </row>
    <row r="290" spans="1:14">
      <c r="B290" s="703" t="s">
        <v>427</v>
      </c>
      <c r="C290" s="740">
        <v>0</v>
      </c>
      <c r="D290" s="741">
        <f t="shared" si="199"/>
        <v>0</v>
      </c>
      <c r="E290" s="742">
        <v>0</v>
      </c>
      <c r="F290" s="745">
        <f t="shared" si="200"/>
        <v>0</v>
      </c>
      <c r="G290" s="764">
        <v>0</v>
      </c>
      <c r="H290" s="743">
        <f t="shared" ref="H290" si="325">IFERROR(G290/G$298,"-")</f>
        <v>0</v>
      </c>
      <c r="I290" s="740">
        <v>0</v>
      </c>
      <c r="J290" s="741">
        <f t="shared" ref="J290" si="326">IFERROR(I290/I$298,"-")</f>
        <v>0</v>
      </c>
      <c r="K290" s="744">
        <v>0</v>
      </c>
      <c r="L290" s="756">
        <f t="shared" ref="L290" si="327">IFERROR(K290/K$298,"-")</f>
        <v>0</v>
      </c>
      <c r="M290" s="744">
        <v>0</v>
      </c>
      <c r="N290" s="745">
        <f t="shared" ref="N290" si="328">IFERROR(M290/M$298,"-")</f>
        <v>0</v>
      </c>
    </row>
    <row r="291" spans="1:14">
      <c r="B291" s="707" t="s">
        <v>428</v>
      </c>
      <c r="C291" s="746">
        <v>0</v>
      </c>
      <c r="D291" s="747">
        <f t="shared" si="199"/>
        <v>0</v>
      </c>
      <c r="E291" s="748">
        <v>0</v>
      </c>
      <c r="F291" s="751">
        <f t="shared" si="200"/>
        <v>0</v>
      </c>
      <c r="G291" s="765">
        <v>0</v>
      </c>
      <c r="H291" s="749">
        <f t="shared" ref="H291" si="329">IFERROR(G291/G$298,"-")</f>
        <v>0</v>
      </c>
      <c r="I291" s="746">
        <v>0</v>
      </c>
      <c r="J291" s="747">
        <f t="shared" ref="J291" si="330">IFERROR(I291/I$298,"-")</f>
        <v>0</v>
      </c>
      <c r="K291" s="750">
        <v>0</v>
      </c>
      <c r="L291" s="757">
        <f t="shared" ref="L291" si="331">IFERROR(K291/K$298,"-")</f>
        <v>0</v>
      </c>
      <c r="M291" s="750">
        <v>0</v>
      </c>
      <c r="N291" s="751">
        <f t="shared" ref="N291" si="332">IFERROR(M291/M$298,"-")</f>
        <v>0</v>
      </c>
    </row>
    <row r="292" spans="1:14">
      <c r="B292" s="383" t="s">
        <v>403</v>
      </c>
      <c r="C292" s="700">
        <v>6</v>
      </c>
      <c r="D292" s="720">
        <f t="shared" si="199"/>
        <v>4.5454545454545456E-2</v>
      </c>
      <c r="E292" s="715">
        <v>4</v>
      </c>
      <c r="F292" s="195">
        <f t="shared" si="200"/>
        <v>4.3478260869565216E-2</v>
      </c>
      <c r="G292" s="761">
        <v>1</v>
      </c>
      <c r="H292" s="420">
        <f t="shared" ref="H292" si="333">IFERROR(G292/G$298,"-")</f>
        <v>0.1</v>
      </c>
      <c r="I292" s="700">
        <v>10.5</v>
      </c>
      <c r="J292" s="720">
        <f t="shared" ref="J292" si="334">IFERROR(I292/I$298,"-")</f>
        <v>3.0529290673737834E-3</v>
      </c>
      <c r="K292" s="718">
        <v>9.6</v>
      </c>
      <c r="L292" s="753">
        <f t="shared" ref="L292" si="335">IFERROR(K292/K$298,"-")</f>
        <v>3.8384032242587082E-3</v>
      </c>
      <c r="M292" s="718">
        <v>1</v>
      </c>
      <c r="N292" s="195">
        <f t="shared" ref="N292" si="336">IFERROR(M292/M$298,"-")</f>
        <v>1.8283875450240432E-3</v>
      </c>
    </row>
    <row r="293" spans="1:14">
      <c r="B293" s="704" t="s">
        <v>429</v>
      </c>
      <c r="C293" s="722">
        <v>1</v>
      </c>
      <c r="D293" s="723">
        <f t="shared" si="199"/>
        <v>7.575757575757576E-3</v>
      </c>
      <c r="E293" s="724">
        <v>0</v>
      </c>
      <c r="F293" s="727">
        <f t="shared" si="200"/>
        <v>0</v>
      </c>
      <c r="G293" s="766">
        <v>0</v>
      </c>
      <c r="H293" s="725">
        <f t="shared" ref="H293" si="337">IFERROR(G293/G$298,"-")</f>
        <v>0</v>
      </c>
      <c r="I293" s="722">
        <v>2.6</v>
      </c>
      <c r="J293" s="723">
        <f t="shared" ref="J293" si="338">IFERROR(I293/I$298,"-")</f>
        <v>7.5596338811160352E-4</v>
      </c>
      <c r="K293" s="726">
        <v>1</v>
      </c>
      <c r="L293" s="758">
        <f t="shared" ref="L293" si="339">IFERROR(K293/K$298,"-")</f>
        <v>3.9983366919361544E-4</v>
      </c>
      <c r="M293" s="726">
        <v>0</v>
      </c>
      <c r="N293" s="727">
        <f t="shared" ref="N293" si="340">IFERROR(M293/M$298,"-")</f>
        <v>0</v>
      </c>
    </row>
    <row r="294" spans="1:14">
      <c r="B294" s="705" t="s">
        <v>430</v>
      </c>
      <c r="C294" s="728">
        <v>0</v>
      </c>
      <c r="D294" s="729">
        <f t="shared" si="199"/>
        <v>0</v>
      </c>
      <c r="E294" s="730">
        <v>0</v>
      </c>
      <c r="F294" s="733">
        <f t="shared" si="200"/>
        <v>0</v>
      </c>
      <c r="G294" s="767">
        <v>0</v>
      </c>
      <c r="H294" s="731">
        <f t="shared" ref="H294" si="341">IFERROR(G294/G$298,"-")</f>
        <v>0</v>
      </c>
      <c r="I294" s="728">
        <v>0</v>
      </c>
      <c r="J294" s="729">
        <f t="shared" ref="J294" si="342">IFERROR(I294/I$298,"-")</f>
        <v>0</v>
      </c>
      <c r="K294" s="732">
        <v>3.6</v>
      </c>
      <c r="L294" s="759">
        <f t="shared" ref="L294" si="343">IFERROR(K294/K$298,"-")</f>
        <v>1.4394012090970156E-3</v>
      </c>
      <c r="M294" s="732">
        <v>0</v>
      </c>
      <c r="N294" s="733">
        <f t="shared" ref="N294" si="344">IFERROR(M294/M$298,"-")</f>
        <v>0</v>
      </c>
    </row>
    <row r="295" spans="1:14">
      <c r="B295" s="384" t="s">
        <v>405</v>
      </c>
      <c r="C295" s="701">
        <v>10</v>
      </c>
      <c r="D295" s="721">
        <f t="shared" si="199"/>
        <v>7.575757575757576E-2</v>
      </c>
      <c r="E295" s="716">
        <v>6</v>
      </c>
      <c r="F295" s="196">
        <f t="shared" si="200"/>
        <v>6.5217391304347824E-2</v>
      </c>
      <c r="G295" s="762">
        <v>0</v>
      </c>
      <c r="H295" s="421">
        <f t="shared" ref="H295:H296" si="345">IFERROR(G295/G$298,"-")</f>
        <v>0</v>
      </c>
      <c r="I295" s="701">
        <v>407.1</v>
      </c>
      <c r="J295" s="721">
        <f t="shared" ref="J295:J296" si="346">IFERROR(I295/I$298,"-")</f>
        <v>0.11836642126932069</v>
      </c>
      <c r="K295" s="719">
        <v>280.60000000000002</v>
      </c>
      <c r="L295" s="754">
        <f t="shared" ref="L295:L296" si="347">IFERROR(K295/K$298,"-")</f>
        <v>0.1121933275757285</v>
      </c>
      <c r="M295" s="719">
        <v>57.1</v>
      </c>
      <c r="N295" s="196">
        <f t="shared" ref="N295:N296" si="348">IFERROR(M295/M$298,"-")</f>
        <v>0.10440092882087286</v>
      </c>
    </row>
    <row r="296" spans="1:14">
      <c r="B296" s="383" t="s">
        <v>431</v>
      </c>
      <c r="C296" s="700">
        <v>0</v>
      </c>
      <c r="D296" s="720">
        <f t="shared" si="199"/>
        <v>0</v>
      </c>
      <c r="E296" s="715">
        <v>0</v>
      </c>
      <c r="F296" s="195">
        <f t="shared" si="200"/>
        <v>0</v>
      </c>
      <c r="G296" s="761">
        <v>0</v>
      </c>
      <c r="H296" s="420">
        <f t="shared" si="345"/>
        <v>0</v>
      </c>
      <c r="I296" s="700">
        <v>10.9</v>
      </c>
      <c r="J296" s="720">
        <f t="shared" si="346"/>
        <v>3.1692311270832608E-3</v>
      </c>
      <c r="K296" s="718">
        <v>6</v>
      </c>
      <c r="L296" s="753">
        <f t="shared" si="347"/>
        <v>2.399002015161693E-3</v>
      </c>
      <c r="M296" s="718">
        <v>0.95</v>
      </c>
      <c r="N296" s="195">
        <f t="shared" si="348"/>
        <v>1.736968167772841E-3</v>
      </c>
    </row>
    <row r="297" spans="1:14">
      <c r="B297" s="384" t="s">
        <v>149</v>
      </c>
      <c r="C297" s="701">
        <v>5</v>
      </c>
      <c r="D297" s="721">
        <f t="shared" si="199"/>
        <v>3.787878787878788E-2</v>
      </c>
      <c r="E297" s="716">
        <v>4</v>
      </c>
      <c r="F297" s="196">
        <f t="shared" si="200"/>
        <v>4.3478260869565216E-2</v>
      </c>
      <c r="G297" s="762">
        <v>0</v>
      </c>
      <c r="H297" s="421">
        <f t="shared" ref="H297" si="349">IFERROR(G297/G$298,"-")</f>
        <v>0</v>
      </c>
      <c r="I297" s="701">
        <v>27.6</v>
      </c>
      <c r="J297" s="721">
        <f t="shared" ref="J297" si="350">IFERROR(I297/I$298,"-")</f>
        <v>8.0248421199539451E-3</v>
      </c>
      <c r="K297" s="719">
        <v>9.15</v>
      </c>
      <c r="L297" s="754">
        <f t="shared" ref="L297" si="351">IFERROR(K297/K$298,"-")</f>
        <v>3.6584780731215814E-3</v>
      </c>
      <c r="M297" s="719">
        <v>7</v>
      </c>
      <c r="N297" s="196">
        <f t="shared" ref="N297" si="352">IFERROR(M297/M$298,"-")</f>
        <v>1.2798712815168301E-2</v>
      </c>
    </row>
    <row r="298" spans="1:14" ht="15.75" thickBot="1">
      <c r="B298" s="768" t="s">
        <v>255</v>
      </c>
      <c r="C298" s="769">
        <f>SUM(C258:C263,C269:C280,C292,C295:C297)</f>
        <v>132</v>
      </c>
      <c r="D298" s="770"/>
      <c r="E298" s="771">
        <f>SUM(E258:E263,E269:E280,E292,E295:E297)</f>
        <v>92</v>
      </c>
      <c r="F298" s="776"/>
      <c r="G298" s="777">
        <f>SUM(G258:G263,G269:G280,G292,G295:G297)</f>
        <v>10</v>
      </c>
      <c r="H298" s="772"/>
      <c r="I298" s="769">
        <f>SUM(I258:I263,I269:I280,I292,I295:I297)</f>
        <v>3439.3199999999997</v>
      </c>
      <c r="J298" s="773"/>
      <c r="K298" s="774">
        <f t="shared" ref="K298:M298" si="353">SUM(K258:K263,K269:K280,K292,K295:K297)</f>
        <v>2501.04</v>
      </c>
      <c r="L298" s="778"/>
      <c r="M298" s="774">
        <f t="shared" si="353"/>
        <v>546.93000000000006</v>
      </c>
      <c r="N298" s="775"/>
    </row>
    <row r="300" spans="1:14">
      <c r="A300" s="11" t="s">
        <v>444</v>
      </c>
    </row>
    <row r="301" spans="1:14">
      <c r="A301" s="11" t="s">
        <v>445</v>
      </c>
    </row>
    <row r="302" spans="1:14">
      <c r="A302" s="11" t="s">
        <v>446</v>
      </c>
    </row>
    <row r="303" spans="1:14">
      <c r="A303" s="11" t="s">
        <v>447</v>
      </c>
    </row>
    <row r="304" spans="1:14">
      <c r="A304" s="11"/>
    </row>
  </sheetData>
  <mergeCells count="54">
    <mergeCell ref="C128:L128"/>
    <mergeCell ref="M128:V128"/>
    <mergeCell ref="G129:I129"/>
    <mergeCell ref="J129:L129"/>
    <mergeCell ref="M129:P129"/>
    <mergeCell ref="Q129:S129"/>
    <mergeCell ref="T129:V129"/>
    <mergeCell ref="C215:L215"/>
    <mergeCell ref="M215:V215"/>
    <mergeCell ref="O42:R42"/>
    <mergeCell ref="K41:R41"/>
    <mergeCell ref="C80:J80"/>
    <mergeCell ref="C81:F81"/>
    <mergeCell ref="G81:J81"/>
    <mergeCell ref="C42:F42"/>
    <mergeCell ref="G42:J42"/>
    <mergeCell ref="C41:J41"/>
    <mergeCell ref="K42:N42"/>
    <mergeCell ref="C82:D82"/>
    <mergeCell ref="E82:F82"/>
    <mergeCell ref="G82:H82"/>
    <mergeCell ref="I82:J82"/>
    <mergeCell ref="C129:F129"/>
    <mergeCell ref="C31:F31"/>
    <mergeCell ref="G31:J31"/>
    <mergeCell ref="A1:C1"/>
    <mergeCell ref="C14:F14"/>
    <mergeCell ref="G14:J14"/>
    <mergeCell ref="C21:F21"/>
    <mergeCell ref="G21:J21"/>
    <mergeCell ref="M169:N169"/>
    <mergeCell ref="I169:J169"/>
    <mergeCell ref="K169:L169"/>
    <mergeCell ref="I168:N168"/>
    <mergeCell ref="C167:N167"/>
    <mergeCell ref="C169:D169"/>
    <mergeCell ref="E169:F169"/>
    <mergeCell ref="G169:H169"/>
    <mergeCell ref="C168:H168"/>
    <mergeCell ref="T216:V216"/>
    <mergeCell ref="C254:N254"/>
    <mergeCell ref="C255:H255"/>
    <mergeCell ref="I255:N255"/>
    <mergeCell ref="C256:D256"/>
    <mergeCell ref="E256:F256"/>
    <mergeCell ref="G256:H256"/>
    <mergeCell ref="I256:J256"/>
    <mergeCell ref="K256:L256"/>
    <mergeCell ref="M256:N256"/>
    <mergeCell ref="C216:F216"/>
    <mergeCell ref="G216:I216"/>
    <mergeCell ref="J216:L216"/>
    <mergeCell ref="M216:P216"/>
    <mergeCell ref="Q216:S216"/>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19" display="Table OP3.1" xr:uid="{384BEC06-E248-4881-A1C0-517B1AE2971C}"/>
    <hyperlink ref="C7" location="'Welfare Rights Activity'!A29" display="Table OP3.2" xr:uid="{C7EB49E7-3641-4229-BCF9-866907392FE8}"/>
    <hyperlink ref="C8" location="'Welfare Rights Activity'!A39" display="Table OP2.2" xr:uid="{1570EC49-7055-462C-9792-9BA9DB59F119}"/>
    <hyperlink ref="C9" location="'Welfare Rights Activity'!A126" display="Table OP3.3" xr:uid="{40E7434A-0B69-4744-BC6A-892574C7975A}"/>
    <hyperlink ref="C10" location="'Welfare Rights Activity'!A213" display="Table OP3.4" xr:uid="{BB75A89F-83D1-4AF4-8829-DD440186465B}"/>
    <hyperlink ref="A19" location="'Notes &amp; Caveats'!A32" display="Table OP3.1 Total number of mandatory reconsiderations supported and their outcomes 2017/18 to 2020/211" xr:uid="{4815B685-A34B-4EDA-B40D-50C1FB0A3D4C}"/>
    <hyperlink ref="A29" location="'Notes &amp; Caveats'!A33" display="Table OP3.2 Total number of appeals supported and their outcomes 2017/18 to 2020/211" xr:uid="{1034D9D0-C46D-44AA-9168-CE206CB851FD}"/>
    <hyperlink ref="A126" location="'Notes &amp; Caveats'!A34" display="Table OP3.3 Breakdown of Mandatory Reconsiderations and outcomes for each type of welfare/social security benefit, 2017/18 to 2020/201,2" xr:uid="{48CBFE39-39B1-4C60-9FED-1E02FB47D51F}"/>
    <hyperlink ref="A213" location="'Notes &amp; Caveats'!A35" display="Table OP3.4 Breakdown of Appeals and outcomes for each type of welfare/social security benefit, 2017/18 to 2020/211,2" xr:uid="{79D20523-94D2-479D-8964-49D9F13283D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R112"/>
  <sheetViews>
    <sheetView zoomScaleNormal="100" workbookViewId="0">
      <selection activeCell="A3" sqref="A3"/>
    </sheetView>
  </sheetViews>
  <sheetFormatPr defaultRowHeight="1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16384" width="9.140625" style="2"/>
  </cols>
  <sheetData>
    <row r="1" spans="1:10" ht="18.75">
      <c r="A1" s="909" t="s">
        <v>1</v>
      </c>
      <c r="B1" s="909"/>
      <c r="C1" s="909"/>
    </row>
    <row r="2" spans="1:10">
      <c r="A2" s="5" t="s">
        <v>14</v>
      </c>
    </row>
    <row r="3" spans="1:10">
      <c r="A3" s="215" t="s">
        <v>19</v>
      </c>
    </row>
    <row r="4" spans="1:10">
      <c r="A4" s="5"/>
    </row>
    <row r="5" spans="1:10">
      <c r="A5" s="214" t="s">
        <v>448</v>
      </c>
      <c r="C5" s="854" t="s">
        <v>58</v>
      </c>
    </row>
    <row r="6" spans="1:10">
      <c r="A6" s="214" t="s">
        <v>449</v>
      </c>
      <c r="C6" s="854" t="s">
        <v>60</v>
      </c>
    </row>
    <row r="8" spans="1:10" ht="17.25">
      <c r="A8" s="215" t="s">
        <v>450</v>
      </c>
      <c r="G8" s="415"/>
    </row>
    <row r="9" spans="1:10">
      <c r="G9" s="371"/>
    </row>
    <row r="10" spans="1:10">
      <c r="B10" s="5"/>
      <c r="C10" s="910" t="str">
        <f>$A$1</f>
        <v>East Renfrewshire</v>
      </c>
      <c r="D10" s="911"/>
      <c r="E10" s="911"/>
      <c r="F10" s="912"/>
      <c r="G10" s="911" t="s">
        <v>93</v>
      </c>
      <c r="H10" s="911"/>
      <c r="I10" s="911"/>
      <c r="J10" s="911"/>
    </row>
    <row r="11" spans="1:10" ht="15.75" thickBot="1">
      <c r="B11" s="411" t="s">
        <v>451</v>
      </c>
      <c r="C11" s="412" t="s">
        <v>97</v>
      </c>
      <c r="D11" s="412" t="s">
        <v>99</v>
      </c>
      <c r="E11" s="412" t="s">
        <v>100</v>
      </c>
      <c r="F11" s="413" t="s">
        <v>101</v>
      </c>
      <c r="G11" s="412" t="s">
        <v>97</v>
      </c>
      <c r="H11" s="412" t="s">
        <v>99</v>
      </c>
      <c r="I11" s="412" t="s">
        <v>100</v>
      </c>
      <c r="J11" s="412" t="s">
        <v>101</v>
      </c>
    </row>
    <row r="12" spans="1:10">
      <c r="B12" s="410" t="s">
        <v>452</v>
      </c>
      <c r="C12" s="819">
        <f>SUM(C13:C15)</f>
        <v>5869663.5300000003</v>
      </c>
      <c r="D12" s="819">
        <f t="shared" ref="D12:E12" si="0">SUM(D13:D15)</f>
        <v>0</v>
      </c>
      <c r="E12" s="819">
        <f t="shared" si="0"/>
        <v>8311766.4400000013</v>
      </c>
      <c r="F12" s="820">
        <v>6652405.1146</v>
      </c>
      <c r="G12" s="819">
        <f>SUM(G13:G15)</f>
        <v>220648617.19</v>
      </c>
      <c r="H12" s="819">
        <f t="shared" ref="H12" si="1">SUM(H13:H15)</f>
        <v>288655249.11337996</v>
      </c>
      <c r="I12" s="819">
        <f t="shared" ref="I12" si="2">SUM(I13:I15)</f>
        <v>354381586.81879985</v>
      </c>
      <c r="J12" s="819">
        <v>286278151.99739999</v>
      </c>
    </row>
    <row r="13" spans="1:10">
      <c r="B13" s="800" t="s">
        <v>453</v>
      </c>
      <c r="C13" s="803">
        <f>C46</f>
        <v>5869663.5300000003</v>
      </c>
      <c r="D13" s="803">
        <f t="shared" ref="D13:E13" si="3">D46</f>
        <v>0</v>
      </c>
      <c r="E13" s="803">
        <f t="shared" si="3"/>
        <v>8184956.6500000013</v>
      </c>
      <c r="F13" s="804">
        <v>6384761.4346000003</v>
      </c>
      <c r="G13" s="803">
        <f>K46</f>
        <v>188239457.87</v>
      </c>
      <c r="H13" s="803">
        <f t="shared" ref="H13:I13" si="4">L46</f>
        <v>222125791.07327998</v>
      </c>
      <c r="I13" s="803">
        <f t="shared" si="4"/>
        <v>280995724.28669989</v>
      </c>
      <c r="J13" s="803">
        <v>219608374.64891499</v>
      </c>
    </row>
    <row r="14" spans="1:10">
      <c r="B14" s="801" t="s">
        <v>454</v>
      </c>
      <c r="C14" s="821">
        <f>G46</f>
        <v>0</v>
      </c>
      <c r="D14" s="821">
        <f t="shared" ref="D14:E14" si="5">H46</f>
        <v>0</v>
      </c>
      <c r="E14" s="821">
        <f t="shared" si="5"/>
        <v>126809.79000000001</v>
      </c>
      <c r="F14" s="822">
        <v>267643.68</v>
      </c>
      <c r="G14" s="821">
        <f>O46</f>
        <v>32409159.32</v>
      </c>
      <c r="H14" s="821">
        <f t="shared" ref="H14:I14" si="6">P46</f>
        <v>44553543.420100003</v>
      </c>
      <c r="I14" s="821">
        <f t="shared" si="6"/>
        <v>53993853.502099991</v>
      </c>
      <c r="J14" s="821">
        <v>32358468.277284998</v>
      </c>
    </row>
    <row r="15" spans="1:10">
      <c r="B15" s="802" t="s">
        <v>455</v>
      </c>
      <c r="C15" s="823" t="s">
        <v>330</v>
      </c>
      <c r="D15" s="823">
        <v>0</v>
      </c>
      <c r="E15" s="823">
        <v>0</v>
      </c>
      <c r="F15" s="824">
        <v>0</v>
      </c>
      <c r="G15" s="823" t="s">
        <v>330</v>
      </c>
      <c r="H15" s="823">
        <v>21975914.620000001</v>
      </c>
      <c r="I15" s="823">
        <v>19392009.030000001</v>
      </c>
      <c r="J15" s="823">
        <v>1079638.07</v>
      </c>
    </row>
    <row r="16" spans="1:10">
      <c r="B16" s="414" t="s">
        <v>456</v>
      </c>
      <c r="C16" s="817">
        <v>0</v>
      </c>
      <c r="D16" s="817">
        <v>634174.84</v>
      </c>
      <c r="E16" s="817">
        <v>1546571.74</v>
      </c>
      <c r="F16" s="818">
        <v>1271455.07</v>
      </c>
      <c r="G16" s="817">
        <v>0</v>
      </c>
      <c r="H16" s="817">
        <v>30217870.109999999</v>
      </c>
      <c r="I16" s="817">
        <v>21318013.316</v>
      </c>
      <c r="J16" s="817">
        <v>29277885.996874999</v>
      </c>
    </row>
    <row r="17" spans="1:18">
      <c r="B17" s="410" t="s">
        <v>457</v>
      </c>
      <c r="C17" s="819">
        <f>IFERROR(C21-SUM(C12,C16),"-")</f>
        <v>2601049.4400000004</v>
      </c>
      <c r="D17" s="819">
        <f t="shared" ref="D17:E17" si="7">IFERROR(D21-SUM(D12,D16),"-")</f>
        <v>5442852.6600000001</v>
      </c>
      <c r="E17" s="819">
        <f t="shared" si="7"/>
        <v>-1.862645149230957E-9</v>
      </c>
      <c r="F17" s="820" t="s">
        <v>330</v>
      </c>
      <c r="G17" s="819">
        <f t="shared" ref="G17:I17" si="8">IFERROR(G21-SUM(G12,G16),"-")</f>
        <v>81142615.540000021</v>
      </c>
      <c r="H17" s="819">
        <f t="shared" si="8"/>
        <v>13072420.316620052</v>
      </c>
      <c r="I17" s="819">
        <f t="shared" si="8"/>
        <v>1.7881393432617188E-7</v>
      </c>
      <c r="J17" s="819" t="s">
        <v>330</v>
      </c>
    </row>
    <row r="18" spans="1:18">
      <c r="B18" s="414" t="s">
        <v>458</v>
      </c>
      <c r="C18" s="817">
        <v>0</v>
      </c>
      <c r="D18" s="817">
        <v>0</v>
      </c>
      <c r="E18" s="817">
        <v>0</v>
      </c>
      <c r="F18" s="818">
        <v>0</v>
      </c>
      <c r="G18" s="817">
        <v>85820538.799999997</v>
      </c>
      <c r="H18" s="817">
        <v>47195663.520000003</v>
      </c>
      <c r="I18" s="817">
        <v>26445620.789999999</v>
      </c>
      <c r="J18" s="817">
        <v>28002148.09</v>
      </c>
    </row>
    <row r="19" spans="1:18">
      <c r="B19" s="808" t="s">
        <v>459</v>
      </c>
      <c r="C19" s="809" t="s">
        <v>330</v>
      </c>
      <c r="D19" s="809" t="s">
        <v>330</v>
      </c>
      <c r="E19" s="809" t="s">
        <v>330</v>
      </c>
      <c r="F19" s="810">
        <v>0</v>
      </c>
      <c r="G19" s="809" t="s">
        <v>330</v>
      </c>
      <c r="H19" s="809" t="s">
        <v>330</v>
      </c>
      <c r="I19" s="809" t="s">
        <v>330</v>
      </c>
      <c r="J19" s="809">
        <v>2575586.54</v>
      </c>
      <c r="L19" s="415"/>
    </row>
    <row r="20" spans="1:18">
      <c r="B20" s="811" t="s">
        <v>460</v>
      </c>
      <c r="C20" s="812" t="s">
        <v>330</v>
      </c>
      <c r="D20" s="812" t="s">
        <v>330</v>
      </c>
      <c r="E20" s="812" t="s">
        <v>330</v>
      </c>
      <c r="F20" s="813">
        <v>0</v>
      </c>
      <c r="G20" s="812" t="s">
        <v>330</v>
      </c>
      <c r="H20" s="812" t="s">
        <v>330</v>
      </c>
      <c r="I20" s="812" t="s">
        <v>330</v>
      </c>
      <c r="J20" s="812">
        <v>228890.55</v>
      </c>
    </row>
    <row r="21" spans="1:18">
      <c r="B21" s="814" t="s">
        <v>461</v>
      </c>
      <c r="C21" s="815">
        <v>8470712.9700000007</v>
      </c>
      <c r="D21" s="815">
        <v>6077027.5</v>
      </c>
      <c r="E21" s="815">
        <v>9858338.1799999997</v>
      </c>
      <c r="F21" s="816">
        <f>SUM(F12,F16)</f>
        <v>7923860.1846000003</v>
      </c>
      <c r="G21" s="815">
        <v>301791232.73000002</v>
      </c>
      <c r="H21" s="815">
        <v>331945539.54000002</v>
      </c>
      <c r="I21" s="815">
        <v>375699600.13480002</v>
      </c>
      <c r="J21" s="815">
        <f>SUM(J12,J16)</f>
        <v>315556037.99427497</v>
      </c>
    </row>
    <row r="22" spans="1:18" ht="15.75" thickBot="1">
      <c r="B22" s="805" t="s">
        <v>462</v>
      </c>
      <c r="C22" s="806">
        <f>C21+C18</f>
        <v>8470712.9700000007</v>
      </c>
      <c r="D22" s="806">
        <f t="shared" ref="D22:E22" si="9">D21+D18</f>
        <v>6077027.5</v>
      </c>
      <c r="E22" s="806">
        <f t="shared" si="9"/>
        <v>9858338.1799999997</v>
      </c>
      <c r="F22" s="807">
        <f>SUM(F12,F16,F18)</f>
        <v>7923860.1846000003</v>
      </c>
      <c r="G22" s="806">
        <f t="shared" ref="G22:I22" si="10">G21+G18</f>
        <v>387611771.53000003</v>
      </c>
      <c r="H22" s="806">
        <f t="shared" si="10"/>
        <v>379141203.06</v>
      </c>
      <c r="I22" s="806">
        <f t="shared" si="10"/>
        <v>402145220.92480004</v>
      </c>
      <c r="J22" s="806">
        <f>SUM(J12,J16,J18)</f>
        <v>343558186.08427495</v>
      </c>
    </row>
    <row r="23" spans="1:18">
      <c r="C23" s="415"/>
      <c r="D23" s="415"/>
      <c r="E23" s="415"/>
      <c r="F23" s="415"/>
      <c r="G23" s="415"/>
      <c r="H23" s="415"/>
      <c r="I23" s="415"/>
      <c r="J23" s="415"/>
    </row>
    <row r="24" spans="1:18">
      <c r="A24" s="215" t="s">
        <v>463</v>
      </c>
      <c r="H24" s="415"/>
    </row>
    <row r="25" spans="1:18">
      <c r="D25" s="415"/>
    </row>
    <row r="26" spans="1:18" ht="15" customHeight="1">
      <c r="B26" s="855" t="s">
        <v>104</v>
      </c>
      <c r="C26" s="910" t="str">
        <f>$A$1</f>
        <v>East Renfrewshire</v>
      </c>
      <c r="D26" s="911"/>
      <c r="E26" s="911"/>
      <c r="F26" s="911"/>
      <c r="G26" s="911"/>
      <c r="H26" s="911"/>
      <c r="I26" s="911"/>
      <c r="J26" s="912"/>
      <c r="K26" s="910" t="s">
        <v>93</v>
      </c>
      <c r="L26" s="911"/>
      <c r="M26" s="911"/>
      <c r="N26" s="911"/>
      <c r="O26" s="911"/>
      <c r="P26" s="911"/>
      <c r="Q26" s="911"/>
      <c r="R26" s="911"/>
    </row>
    <row r="27" spans="1:18" ht="15" customHeight="1">
      <c r="B27" s="855"/>
      <c r="C27" s="973" t="s">
        <v>464</v>
      </c>
      <c r="D27" s="956"/>
      <c r="E27" s="956"/>
      <c r="F27" s="967"/>
      <c r="G27" s="955" t="s">
        <v>465</v>
      </c>
      <c r="H27" s="956"/>
      <c r="I27" s="956"/>
      <c r="J27" s="968"/>
      <c r="K27" s="973" t="s">
        <v>466</v>
      </c>
      <c r="L27" s="956"/>
      <c r="M27" s="956"/>
      <c r="N27" s="956"/>
      <c r="O27" s="955" t="s">
        <v>465</v>
      </c>
      <c r="P27" s="956"/>
      <c r="Q27" s="956"/>
      <c r="R27" s="956"/>
    </row>
    <row r="28" spans="1:18" ht="15.75" thickBot="1">
      <c r="B28" s="5" t="s">
        <v>390</v>
      </c>
      <c r="C28" s="192" t="s">
        <v>97</v>
      </c>
      <c r="D28" s="190" t="s">
        <v>99</v>
      </c>
      <c r="E28" s="190" t="s">
        <v>100</v>
      </c>
      <c r="F28" s="194" t="s">
        <v>101</v>
      </c>
      <c r="G28" s="825" t="s">
        <v>97</v>
      </c>
      <c r="H28" s="190" t="s">
        <v>99</v>
      </c>
      <c r="I28" s="190" t="s">
        <v>100</v>
      </c>
      <c r="J28" s="190" t="s">
        <v>101</v>
      </c>
      <c r="K28" s="192" t="s">
        <v>97</v>
      </c>
      <c r="L28" s="190" t="s">
        <v>99</v>
      </c>
      <c r="M28" s="190" t="s">
        <v>100</v>
      </c>
      <c r="N28" s="194" t="s">
        <v>101</v>
      </c>
      <c r="O28" s="825" t="s">
        <v>97</v>
      </c>
      <c r="P28" s="190" t="s">
        <v>99</v>
      </c>
      <c r="Q28" s="190" t="s">
        <v>100</v>
      </c>
      <c r="R28" s="190" t="s">
        <v>101</v>
      </c>
    </row>
    <row r="29" spans="1:18">
      <c r="B29" s="134" t="s">
        <v>96</v>
      </c>
      <c r="C29" s="244"/>
      <c r="D29" s="243"/>
      <c r="E29" s="243"/>
      <c r="F29" s="281"/>
      <c r="G29" s="389"/>
      <c r="H29" s="243"/>
      <c r="I29" s="243"/>
      <c r="J29" s="281"/>
      <c r="K29" s="244"/>
      <c r="L29" s="243"/>
      <c r="M29" s="243"/>
      <c r="N29" s="281"/>
      <c r="O29" s="389"/>
      <c r="P29" s="243"/>
      <c r="Q29" s="243"/>
      <c r="R29" s="243"/>
    </row>
    <row r="30" spans="1:18">
      <c r="B30" s="383" t="s">
        <v>391</v>
      </c>
      <c r="C30" s="398">
        <v>1474539.68</v>
      </c>
      <c r="D30" s="399">
        <v>0</v>
      </c>
      <c r="E30" s="399">
        <v>1696365.08</v>
      </c>
      <c r="F30" s="403">
        <f t="array" ref="F30">IFERROR(INDEX($C$69:$C$108,MATCH($B30,$B$69:$B$108,0)),"-")</f>
        <v>947241.58979999996</v>
      </c>
      <c r="G30" s="407">
        <v>0</v>
      </c>
      <c r="H30" s="399">
        <v>0</v>
      </c>
      <c r="I30" s="399">
        <v>4985.3</v>
      </c>
      <c r="J30" s="399">
        <f t="array" ref="J30">IFERROR(INDEX($E$69:$E$108,MATCH($B30,$B$69:$B$108,0)),"-")</f>
        <v>0</v>
      </c>
      <c r="K30" s="398">
        <v>18299723</v>
      </c>
      <c r="L30" s="399">
        <v>29517776.881999999</v>
      </c>
      <c r="M30" s="399">
        <v>39273485.28932</v>
      </c>
      <c r="N30" s="403">
        <f t="array" ref="N30">IFERROR(INDEX($G$69:$G$108,MATCH($B30,$B$69:$B$108,0)),"-")</f>
        <v>23546152.312095001</v>
      </c>
      <c r="O30" s="407">
        <v>530398.71</v>
      </c>
      <c r="P30" s="399">
        <v>1959705.5730000001</v>
      </c>
      <c r="Q30" s="399">
        <v>606742.92649999994</v>
      </c>
      <c r="R30" s="399">
        <f t="array" ref="R30">IFERROR(INDEX($I$69:$I$108,MATCH($B30,$B$69:$B$108,0)),"-")</f>
        <v>435511.8089</v>
      </c>
    </row>
    <row r="31" spans="1:18">
      <c r="B31" s="384" t="s">
        <v>392</v>
      </c>
      <c r="C31" s="400">
        <v>51855.62</v>
      </c>
      <c r="D31" s="401">
        <v>0</v>
      </c>
      <c r="E31" s="401">
        <v>56679.08</v>
      </c>
      <c r="F31" s="402">
        <f t="array" ref="F31">IFERROR(INDEX($C$69:$C$108,MATCH($B31,$B$69:$B$108,0)),"-")</f>
        <v>60081.53</v>
      </c>
      <c r="G31" s="408">
        <v>0</v>
      </c>
      <c r="H31" s="401">
        <v>0</v>
      </c>
      <c r="I31" s="401">
        <v>0</v>
      </c>
      <c r="J31" s="402">
        <f t="array" ref="J31">IFERROR(INDEX($E$69:$E$108,MATCH($B31,$B$69:$B$108,0)),"-")</f>
        <v>0</v>
      </c>
      <c r="K31" s="400">
        <v>2898316.76</v>
      </c>
      <c r="L31" s="401">
        <v>4160525.6488000001</v>
      </c>
      <c r="M31" s="401">
        <v>4892657.5186881199</v>
      </c>
      <c r="N31" s="402">
        <f t="array" ref="N31">IFERROR(INDEX($G$69:$G$108,MATCH($B31,$B$69:$B$108,0)),"-")</f>
        <v>4040841.2921250002</v>
      </c>
      <c r="O31" s="408">
        <v>64031.55</v>
      </c>
      <c r="P31" s="401">
        <v>63942.07</v>
      </c>
      <c r="Q31" s="401">
        <v>52982.06</v>
      </c>
      <c r="R31" s="401">
        <f t="array" ref="R31">IFERROR(INDEX($I$69:$I$108,MATCH($B31,$B$69:$B$108,0)),"-")</f>
        <v>56481.55</v>
      </c>
    </row>
    <row r="32" spans="1:18">
      <c r="B32" s="383" t="s">
        <v>393</v>
      </c>
      <c r="C32" s="398">
        <v>0</v>
      </c>
      <c r="D32" s="399">
        <v>0</v>
      </c>
      <c r="E32" s="399">
        <v>56679.08</v>
      </c>
      <c r="F32" s="403">
        <f t="array" ref="F32">IFERROR(INDEX($C$69:$C$108,MATCH($B32,$B$69:$B$108,0)),"-")</f>
        <v>7537.6201000000001</v>
      </c>
      <c r="G32" s="407">
        <v>0</v>
      </c>
      <c r="H32" s="399">
        <v>0</v>
      </c>
      <c r="I32" s="399">
        <v>0</v>
      </c>
      <c r="J32" s="403">
        <f t="array" ref="J32">IFERROR(INDEX($E$69:$E$108,MATCH($B32,$B$69:$B$108,0)),"-")</f>
        <v>0</v>
      </c>
      <c r="K32" s="398">
        <v>177295.51</v>
      </c>
      <c r="L32" s="399">
        <v>872218.14020000002</v>
      </c>
      <c r="M32" s="399">
        <v>1234047.10430913</v>
      </c>
      <c r="N32" s="403">
        <f t="array" ref="N32">IFERROR(INDEX($G$69:$G$108,MATCH($B32,$B$69:$B$108,0)),"-")</f>
        <v>2100244.8454</v>
      </c>
      <c r="O32" s="407">
        <v>43239</v>
      </c>
      <c r="P32" s="399">
        <v>61320.9</v>
      </c>
      <c r="Q32" s="399">
        <v>25279.045999999998</v>
      </c>
      <c r="R32" s="399">
        <f t="array" ref="R32">IFERROR(INDEX($I$69:$I$108,MATCH($B32,$B$69:$B$108,0)),"-")</f>
        <v>21442.82</v>
      </c>
    </row>
    <row r="33" spans="2:18">
      <c r="B33" s="384" t="s">
        <v>394</v>
      </c>
      <c r="C33" s="400">
        <v>74237.649999999994</v>
      </c>
      <c r="D33" s="401">
        <v>0</v>
      </c>
      <c r="E33" s="401">
        <v>28471.68</v>
      </c>
      <c r="F33" s="402">
        <f t="array" ref="F33">IFERROR(INDEX($C$69:$C$108,MATCH($B33,$B$69:$B$108,0)),"-")</f>
        <v>35700.54</v>
      </c>
      <c r="G33" s="408">
        <v>0</v>
      </c>
      <c r="H33" s="401">
        <v>0</v>
      </c>
      <c r="I33" s="401">
        <v>0</v>
      </c>
      <c r="J33" s="402">
        <f t="array" ref="J33">IFERROR(INDEX($E$69:$E$108,MATCH($B33,$B$69:$B$108,0)),"-")</f>
        <v>0</v>
      </c>
      <c r="K33" s="400">
        <v>2823786.58</v>
      </c>
      <c r="L33" s="401">
        <v>3185275.6814999999</v>
      </c>
      <c r="M33" s="401">
        <v>1649649.8630923</v>
      </c>
      <c r="N33" s="402">
        <f t="array" ref="N33">IFERROR(INDEX($G$69:$G$108,MATCH($B33,$B$69:$B$108,0)),"-")</f>
        <v>1035196.015</v>
      </c>
      <c r="O33" s="408">
        <v>393761.98</v>
      </c>
      <c r="P33" s="401">
        <v>196223.9142</v>
      </c>
      <c r="Q33" s="401">
        <v>234795.46</v>
      </c>
      <c r="R33" s="401">
        <f t="array" ref="R33">IFERROR(INDEX($I$69:$I$108,MATCH($B33,$B$69:$B$108,0)),"-")</f>
        <v>90299.081900000005</v>
      </c>
    </row>
    <row r="34" spans="2:18">
      <c r="B34" s="383" t="s">
        <v>395</v>
      </c>
      <c r="C34" s="398">
        <v>0</v>
      </c>
      <c r="D34" s="399">
        <v>0</v>
      </c>
      <c r="E34" s="399">
        <v>0</v>
      </c>
      <c r="F34" s="403">
        <f t="array" ref="F34">IFERROR(INDEX($C$69:$C$108,MATCH($B34,$B$69:$B$108,0)),"-")</f>
        <v>0</v>
      </c>
      <c r="G34" s="407">
        <v>0</v>
      </c>
      <c r="H34" s="399">
        <v>0</v>
      </c>
      <c r="I34" s="399">
        <v>0</v>
      </c>
      <c r="J34" s="403">
        <f t="array" ref="J34">IFERROR(INDEX($E$69:$E$108,MATCH($B34,$B$69:$B$108,0)),"-")</f>
        <v>0</v>
      </c>
      <c r="K34" s="398">
        <v>11670.12</v>
      </c>
      <c r="L34" s="399">
        <v>2592.48</v>
      </c>
      <c r="M34" s="399">
        <v>8133.66</v>
      </c>
      <c r="N34" s="403">
        <f t="array" ref="N34">IFERROR(INDEX($G$69:$G$108,MATCH($B34,$B$69:$B$108,0)),"-")</f>
        <v>10794.4</v>
      </c>
      <c r="O34" s="407">
        <v>200</v>
      </c>
      <c r="P34" s="399">
        <v>300</v>
      </c>
      <c r="Q34" s="399">
        <v>0</v>
      </c>
      <c r="R34" s="399">
        <f t="array" ref="R34">IFERROR(INDEX($I$69:$I$108,MATCH($B34,$B$69:$B$108,0)),"-")</f>
        <v>298</v>
      </c>
    </row>
    <row r="35" spans="2:18">
      <c r="B35" s="384" t="s">
        <v>396</v>
      </c>
      <c r="C35" s="400">
        <v>24524.28</v>
      </c>
      <c r="D35" s="401">
        <v>0</v>
      </c>
      <c r="E35" s="401">
        <v>319823.86</v>
      </c>
      <c r="F35" s="402">
        <f t="array" ref="F35">IFERROR(INDEX($C$69:$C$108,MATCH($B35,$B$69:$B$108,0)),"-")</f>
        <v>94645.950099999987</v>
      </c>
      <c r="G35" s="408">
        <v>0</v>
      </c>
      <c r="H35" s="401">
        <v>0</v>
      </c>
      <c r="I35" s="401">
        <v>0</v>
      </c>
      <c r="J35" s="402">
        <f t="array" ref="J35">IFERROR(INDEX($E$69:$E$108,MATCH($B35,$B$69:$B$108,0)),"-")</f>
        <v>5519.7901000000002</v>
      </c>
      <c r="K35" s="400">
        <v>2771469.97</v>
      </c>
      <c r="L35" s="401">
        <v>4738419.0500499997</v>
      </c>
      <c r="M35" s="401">
        <v>12740944.52</v>
      </c>
      <c r="N35" s="402">
        <f t="array" ref="N35">IFERROR(INDEX($G$69:$G$108,MATCH($B35,$B$69:$B$108,0)),"-")</f>
        <v>13335747.060380001</v>
      </c>
      <c r="O35" s="408">
        <v>407456.1</v>
      </c>
      <c r="P35" s="401">
        <v>1442020.1025</v>
      </c>
      <c r="Q35" s="401">
        <v>1982232.36</v>
      </c>
      <c r="R35" s="401">
        <f t="array" ref="R35">IFERROR(INDEX($I$69:$I$108,MATCH($B35,$B$69:$B$108,0)),"-")</f>
        <v>772770.59343999997</v>
      </c>
    </row>
    <row r="36" spans="2:18">
      <c r="B36" s="383" t="s">
        <v>397</v>
      </c>
      <c r="C36" s="398">
        <v>179899.6</v>
      </c>
      <c r="D36" s="399">
        <v>0</v>
      </c>
      <c r="E36" s="399">
        <v>343328.87</v>
      </c>
      <c r="F36" s="403">
        <f t="array" ref="F36">IFERROR(INDEX($C$69:$C$108,MATCH($B36,$B$69:$B$108,0)),"-")</f>
        <v>339982.8602</v>
      </c>
      <c r="G36" s="407">
        <v>0</v>
      </c>
      <c r="H36" s="399">
        <v>0</v>
      </c>
      <c r="I36" s="399">
        <v>59249.440000000002</v>
      </c>
      <c r="J36" s="403">
        <f t="array" ref="J36">IFERROR(INDEX($E$69:$E$108,MATCH($B36,$B$69:$B$108,0)),"-")</f>
        <v>3494.6502</v>
      </c>
      <c r="K36" s="398">
        <v>5547566.0700000003</v>
      </c>
      <c r="L36" s="399">
        <v>6067377.7132000001</v>
      </c>
      <c r="M36" s="399">
        <v>8168336.2726269504</v>
      </c>
      <c r="N36" s="403">
        <f t="array" ref="N36">IFERROR(INDEX($G$69:$G$108,MATCH($B36,$B$69:$B$108,0)),"-")</f>
        <v>5513390.2098200005</v>
      </c>
      <c r="O36" s="407">
        <v>1119251.6100000001</v>
      </c>
      <c r="P36" s="399">
        <v>2730060.7977</v>
      </c>
      <c r="Q36" s="399">
        <v>3938782.3884999999</v>
      </c>
      <c r="R36" s="399">
        <f t="array" ref="R36">IFERROR(INDEX($I$69:$I$108,MATCH($B36,$B$69:$B$108,0)),"-")</f>
        <v>750173.34970000002</v>
      </c>
    </row>
    <row r="37" spans="2:18">
      <c r="B37" s="384" t="s">
        <v>398</v>
      </c>
      <c r="C37" s="400">
        <v>6991.67</v>
      </c>
      <c r="D37" s="401">
        <v>0</v>
      </c>
      <c r="E37" s="401">
        <v>12070.27</v>
      </c>
      <c r="F37" s="402">
        <f t="array" ref="F37">IFERROR(INDEX($C$69:$C$108,MATCH($B37,$B$69:$B$108,0)),"-")</f>
        <v>20325.84</v>
      </c>
      <c r="G37" s="408">
        <v>0</v>
      </c>
      <c r="H37" s="401">
        <v>0</v>
      </c>
      <c r="I37" s="401">
        <v>0</v>
      </c>
      <c r="J37" s="402">
        <f t="array" ref="J37">IFERROR(INDEX($E$69:$E$108,MATCH($B37,$B$69:$B$108,0)),"-")</f>
        <v>0</v>
      </c>
      <c r="K37" s="400">
        <v>799400.37</v>
      </c>
      <c r="L37" s="401">
        <v>1308618.1932600001</v>
      </c>
      <c r="M37" s="401">
        <v>1393433.55</v>
      </c>
      <c r="N37" s="402">
        <f t="array" ref="N37">IFERROR(INDEX($G$69:$G$108,MATCH($B37,$B$69:$B$108,0)),"-")</f>
        <v>1568315.6099</v>
      </c>
      <c r="O37" s="408">
        <v>89541.63</v>
      </c>
      <c r="P37" s="401">
        <v>11654.43</v>
      </c>
      <c r="Q37" s="401">
        <v>32612.71</v>
      </c>
      <c r="R37" s="401">
        <f t="array" ref="R37">IFERROR(INDEX($I$69:$I$108,MATCH($B37,$B$69:$B$108,0)),"-")</f>
        <v>33620.665000000001</v>
      </c>
    </row>
    <row r="38" spans="2:18">
      <c r="B38" s="383" t="s">
        <v>399</v>
      </c>
      <c r="C38" s="398">
        <v>2647</v>
      </c>
      <c r="D38" s="399">
        <v>0</v>
      </c>
      <c r="E38" s="399">
        <v>4940</v>
      </c>
      <c r="F38" s="403">
        <f t="array" ref="F38">IFERROR(INDEX($C$69:$C$108,MATCH($B38,$B$69:$B$108,0)),"-")</f>
        <v>4618</v>
      </c>
      <c r="G38" s="407">
        <v>0</v>
      </c>
      <c r="H38" s="399">
        <v>0</v>
      </c>
      <c r="I38" s="399">
        <v>0</v>
      </c>
      <c r="J38" s="403">
        <f t="array" ref="J38">IFERROR(INDEX($E$69:$E$108,MATCH($B38,$B$69:$B$108,0)),"-")</f>
        <v>0</v>
      </c>
      <c r="K38" s="398">
        <v>47948.62</v>
      </c>
      <c r="L38" s="399">
        <v>52282.474999999999</v>
      </c>
      <c r="M38" s="399">
        <v>138128.85466764399</v>
      </c>
      <c r="N38" s="403">
        <f t="array" ref="N38">IFERROR(INDEX($G$69:$G$108,MATCH($B38,$B$69:$B$108,0)),"-")</f>
        <v>52673.03</v>
      </c>
      <c r="O38" s="407">
        <v>584.67999999999995</v>
      </c>
      <c r="P38" s="399">
        <v>4178.3999999999996</v>
      </c>
      <c r="Q38" s="399">
        <v>1000</v>
      </c>
      <c r="R38" s="399">
        <f t="array" ref="R38">IFERROR(INDEX($I$69:$I$108,MATCH($B38,$B$69:$B$108,0)),"-")</f>
        <v>0</v>
      </c>
    </row>
    <row r="39" spans="2:18">
      <c r="B39" s="384" t="s">
        <v>400</v>
      </c>
      <c r="C39" s="400">
        <v>4288</v>
      </c>
      <c r="D39" s="401">
        <v>0</v>
      </c>
      <c r="E39" s="401">
        <v>2716.6</v>
      </c>
      <c r="F39" s="402">
        <f t="array" ref="F39">IFERROR(INDEX($C$69:$C$108,MATCH($B39,$B$69:$B$108,0)),"-")</f>
        <v>0</v>
      </c>
      <c r="G39" s="408">
        <v>0</v>
      </c>
      <c r="H39" s="401">
        <v>0</v>
      </c>
      <c r="I39" s="401">
        <v>0</v>
      </c>
      <c r="J39" s="402">
        <f t="array" ref="J39">IFERROR(INDEX($E$69:$E$108,MATCH($B39,$B$69:$B$108,0)),"-")</f>
        <v>0</v>
      </c>
      <c r="K39" s="400">
        <v>19030.919999999998</v>
      </c>
      <c r="L39" s="401">
        <v>122384.58</v>
      </c>
      <c r="M39" s="401">
        <v>163826.727128014</v>
      </c>
      <c r="N39" s="402">
        <f t="array" ref="N39">IFERROR(INDEX($G$69:$G$108,MATCH($B39,$B$69:$B$108,0)),"-")</f>
        <v>199593.128</v>
      </c>
      <c r="O39" s="408">
        <v>13850.66</v>
      </c>
      <c r="P39" s="401">
        <v>20126.400000000001</v>
      </c>
      <c r="Q39" s="401">
        <v>58926.96</v>
      </c>
      <c r="R39" s="401">
        <f t="array" ref="R39">IFERROR(INDEX($I$69:$I$108,MATCH($B39,$B$69:$B$108,0)),"-")</f>
        <v>47327.76</v>
      </c>
    </row>
    <row r="40" spans="2:18">
      <c r="B40" s="383" t="s">
        <v>401</v>
      </c>
      <c r="C40" s="398">
        <v>118185.88</v>
      </c>
      <c r="D40" s="399">
        <v>0</v>
      </c>
      <c r="E40" s="399">
        <v>67330.720000000001</v>
      </c>
      <c r="F40" s="403">
        <f t="array" ref="F40">IFERROR(INDEX($C$69:$C$108,MATCH($B40,$B$69:$B$108,0)),"-")</f>
        <v>193122.54</v>
      </c>
      <c r="G40" s="407">
        <v>0</v>
      </c>
      <c r="H40" s="399">
        <v>0</v>
      </c>
      <c r="I40" s="399">
        <v>0</v>
      </c>
      <c r="J40" s="403">
        <f t="array" ref="J40">IFERROR(INDEX($E$69:$E$108,MATCH($B40,$B$69:$B$108,0)),"-")</f>
        <v>0</v>
      </c>
      <c r="K40" s="398">
        <v>5667393.3200000003</v>
      </c>
      <c r="L40" s="399">
        <v>6997890.4281500001</v>
      </c>
      <c r="M40" s="399">
        <v>7232525.0451229801</v>
      </c>
      <c r="N40" s="403">
        <f t="array" ref="N40">IFERROR(INDEX($G$69:$G$108,MATCH($B40,$B$69:$B$108,0)),"-")</f>
        <v>6581915.4417000003</v>
      </c>
      <c r="O40" s="407">
        <v>171245.53</v>
      </c>
      <c r="P40" s="399">
        <v>87622.926000000007</v>
      </c>
      <c r="Q40" s="399">
        <v>170626.90225000001</v>
      </c>
      <c r="R40" s="399">
        <f t="array" ref="R40">IFERROR(INDEX($I$69:$I$108,MATCH($B40,$B$69:$B$108,0)),"-")</f>
        <v>52068.345000000001</v>
      </c>
    </row>
    <row r="41" spans="2:18">
      <c r="B41" s="384" t="s">
        <v>402</v>
      </c>
      <c r="C41" s="400">
        <v>1522672.32</v>
      </c>
      <c r="D41" s="401">
        <v>0</v>
      </c>
      <c r="E41" s="401">
        <v>1643058.56</v>
      </c>
      <c r="F41" s="402">
        <f t="array" ref="F41">IFERROR(INDEX($C$69:$C$108,MATCH($B41,$B$69:$B$108,0)),"-")</f>
        <v>2586285.6302</v>
      </c>
      <c r="G41" s="408">
        <v>0</v>
      </c>
      <c r="H41" s="401">
        <v>0</v>
      </c>
      <c r="I41" s="401">
        <v>0</v>
      </c>
      <c r="J41" s="402">
        <f t="array" ref="J41">IFERROR(INDEX($E$69:$E$108,MATCH($B41,$B$69:$B$108,0)),"-")</f>
        <v>221644.6298</v>
      </c>
      <c r="K41" s="400">
        <v>62945121.020000003</v>
      </c>
      <c r="L41" s="401">
        <v>66237025.892059997</v>
      </c>
      <c r="M41" s="401">
        <v>64465916.0022358</v>
      </c>
      <c r="N41" s="402">
        <f t="array" ref="N41">IFERROR(INDEX($G$69:$G$108,MATCH($B41,$B$69:$B$108,0)),"-")</f>
        <v>57451361.602755003</v>
      </c>
      <c r="O41" s="408">
        <v>13498250.73</v>
      </c>
      <c r="P41" s="401">
        <v>19563811.1653</v>
      </c>
      <c r="Q41" s="401">
        <v>28355642.874899998</v>
      </c>
      <c r="R41" s="401">
        <f t="array" ref="R41">IFERROR(INDEX($I$69:$I$108,MATCH($B41,$B$69:$B$108,0)),"-")</f>
        <v>17723526.076919999</v>
      </c>
    </row>
    <row r="42" spans="2:18">
      <c r="B42" s="383" t="s">
        <v>403</v>
      </c>
      <c r="C42" s="398">
        <v>23569.91</v>
      </c>
      <c r="D42" s="399">
        <v>0</v>
      </c>
      <c r="E42" s="399">
        <v>15090.32</v>
      </c>
      <c r="F42" s="403">
        <f t="array" ref="F42">IFERROR(INDEX($C$69:$C$108,MATCH($B42,$B$69:$B$108,0)),"-")</f>
        <v>13640.3</v>
      </c>
      <c r="G42" s="407">
        <v>0</v>
      </c>
      <c r="H42" s="399">
        <v>0</v>
      </c>
      <c r="I42" s="399">
        <v>0</v>
      </c>
      <c r="J42" s="403">
        <f t="array" ref="J42">IFERROR(INDEX($E$69:$E$108,MATCH($B42,$B$69:$B$108,0)),"-")</f>
        <v>0</v>
      </c>
      <c r="K42" s="398">
        <v>1145622.53</v>
      </c>
      <c r="L42" s="399">
        <v>859832.17500000005</v>
      </c>
      <c r="M42" s="399">
        <v>1122542.28138872</v>
      </c>
      <c r="N42" s="403">
        <f t="array" ref="N42">IFERROR(INDEX($G$69:$G$108,MATCH($B42,$B$69:$B$108,0)),"-")</f>
        <v>1122719.9074000001</v>
      </c>
      <c r="O42" s="407">
        <v>10268.4</v>
      </c>
      <c r="P42" s="399">
        <v>21285.46</v>
      </c>
      <c r="Q42" s="399">
        <v>12206.91</v>
      </c>
      <c r="R42" s="399">
        <f t="array" ref="R42">IFERROR(INDEX($I$69:$I$108,MATCH($B42,$B$69:$B$108,0)),"-")</f>
        <v>10412.816500000001</v>
      </c>
    </row>
    <row r="43" spans="2:18">
      <c r="B43" s="384" t="s">
        <v>404</v>
      </c>
      <c r="C43" s="400">
        <v>0</v>
      </c>
      <c r="D43" s="401">
        <v>0</v>
      </c>
      <c r="E43" s="401">
        <v>0</v>
      </c>
      <c r="F43" s="402">
        <f>C92</f>
        <v>4557.5199999999995</v>
      </c>
      <c r="G43" s="408">
        <v>0</v>
      </c>
      <c r="H43" s="401">
        <v>0</v>
      </c>
      <c r="I43" s="401">
        <v>0</v>
      </c>
      <c r="J43" s="402">
        <f>E92</f>
        <v>0</v>
      </c>
      <c r="K43" s="400">
        <v>40148</v>
      </c>
      <c r="L43" s="401">
        <v>68511.199999999997</v>
      </c>
      <c r="M43" s="401">
        <v>328471.64090375201</v>
      </c>
      <c r="N43" s="402">
        <f>G92</f>
        <v>481646.0711</v>
      </c>
      <c r="O43" s="408">
        <v>485833.58</v>
      </c>
      <c r="P43" s="401">
        <v>1000</v>
      </c>
      <c r="Q43" s="401">
        <v>0</v>
      </c>
      <c r="R43" s="401">
        <f>I92</f>
        <v>0</v>
      </c>
    </row>
    <row r="44" spans="2:18">
      <c r="B44" s="383" t="s">
        <v>405</v>
      </c>
      <c r="C44" s="398">
        <v>0</v>
      </c>
      <c r="D44" s="399">
        <v>0</v>
      </c>
      <c r="E44" s="399">
        <v>436616.53</v>
      </c>
      <c r="F44" s="403">
        <f t="array" ref="F44">IFERROR(INDEX($C$69:$C$108,MATCH($B44,$B$69:$B$108,0)),"-")</f>
        <v>519533.80389999901</v>
      </c>
      <c r="G44" s="407">
        <v>0</v>
      </c>
      <c r="H44" s="399">
        <v>0</v>
      </c>
      <c r="I44" s="399">
        <v>5715.12</v>
      </c>
      <c r="J44" s="403">
        <f t="array" ref="J44">IFERROR(INDEX($E$69:$E$108,MATCH($B44,$B$69:$B$108,0)),"-")</f>
        <v>1827.61</v>
      </c>
      <c r="K44" s="398">
        <v>2498803.5099999998</v>
      </c>
      <c r="L44" s="399">
        <v>16683855.603080001</v>
      </c>
      <c r="M44" s="399">
        <v>40228433.316276602</v>
      </c>
      <c r="N44" s="403">
        <f t="array" ref="N44">IFERROR(INDEX($G$69:$G$108,MATCH($B44,$B$69:$B$108,0)),"-")</f>
        <v>49342084.005955003</v>
      </c>
      <c r="O44" s="407">
        <v>335235.38</v>
      </c>
      <c r="P44" s="399">
        <v>1115462.6081000001</v>
      </c>
      <c r="Q44" s="399">
        <v>6164391.0580000002</v>
      </c>
      <c r="R44" s="399">
        <f t="array" ref="R44">IFERROR(INDEX($I$69:$I$108,MATCH($B44,$B$69:$B$108,0)),"-")</f>
        <v>2468687.0762</v>
      </c>
    </row>
    <row r="45" spans="2:18">
      <c r="B45" s="384" t="s">
        <v>149</v>
      </c>
      <c r="C45" s="400">
        <v>2386251.92</v>
      </c>
      <c r="D45" s="401">
        <v>0</v>
      </c>
      <c r="E45" s="401">
        <v>3501786</v>
      </c>
      <c r="F45" s="402">
        <f>SUM(C82,C84:C85,C87:C88,C91,C107:C108)-F43</f>
        <v>1557487.7102999999</v>
      </c>
      <c r="G45" s="408">
        <v>0</v>
      </c>
      <c r="H45" s="401">
        <v>0</v>
      </c>
      <c r="I45" s="401">
        <v>56859.93</v>
      </c>
      <c r="J45" s="402">
        <f>SUM(E82,E84:E85,E87:E88,E91,E107:E108)-J43</f>
        <v>35156.999899999995</v>
      </c>
      <c r="K45" s="400">
        <v>82546161.569999993</v>
      </c>
      <c r="L45" s="401">
        <v>81251204.930979997</v>
      </c>
      <c r="M45" s="401">
        <v>97955192.640939906</v>
      </c>
      <c r="N45" s="402">
        <f>SUM(G82,G84:G85,G87:G88,G91,G107:G108)-N43</f>
        <v>34838946.490584999</v>
      </c>
      <c r="O45" s="408">
        <v>15246009.779999999</v>
      </c>
      <c r="P45" s="401">
        <v>17274828.673300002</v>
      </c>
      <c r="Q45" s="401">
        <v>12357631.84595</v>
      </c>
      <c r="R45" s="401">
        <f>SUM(I82,I84:I85,I87:I88,I91,I107:I108)-R43</f>
        <v>2997200.3446</v>
      </c>
    </row>
    <row r="46" spans="2:18">
      <c r="B46" s="385" t="s">
        <v>255</v>
      </c>
      <c r="C46" s="404">
        <f t="shared" ref="C46:F46" si="11">SUM(C30:C45)</f>
        <v>5869663.5300000003</v>
      </c>
      <c r="D46" s="405">
        <f t="shared" si="11"/>
        <v>0</v>
      </c>
      <c r="E46" s="405">
        <f t="shared" si="11"/>
        <v>8184956.6500000013</v>
      </c>
      <c r="F46" s="406">
        <f t="shared" si="11"/>
        <v>6384761.4345999975</v>
      </c>
      <c r="G46" s="409">
        <f>SUM(G30:G45)</f>
        <v>0</v>
      </c>
      <c r="H46" s="405">
        <f>SUM(H30:H45)</f>
        <v>0</v>
      </c>
      <c r="I46" s="405">
        <f>SUM(I30:I45)</f>
        <v>126809.79000000001</v>
      </c>
      <c r="J46" s="406">
        <f>SUM(J30:J45)</f>
        <v>267643.67999999993</v>
      </c>
      <c r="K46" s="404">
        <f t="shared" ref="K46:M46" si="12">SUM(K30:K45)</f>
        <v>188239457.87</v>
      </c>
      <c r="L46" s="405">
        <f t="shared" si="12"/>
        <v>222125791.07327998</v>
      </c>
      <c r="M46" s="405">
        <f t="shared" si="12"/>
        <v>280995724.28669989</v>
      </c>
      <c r="N46" s="406">
        <f>SUM(N30:N45)</f>
        <v>201221621.42221498</v>
      </c>
      <c r="O46" s="409">
        <f>SUM(O30:O45)</f>
        <v>32409159.32</v>
      </c>
      <c r="P46" s="405">
        <f>SUM(P30:P45)</f>
        <v>44553543.420100003</v>
      </c>
      <c r="Q46" s="405">
        <f>SUM(Q30:Q45)</f>
        <v>53993853.502099991</v>
      </c>
      <c r="R46" s="405">
        <f>SUM(R30:R45)</f>
        <v>25459820.28816</v>
      </c>
    </row>
    <row r="47" spans="2:18">
      <c r="B47" s="231" t="s">
        <v>102</v>
      </c>
      <c r="C47" s="379"/>
      <c r="D47" s="380"/>
      <c r="E47" s="380"/>
      <c r="F47" s="381"/>
      <c r="G47" s="390"/>
      <c r="H47" s="380"/>
      <c r="I47" s="380"/>
      <c r="J47" s="381"/>
      <c r="K47" s="379"/>
      <c r="L47" s="380"/>
      <c r="M47" s="380"/>
      <c r="N47" s="381"/>
      <c r="O47" s="390"/>
      <c r="P47" s="380"/>
      <c r="Q47" s="380"/>
      <c r="R47" s="380"/>
    </row>
    <row r="48" spans="2:18">
      <c r="B48" s="383" t="s">
        <v>391</v>
      </c>
      <c r="C48" s="193">
        <f t="shared" ref="C48:E63" si="13">IFERROR(C30/C$46,"-")</f>
        <v>0.2512136636901911</v>
      </c>
      <c r="D48" s="249" t="str">
        <f t="shared" si="13"/>
        <v>-</v>
      </c>
      <c r="E48" s="249">
        <f t="shared" si="13"/>
        <v>0.207254009097287</v>
      </c>
      <c r="F48" s="322">
        <f t="shared" ref="F48" si="14">IFERROR(F30/F$46,"-")</f>
        <v>0.14835974679754721</v>
      </c>
      <c r="G48" s="351" t="str">
        <f t="shared" ref="G48:M57" si="15">IFERROR(G30/G$46,"-")</f>
        <v>-</v>
      </c>
      <c r="H48" s="249" t="str">
        <f t="shared" si="15"/>
        <v>-</v>
      </c>
      <c r="I48" s="249">
        <f t="shared" si="15"/>
        <v>3.9313210754469349E-2</v>
      </c>
      <c r="J48" s="249">
        <f t="shared" si="15"/>
        <v>0</v>
      </c>
      <c r="K48" s="193">
        <f t="shared" si="15"/>
        <v>9.7215128045247373E-2</v>
      </c>
      <c r="L48" s="249">
        <f t="shared" si="15"/>
        <v>0.13288766126335141</v>
      </c>
      <c r="M48" s="249">
        <f t="shared" si="15"/>
        <v>0.13976541952378346</v>
      </c>
      <c r="N48" s="322">
        <f t="shared" ref="N48" si="16">IFERROR(N30/N$46,"-")</f>
        <v>0.11701601520588628</v>
      </c>
      <c r="O48" s="351">
        <f t="shared" ref="O48:Q63" si="17">IFERROR(O30/O$46,"-")</f>
        <v>1.6365704051838389E-2</v>
      </c>
      <c r="P48" s="249">
        <f t="shared" si="17"/>
        <v>4.3985403237666913E-2</v>
      </c>
      <c r="Q48" s="249">
        <f t="shared" si="17"/>
        <v>1.1237259190555862E-2</v>
      </c>
      <c r="R48" s="249">
        <f t="shared" ref="R48" si="18">IFERROR(R30/R$46,"-")</f>
        <v>1.7105847722834605E-2</v>
      </c>
    </row>
    <row r="49" spans="2:18">
      <c r="B49" s="384" t="s">
        <v>392</v>
      </c>
      <c r="C49" s="251">
        <f t="shared" si="13"/>
        <v>8.8345132110153515E-3</v>
      </c>
      <c r="D49" s="397" t="str">
        <f t="shared" si="13"/>
        <v>-</v>
      </c>
      <c r="E49" s="397">
        <f t="shared" si="13"/>
        <v>6.9247868282845447E-3</v>
      </c>
      <c r="F49" s="323">
        <f t="shared" ref="F49" si="19">IFERROR(F31/F$46,"-")</f>
        <v>9.4101448606065397E-3</v>
      </c>
      <c r="G49" s="352" t="str">
        <f t="shared" si="15"/>
        <v>-</v>
      </c>
      <c r="H49" s="397" t="str">
        <f t="shared" si="15"/>
        <v>-</v>
      </c>
      <c r="I49" s="397">
        <f t="shared" si="15"/>
        <v>0</v>
      </c>
      <c r="J49" s="323">
        <f t="shared" si="15"/>
        <v>0</v>
      </c>
      <c r="K49" s="251">
        <f t="shared" si="15"/>
        <v>1.5396967207595792E-2</v>
      </c>
      <c r="L49" s="397">
        <f t="shared" si="15"/>
        <v>1.8730493333065631E-2</v>
      </c>
      <c r="M49" s="397">
        <f t="shared" si="15"/>
        <v>1.7411857533092361E-2</v>
      </c>
      <c r="N49" s="323">
        <f t="shared" ref="N49" si="20">IFERROR(N31/N$46,"-")</f>
        <v>2.0081546225324716E-2</v>
      </c>
      <c r="O49" s="352">
        <f t="shared" si="17"/>
        <v>1.9757238800231862E-3</v>
      </c>
      <c r="P49" s="397">
        <f t="shared" si="17"/>
        <v>1.4351736156445192E-3</v>
      </c>
      <c r="Q49" s="397">
        <f t="shared" si="17"/>
        <v>9.812609503401968E-4</v>
      </c>
      <c r="R49" s="397">
        <f t="shared" ref="R49" si="21">IFERROR(R31/R$46,"-")</f>
        <v>2.218458314345076E-3</v>
      </c>
    </row>
    <row r="50" spans="2:18">
      <c r="B50" s="383" t="s">
        <v>393</v>
      </c>
      <c r="C50" s="193">
        <f t="shared" si="13"/>
        <v>0</v>
      </c>
      <c r="D50" s="249" t="str">
        <f t="shared" si="13"/>
        <v>-</v>
      </c>
      <c r="E50" s="249">
        <f t="shared" si="13"/>
        <v>6.9247868282845447E-3</v>
      </c>
      <c r="F50" s="322">
        <f t="shared" ref="F50" si="22">IFERROR(F32/F$46,"-")</f>
        <v>1.1805640942435978E-3</v>
      </c>
      <c r="G50" s="351" t="str">
        <f t="shared" si="15"/>
        <v>-</v>
      </c>
      <c r="H50" s="249" t="str">
        <f t="shared" si="15"/>
        <v>-</v>
      </c>
      <c r="I50" s="249">
        <f t="shared" si="15"/>
        <v>0</v>
      </c>
      <c r="J50" s="322">
        <f t="shared" si="15"/>
        <v>0</v>
      </c>
      <c r="K50" s="193">
        <f t="shared" si="15"/>
        <v>9.4186156295903703E-4</v>
      </c>
      <c r="L50" s="249">
        <f t="shared" si="15"/>
        <v>3.9266855775079833E-3</v>
      </c>
      <c r="M50" s="249">
        <f t="shared" si="15"/>
        <v>4.3916935300055736E-3</v>
      </c>
      <c r="N50" s="322">
        <f t="shared" ref="N50" si="23">IFERROR(N32/N$46,"-")</f>
        <v>1.0437471035943714E-2</v>
      </c>
      <c r="O50" s="351">
        <f t="shared" si="17"/>
        <v>1.3341598766283579E-3</v>
      </c>
      <c r="P50" s="249">
        <f t="shared" si="17"/>
        <v>1.3763417069165261E-3</v>
      </c>
      <c r="Q50" s="249">
        <f t="shared" si="17"/>
        <v>4.6818377204762424E-4</v>
      </c>
      <c r="R50" s="249">
        <f t="shared" ref="R50" si="24">IFERROR(R32/R$46,"-")</f>
        <v>8.4222197004163099E-4</v>
      </c>
    </row>
    <row r="51" spans="2:18">
      <c r="B51" s="384" t="s">
        <v>394</v>
      </c>
      <c r="C51" s="251">
        <f t="shared" si="13"/>
        <v>1.264768408283873E-2</v>
      </c>
      <c r="D51" s="397" t="str">
        <f t="shared" si="13"/>
        <v>-</v>
      </c>
      <c r="E51" s="397">
        <f t="shared" si="13"/>
        <v>3.4785376658042527E-3</v>
      </c>
      <c r="F51" s="323">
        <f t="shared" ref="F51" si="25">IFERROR(F33/F$46,"-")</f>
        <v>5.5915229356156239E-3</v>
      </c>
      <c r="G51" s="352" t="str">
        <f t="shared" si="15"/>
        <v>-</v>
      </c>
      <c r="H51" s="397" t="str">
        <f t="shared" si="15"/>
        <v>-</v>
      </c>
      <c r="I51" s="397">
        <f t="shared" si="15"/>
        <v>0</v>
      </c>
      <c r="J51" s="323">
        <f t="shared" si="15"/>
        <v>0</v>
      </c>
      <c r="K51" s="251">
        <f t="shared" si="15"/>
        <v>1.5001034384353861E-2</v>
      </c>
      <c r="L51" s="397">
        <f t="shared" si="15"/>
        <v>1.4339963252845176E-2</v>
      </c>
      <c r="M51" s="397">
        <f t="shared" si="15"/>
        <v>5.8707294115591686E-3</v>
      </c>
      <c r="N51" s="323">
        <f t="shared" ref="N51" si="26">IFERROR(N33/N$46,"-")</f>
        <v>5.1445565724166946E-3</v>
      </c>
      <c r="O51" s="352">
        <f t="shared" si="17"/>
        <v>1.2149712867035268E-2</v>
      </c>
      <c r="P51" s="397">
        <f t="shared" si="17"/>
        <v>4.4042268950369281E-3</v>
      </c>
      <c r="Q51" s="397">
        <f t="shared" si="17"/>
        <v>4.3485590446117736E-3</v>
      </c>
      <c r="R51" s="397">
        <f t="shared" ref="R51" si="27">IFERROR(R33/R$46,"-")</f>
        <v>3.5467289587269111E-3</v>
      </c>
    </row>
    <row r="52" spans="2:18">
      <c r="B52" s="383" t="s">
        <v>395</v>
      </c>
      <c r="C52" s="193">
        <f t="shared" si="13"/>
        <v>0</v>
      </c>
      <c r="D52" s="249" t="str">
        <f t="shared" si="13"/>
        <v>-</v>
      </c>
      <c r="E52" s="249">
        <f t="shared" si="13"/>
        <v>0</v>
      </c>
      <c r="F52" s="322">
        <f t="shared" ref="F52" si="28">IFERROR(F34/F$46,"-")</f>
        <v>0</v>
      </c>
      <c r="G52" s="351" t="str">
        <f t="shared" si="15"/>
        <v>-</v>
      </c>
      <c r="H52" s="249" t="str">
        <f t="shared" si="15"/>
        <v>-</v>
      </c>
      <c r="I52" s="249">
        <f t="shared" si="15"/>
        <v>0</v>
      </c>
      <c r="J52" s="322">
        <f t="shared" si="15"/>
        <v>0</v>
      </c>
      <c r="K52" s="193">
        <f t="shared" si="15"/>
        <v>6.1996141149426275E-5</v>
      </c>
      <c r="L52" s="249">
        <f t="shared" si="15"/>
        <v>1.167122461319556E-5</v>
      </c>
      <c r="M52" s="249">
        <f t="shared" si="15"/>
        <v>2.8945849694500078E-5</v>
      </c>
      <c r="N52" s="322">
        <f t="shared" ref="N52" si="29">IFERROR(N34/N$46,"-")</f>
        <v>5.3644334658006544E-5</v>
      </c>
      <c r="O52" s="351">
        <f t="shared" si="17"/>
        <v>6.1710949680999004E-6</v>
      </c>
      <c r="P52" s="249">
        <f t="shared" si="17"/>
        <v>6.7334711668445475E-6</v>
      </c>
      <c r="Q52" s="249">
        <f t="shared" si="17"/>
        <v>0</v>
      </c>
      <c r="R52" s="249">
        <f t="shared" ref="R52" si="30">IFERROR(R34/R$46,"-")</f>
        <v>1.1704717339995674E-5</v>
      </c>
    </row>
    <row r="53" spans="2:18">
      <c r="B53" s="384" t="s">
        <v>396</v>
      </c>
      <c r="C53" s="251">
        <f t="shared" si="13"/>
        <v>4.1781406846671497E-3</v>
      </c>
      <c r="D53" s="397" t="str">
        <f t="shared" si="13"/>
        <v>-</v>
      </c>
      <c r="E53" s="397">
        <f t="shared" si="13"/>
        <v>3.907459424357488E-2</v>
      </c>
      <c r="F53" s="323">
        <f t="shared" ref="F53" si="31">IFERROR(F35/F$46,"-")</f>
        <v>1.4823725376346738E-2</v>
      </c>
      <c r="G53" s="352" t="str">
        <f t="shared" si="15"/>
        <v>-</v>
      </c>
      <c r="H53" s="397" t="str">
        <f t="shared" si="15"/>
        <v>-</v>
      </c>
      <c r="I53" s="397">
        <f t="shared" si="15"/>
        <v>0</v>
      </c>
      <c r="J53" s="323">
        <f t="shared" si="15"/>
        <v>2.0623651939025801E-2</v>
      </c>
      <c r="K53" s="251">
        <f t="shared" si="15"/>
        <v>1.4723108541430269E-2</v>
      </c>
      <c r="L53" s="397">
        <f t="shared" si="15"/>
        <v>2.1332142598815915E-2</v>
      </c>
      <c r="M53" s="397">
        <f t="shared" si="15"/>
        <v>4.5342129501587773E-2</v>
      </c>
      <c r="N53" s="323">
        <f t="shared" ref="N53" si="32">IFERROR(N35/N$46,"-")</f>
        <v>6.6273927056765713E-2</v>
      </c>
      <c r="O53" s="352">
        <f t="shared" si="17"/>
        <v>1.2572251442158049E-2</v>
      </c>
      <c r="P53" s="397">
        <f t="shared" si="17"/>
        <v>3.2366002607313232E-2</v>
      </c>
      <c r="Q53" s="397">
        <f t="shared" si="17"/>
        <v>3.6712185395748886E-2</v>
      </c>
      <c r="R53" s="397">
        <f t="shared" ref="R53" si="33">IFERROR(R35/R$46,"-")</f>
        <v>3.0352554915690989E-2</v>
      </c>
    </row>
    <row r="54" spans="2:18">
      <c r="B54" s="383" t="s">
        <v>397</v>
      </c>
      <c r="C54" s="193">
        <f t="shared" si="13"/>
        <v>3.0649048123547212E-2</v>
      </c>
      <c r="D54" s="249" t="str">
        <f t="shared" si="13"/>
        <v>-</v>
      </c>
      <c r="E54" s="249">
        <f t="shared" si="13"/>
        <v>4.1946327229478969E-2</v>
      </c>
      <c r="F54" s="322">
        <f t="shared" ref="F54" si="34">IFERROR(F36/F$46,"-")</f>
        <v>5.3249109411916462E-2</v>
      </c>
      <c r="G54" s="351" t="str">
        <f t="shared" si="15"/>
        <v>-</v>
      </c>
      <c r="H54" s="249" t="str">
        <f t="shared" si="15"/>
        <v>-</v>
      </c>
      <c r="I54" s="249">
        <f t="shared" si="15"/>
        <v>0.46723080292144636</v>
      </c>
      <c r="J54" s="322">
        <f t="shared" si="15"/>
        <v>1.3057099648308531E-2</v>
      </c>
      <c r="K54" s="193">
        <f t="shared" si="15"/>
        <v>2.9470792854871072E-2</v>
      </c>
      <c r="L54" s="249">
        <f t="shared" si="15"/>
        <v>2.7315052808065649E-2</v>
      </c>
      <c r="M54" s="249">
        <f t="shared" si="15"/>
        <v>2.9069254677671887E-2</v>
      </c>
      <c r="N54" s="322">
        <f t="shared" ref="N54" si="35">IFERROR(N36/N$46,"-")</f>
        <v>2.7399591409968227E-2</v>
      </c>
      <c r="O54" s="351">
        <f t="shared" si="17"/>
        <v>3.4535039892543563E-2</v>
      </c>
      <c r="P54" s="249">
        <f t="shared" si="17"/>
        <v>6.1275952216818586E-2</v>
      </c>
      <c r="Q54" s="249">
        <f t="shared" si="17"/>
        <v>7.2948717919287018E-2</v>
      </c>
      <c r="R54" s="249">
        <f t="shared" ref="R54" si="36">IFERROR(R36/R$46,"-")</f>
        <v>2.9464989980658485E-2</v>
      </c>
    </row>
    <row r="55" spans="2:18">
      <c r="B55" s="384" t="s">
        <v>398</v>
      </c>
      <c r="C55" s="251">
        <f t="shared" si="13"/>
        <v>1.1911534561164189E-3</v>
      </c>
      <c r="D55" s="397" t="str">
        <f t="shared" si="13"/>
        <v>-</v>
      </c>
      <c r="E55" s="397">
        <f t="shared" si="13"/>
        <v>1.4746895452402914E-3</v>
      </c>
      <c r="F55" s="323">
        <f t="shared" ref="F55" si="37">IFERROR(F37/F$46,"-")</f>
        <v>3.1834924778631774E-3</v>
      </c>
      <c r="G55" s="352" t="str">
        <f t="shared" si="15"/>
        <v>-</v>
      </c>
      <c r="H55" s="397" t="str">
        <f t="shared" si="15"/>
        <v>-</v>
      </c>
      <c r="I55" s="397">
        <f t="shared" si="15"/>
        <v>0</v>
      </c>
      <c r="J55" s="323">
        <f t="shared" si="15"/>
        <v>0</v>
      </c>
      <c r="K55" s="251">
        <f t="shared" si="15"/>
        <v>4.2467205284456013E-3</v>
      </c>
      <c r="L55" s="397">
        <f t="shared" si="15"/>
        <v>5.8913383580400302E-3</v>
      </c>
      <c r="M55" s="397">
        <f t="shared" si="15"/>
        <v>4.9589137113640915E-3</v>
      </c>
      <c r="N55" s="323">
        <f t="shared" ref="N55" si="38">IFERROR(N37/N$46,"-")</f>
        <v>7.7939716359270777E-3</v>
      </c>
      <c r="O55" s="352">
        <f t="shared" si="17"/>
        <v>2.7628495116423157E-3</v>
      </c>
      <c r="P55" s="397">
        <f t="shared" si="17"/>
        <v>2.6158256123669368E-4</v>
      </c>
      <c r="Q55" s="397">
        <f t="shared" si="17"/>
        <v>6.0400782468196285E-4</v>
      </c>
      <c r="R55" s="397">
        <f t="shared" ref="R55" si="39">IFERROR(R37/R$46,"-")</f>
        <v>1.3205381899586766E-3</v>
      </c>
    </row>
    <row r="56" spans="2:18">
      <c r="B56" s="383" t="s">
        <v>399</v>
      </c>
      <c r="C56" s="193">
        <f t="shared" si="13"/>
        <v>4.5096281694361444E-4</v>
      </c>
      <c r="D56" s="249" t="str">
        <f t="shared" si="13"/>
        <v>-</v>
      </c>
      <c r="E56" s="249">
        <f t="shared" si="13"/>
        <v>6.0354626313139964E-4</v>
      </c>
      <c r="F56" s="322">
        <f t="shared" ref="F56" si="40">IFERROR(F38/F$46,"-")</f>
        <v>7.2328465946657817E-4</v>
      </c>
      <c r="G56" s="351" t="str">
        <f t="shared" si="15"/>
        <v>-</v>
      </c>
      <c r="H56" s="249" t="str">
        <f t="shared" si="15"/>
        <v>-</v>
      </c>
      <c r="I56" s="249">
        <f t="shared" si="15"/>
        <v>0</v>
      </c>
      <c r="J56" s="322">
        <f t="shared" si="15"/>
        <v>0</v>
      </c>
      <c r="K56" s="193">
        <f t="shared" si="15"/>
        <v>2.5472140932914172E-4</v>
      </c>
      <c r="L56" s="249">
        <f t="shared" si="15"/>
        <v>2.3537327541920538E-4</v>
      </c>
      <c r="M56" s="249">
        <f t="shared" si="15"/>
        <v>4.9156924013089658E-4</v>
      </c>
      <c r="N56" s="322">
        <f t="shared" ref="N56" si="41">IFERROR(N38/N$46,"-")</f>
        <v>2.6176625368443069E-4</v>
      </c>
      <c r="O56" s="351">
        <f t="shared" si="17"/>
        <v>1.8040579029743247E-5</v>
      </c>
      <c r="P56" s="249">
        <f t="shared" si="17"/>
        <v>9.3783786411810854E-5</v>
      </c>
      <c r="Q56" s="249">
        <f t="shared" si="17"/>
        <v>1.852062661097354E-5</v>
      </c>
      <c r="R56" s="249">
        <f t="shared" ref="R56" si="42">IFERROR(R38/R$46,"-")</f>
        <v>0</v>
      </c>
    </row>
    <row r="57" spans="2:18">
      <c r="B57" s="384" t="s">
        <v>400</v>
      </c>
      <c r="C57" s="251">
        <f t="shared" si="13"/>
        <v>7.3053591199630479E-4</v>
      </c>
      <c r="D57" s="397" t="str">
        <f t="shared" si="13"/>
        <v>-</v>
      </c>
      <c r="E57" s="397">
        <f t="shared" si="13"/>
        <v>3.319015745795061E-4</v>
      </c>
      <c r="F57" s="323">
        <f t="shared" ref="F57" si="43">IFERROR(F39/F$46,"-")</f>
        <v>0</v>
      </c>
      <c r="G57" s="352" t="str">
        <f t="shared" si="15"/>
        <v>-</v>
      </c>
      <c r="H57" s="397" t="str">
        <f t="shared" si="15"/>
        <v>-</v>
      </c>
      <c r="I57" s="397">
        <f t="shared" si="15"/>
        <v>0</v>
      </c>
      <c r="J57" s="323">
        <f t="shared" si="15"/>
        <v>0</v>
      </c>
      <c r="K57" s="251">
        <f t="shared" si="15"/>
        <v>1.0109952618511543E-4</v>
      </c>
      <c r="L57" s="397">
        <f t="shared" si="15"/>
        <v>5.5096969788449716E-4</v>
      </c>
      <c r="M57" s="397">
        <f t="shared" si="15"/>
        <v>5.8302213510146375E-4</v>
      </c>
      <c r="N57" s="323">
        <f t="shared" ref="N57" si="44">IFERROR(N39/N$46,"-")</f>
        <v>9.9190696600740544E-4</v>
      </c>
      <c r="O57" s="352">
        <f t="shared" si="17"/>
        <v>4.2736869115431284E-4</v>
      </c>
      <c r="P57" s="397">
        <f t="shared" si="17"/>
        <v>4.5173511364126706E-4</v>
      </c>
      <c r="Q57" s="397">
        <f t="shared" si="17"/>
        <v>1.0913642234797734E-3</v>
      </c>
      <c r="R57" s="397">
        <f t="shared" ref="R57" si="45">IFERROR(R39/R$46,"-")</f>
        <v>1.8589196413931332E-3</v>
      </c>
    </row>
    <row r="58" spans="2:18">
      <c r="B58" s="383" t="s">
        <v>401</v>
      </c>
      <c r="C58" s="193">
        <f t="shared" si="13"/>
        <v>2.0135034895262558E-2</v>
      </c>
      <c r="D58" s="249" t="str">
        <f t="shared" si="13"/>
        <v>-</v>
      </c>
      <c r="E58" s="249">
        <f t="shared" si="13"/>
        <v>8.2261547469527508E-3</v>
      </c>
      <c r="F58" s="322">
        <f t="shared" ref="F58" si="46">IFERROR(F40/F$46,"-")</f>
        <v>3.0247416756002732E-2</v>
      </c>
      <c r="G58" s="351" t="str">
        <f t="shared" ref="G58:N63" si="47">IFERROR(G40/G$46,"-")</f>
        <v>-</v>
      </c>
      <c r="H58" s="249" t="str">
        <f t="shared" si="47"/>
        <v>-</v>
      </c>
      <c r="I58" s="249">
        <f t="shared" si="47"/>
        <v>0</v>
      </c>
      <c r="J58" s="322">
        <f t="shared" si="47"/>
        <v>0</v>
      </c>
      <c r="K58" s="193">
        <f t="shared" si="47"/>
        <v>3.0107361039649599E-2</v>
      </c>
      <c r="L58" s="249">
        <f t="shared" si="47"/>
        <v>3.150417785497666E-2</v>
      </c>
      <c r="M58" s="249">
        <f t="shared" si="47"/>
        <v>2.5738914937166929E-2</v>
      </c>
      <c r="N58" s="322">
        <f t="shared" si="47"/>
        <v>3.2709782354299992E-2</v>
      </c>
      <c r="O58" s="351">
        <f t="shared" si="17"/>
        <v>5.2838621424630026E-3</v>
      </c>
      <c r="P58" s="249">
        <f t="shared" si="17"/>
        <v>1.9666881525851783E-3</v>
      </c>
      <c r="Q58" s="249">
        <f t="shared" si="17"/>
        <v>3.1601171463593314E-3</v>
      </c>
      <c r="R58" s="249">
        <f t="shared" ref="R58" si="48">IFERROR(R40/R$46,"-")</f>
        <v>2.0451183241153594E-3</v>
      </c>
    </row>
    <row r="59" spans="2:18">
      <c r="B59" s="384" t="s">
        <v>402</v>
      </c>
      <c r="C59" s="251">
        <f t="shared" si="13"/>
        <v>0.25941390204354697</v>
      </c>
      <c r="D59" s="397" t="str">
        <f t="shared" si="13"/>
        <v>-</v>
      </c>
      <c r="E59" s="397">
        <f t="shared" si="13"/>
        <v>0.20074126599070011</v>
      </c>
      <c r="F59" s="323">
        <f t="shared" ref="F59" si="49">IFERROR(F41/F$46,"-")</f>
        <v>0.40507161570431172</v>
      </c>
      <c r="G59" s="352" t="str">
        <f t="shared" si="47"/>
        <v>-</v>
      </c>
      <c r="H59" s="397" t="str">
        <f t="shared" si="47"/>
        <v>-</v>
      </c>
      <c r="I59" s="397">
        <f t="shared" si="47"/>
        <v>0</v>
      </c>
      <c r="J59" s="323">
        <f t="shared" si="47"/>
        <v>0.82813324715905878</v>
      </c>
      <c r="K59" s="251">
        <f t="shared" si="47"/>
        <v>0.33438855876577434</v>
      </c>
      <c r="L59" s="397">
        <f t="shared" si="47"/>
        <v>0.29819601574410692</v>
      </c>
      <c r="M59" s="397">
        <f t="shared" si="47"/>
        <v>0.22941956204451439</v>
      </c>
      <c r="N59" s="323">
        <f t="shared" si="47"/>
        <v>0.28551286485365901</v>
      </c>
      <c r="O59" s="352">
        <f t="shared" si="17"/>
        <v>0.41649493579026908</v>
      </c>
      <c r="P59" s="397">
        <f t="shared" si="17"/>
        <v>0.43910786131712998</v>
      </c>
      <c r="Q59" s="397">
        <f t="shared" si="17"/>
        <v>0.52516427400013521</v>
      </c>
      <c r="R59" s="397">
        <f t="shared" ref="R59" si="50">IFERROR(R41/R$46,"-")</f>
        <v>0.69613712415567452</v>
      </c>
    </row>
    <row r="60" spans="2:18">
      <c r="B60" s="383" t="s">
        <v>467</v>
      </c>
      <c r="C60" s="193">
        <f t="shared" si="13"/>
        <v>4.0155470376681025E-3</v>
      </c>
      <c r="D60" s="249" t="str">
        <f t="shared" si="13"/>
        <v>-</v>
      </c>
      <c r="E60" s="249">
        <f t="shared" si="13"/>
        <v>1.8436652318738912E-3</v>
      </c>
      <c r="F60" s="322">
        <f t="shared" ref="F60" si="51">IFERROR(F42/F$46,"-")</f>
        <v>2.1363836597059257E-3</v>
      </c>
      <c r="G60" s="351" t="str">
        <f t="shared" si="47"/>
        <v>-</v>
      </c>
      <c r="H60" s="249" t="str">
        <f t="shared" si="47"/>
        <v>-</v>
      </c>
      <c r="I60" s="249">
        <f t="shared" si="47"/>
        <v>0</v>
      </c>
      <c r="J60" s="322">
        <f t="shared" si="47"/>
        <v>0</v>
      </c>
      <c r="K60" s="193">
        <f t="shared" si="47"/>
        <v>6.0859850690346655E-3</v>
      </c>
      <c r="L60" s="249">
        <f t="shared" si="47"/>
        <v>3.8709245371526388E-3</v>
      </c>
      <c r="M60" s="249">
        <f t="shared" si="47"/>
        <v>3.9948731755198889E-3</v>
      </c>
      <c r="N60" s="322">
        <f t="shared" si="47"/>
        <v>5.579519235878949E-3</v>
      </c>
      <c r="O60" s="351">
        <f t="shared" si="17"/>
        <v>3.1683635785218509E-4</v>
      </c>
      <c r="P60" s="249">
        <f t="shared" si="17"/>
        <v>4.777501039434098E-4</v>
      </c>
      <c r="Q60" s="249">
        <f t="shared" si="17"/>
        <v>2.2607962218375901E-4</v>
      </c>
      <c r="R60" s="249">
        <f t="shared" ref="R60" si="52">IFERROR(R42/R$46,"-")</f>
        <v>4.0899018069041296E-4</v>
      </c>
    </row>
    <row r="61" spans="2:18">
      <c r="B61" s="384" t="s">
        <v>404</v>
      </c>
      <c r="C61" s="251">
        <f t="shared" si="13"/>
        <v>0</v>
      </c>
      <c r="D61" s="397" t="str">
        <f t="shared" si="13"/>
        <v>-</v>
      </c>
      <c r="E61" s="397">
        <f t="shared" si="13"/>
        <v>0</v>
      </c>
      <c r="F61" s="323">
        <f t="shared" ref="F61" si="53">IFERROR(F43/F$46,"-")</f>
        <v>7.1381210506975289E-4</v>
      </c>
      <c r="G61" s="352" t="str">
        <f t="shared" si="47"/>
        <v>-</v>
      </c>
      <c r="H61" s="397" t="str">
        <f t="shared" si="47"/>
        <v>-</v>
      </c>
      <c r="I61" s="397">
        <f t="shared" si="47"/>
        <v>0</v>
      </c>
      <c r="J61" s="323">
        <f t="shared" si="47"/>
        <v>0</v>
      </c>
      <c r="K61" s="251">
        <f t="shared" si="47"/>
        <v>2.1328153222650373E-4</v>
      </c>
      <c r="L61" s="397">
        <f t="shared" si="47"/>
        <v>3.0843424200748459E-4</v>
      </c>
      <c r="M61" s="397">
        <f t="shared" si="47"/>
        <v>1.1689560107633968E-3</v>
      </c>
      <c r="N61" s="323">
        <f t="shared" si="47"/>
        <v>2.3936099296674586E-3</v>
      </c>
      <c r="O61" s="352">
        <f t="shared" si="17"/>
        <v>1.4990625804359803E-2</v>
      </c>
      <c r="P61" s="397">
        <f t="shared" si="17"/>
        <v>2.2444903889481828E-5</v>
      </c>
      <c r="Q61" s="397">
        <f t="shared" si="17"/>
        <v>0</v>
      </c>
      <c r="R61" s="397">
        <f t="shared" ref="R61" si="54">IFERROR(R43/R$46,"-")</f>
        <v>0</v>
      </c>
    </row>
    <row r="62" spans="2:18">
      <c r="B62" s="383" t="s">
        <v>405</v>
      </c>
      <c r="C62" s="193">
        <f t="shared" si="13"/>
        <v>0</v>
      </c>
      <c r="D62" s="249" t="str">
        <f t="shared" si="13"/>
        <v>-</v>
      </c>
      <c r="E62" s="249">
        <f t="shared" si="13"/>
        <v>5.3343780385202155E-2</v>
      </c>
      <c r="F62" s="322">
        <f t="shared" ref="F62" si="55">IFERROR(F44/F$46,"-")</f>
        <v>8.1370903082543689E-2</v>
      </c>
      <c r="G62" s="351" t="str">
        <f t="shared" si="47"/>
        <v>-</v>
      </c>
      <c r="H62" s="249" t="str">
        <f t="shared" si="47"/>
        <v>-</v>
      </c>
      <c r="I62" s="249">
        <f t="shared" si="47"/>
        <v>4.5068444636648317E-2</v>
      </c>
      <c r="J62" s="322">
        <f t="shared" si="47"/>
        <v>6.8285191714596077E-3</v>
      </c>
      <c r="K62" s="193">
        <f t="shared" si="47"/>
        <v>1.3274600013593844E-2</v>
      </c>
      <c r="L62" s="249">
        <f t="shared" si="47"/>
        <v>7.5109943435501134E-2</v>
      </c>
      <c r="M62" s="249">
        <f t="shared" si="47"/>
        <v>0.14316386278971113</v>
      </c>
      <c r="N62" s="322">
        <f t="shared" si="47"/>
        <v>0.24521263499026555</v>
      </c>
      <c r="O62" s="351">
        <f t="shared" si="17"/>
        <v>1.034384683323529E-2</v>
      </c>
      <c r="P62" s="249">
        <f t="shared" si="17"/>
        <v>2.5036451031115233E-2</v>
      </c>
      <c r="Q62" s="249">
        <f t="shared" si="17"/>
        <v>0.11416838506924214</v>
      </c>
      <c r="R62" s="249">
        <f t="shared" ref="R62" si="56">IFERROR(R44/R$46,"-")</f>
        <v>9.696404170409853E-2</v>
      </c>
    </row>
    <row r="63" spans="2:18" ht="15.75" thickBot="1">
      <c r="B63" s="386" t="s">
        <v>149</v>
      </c>
      <c r="C63" s="387">
        <f t="shared" si="13"/>
        <v>0.40653981404620648</v>
      </c>
      <c r="D63" s="267" t="str">
        <f t="shared" si="13"/>
        <v>-</v>
      </c>
      <c r="E63" s="267">
        <f t="shared" si="13"/>
        <v>0.42783195436960553</v>
      </c>
      <c r="F63" s="388">
        <f t="shared" ref="F63" si="57">IFERROR(F45/F$46,"-")</f>
        <v>0.24393827807876048</v>
      </c>
      <c r="G63" s="391" t="str">
        <f t="shared" si="47"/>
        <v>-</v>
      </c>
      <c r="H63" s="267" t="str">
        <f t="shared" si="47"/>
        <v>-</v>
      </c>
      <c r="I63" s="267">
        <f t="shared" si="47"/>
        <v>0.44838754168743594</v>
      </c>
      <c r="J63" s="388">
        <f t="shared" si="47"/>
        <v>0.13135748208214745</v>
      </c>
      <c r="K63" s="387">
        <f t="shared" si="47"/>
        <v>0.43851678337815431</v>
      </c>
      <c r="L63" s="267">
        <f t="shared" si="47"/>
        <v>0.36578915279664653</v>
      </c>
      <c r="M63" s="267">
        <f t="shared" si="47"/>
        <v>0.34860029592833319</v>
      </c>
      <c r="N63" s="388">
        <f t="shared" si="47"/>
        <v>0.17313719193964688</v>
      </c>
      <c r="O63" s="391">
        <f t="shared" si="17"/>
        <v>0.47042287118479936</v>
      </c>
      <c r="P63" s="267">
        <f t="shared" si="17"/>
        <v>0.38773186927948339</v>
      </c>
      <c r="Q63" s="267">
        <f t="shared" si="17"/>
        <v>0.22887108521471564</v>
      </c>
      <c r="R63" s="267">
        <f t="shared" ref="R63" si="58">IFERROR(R45/R$46,"-")</f>
        <v>0.11772276122443164</v>
      </c>
    </row>
    <row r="65" spans="2:10">
      <c r="B65" s="5" t="s">
        <v>109</v>
      </c>
      <c r="C65" s="910" t="s">
        <v>101</v>
      </c>
      <c r="D65" s="911"/>
      <c r="E65" s="911"/>
      <c r="F65" s="911"/>
      <c r="G65" s="911"/>
      <c r="H65" s="911"/>
      <c r="I65" s="911"/>
      <c r="J65" s="911"/>
    </row>
    <row r="66" spans="2:10">
      <c r="C66" s="926" t="str">
        <f>$A$1</f>
        <v>East Renfrewshire</v>
      </c>
      <c r="D66" s="927"/>
      <c r="E66" s="927"/>
      <c r="F66" s="933"/>
      <c r="G66" s="927" t="s">
        <v>93</v>
      </c>
      <c r="H66" s="927"/>
      <c r="I66" s="927"/>
      <c r="J66" s="927"/>
    </row>
    <row r="67" spans="2:10" ht="31.5" customHeight="1">
      <c r="C67" s="974" t="s">
        <v>464</v>
      </c>
      <c r="D67" s="975"/>
      <c r="E67" s="921" t="s">
        <v>468</v>
      </c>
      <c r="F67" s="922"/>
      <c r="G67" s="974" t="s">
        <v>464</v>
      </c>
      <c r="H67" s="975"/>
      <c r="I67" s="921" t="s">
        <v>468</v>
      </c>
      <c r="J67" s="921"/>
    </row>
    <row r="68" spans="2:10" ht="18" thickBot="1">
      <c r="B68" s="5" t="s">
        <v>469</v>
      </c>
      <c r="C68" s="702" t="s">
        <v>96</v>
      </c>
      <c r="D68" s="713" t="s">
        <v>102</v>
      </c>
      <c r="E68" s="714" t="s">
        <v>96</v>
      </c>
      <c r="F68" s="712" t="s">
        <v>102</v>
      </c>
      <c r="G68" s="702" t="s">
        <v>96</v>
      </c>
      <c r="H68" s="713" t="s">
        <v>102</v>
      </c>
      <c r="I68" s="714" t="s">
        <v>96</v>
      </c>
      <c r="J68" s="711" t="s">
        <v>102</v>
      </c>
    </row>
    <row r="69" spans="2:10">
      <c r="B69" s="717" t="s">
        <v>391</v>
      </c>
      <c r="C69" s="835">
        <v>947241.58979999996</v>
      </c>
      <c r="D69" s="720">
        <f t="shared" ref="D69:D108" si="59">IFERROR(C69/C$109,"-")</f>
        <v>0.14835974679754718</v>
      </c>
      <c r="E69" s="844">
        <v>0</v>
      </c>
      <c r="F69" s="420">
        <f t="shared" ref="F69:F108" si="60">IFERROR(E69/E$109,"-")</f>
        <v>0</v>
      </c>
      <c r="G69" s="835">
        <v>23546152.312095001</v>
      </c>
      <c r="H69" s="720">
        <f>IFERROR(G69/G$109,"-")</f>
        <v>0.11701601520588627</v>
      </c>
      <c r="I69" s="844">
        <v>435511.8089</v>
      </c>
      <c r="J69" s="195">
        <f t="shared" ref="J69:J108" si="61">IFERROR(I69/I$109,"-")</f>
        <v>1.7105847722834609E-2</v>
      </c>
    </row>
    <row r="70" spans="2:10">
      <c r="B70" s="384" t="s">
        <v>392</v>
      </c>
      <c r="C70" s="836">
        <v>60081.53</v>
      </c>
      <c r="D70" s="721">
        <f t="shared" si="59"/>
        <v>9.4101448606065362E-3</v>
      </c>
      <c r="E70" s="845">
        <v>0</v>
      </c>
      <c r="F70" s="421">
        <f t="shared" si="60"/>
        <v>0</v>
      </c>
      <c r="G70" s="836">
        <v>4040841.2921250002</v>
      </c>
      <c r="H70" s="721">
        <f t="shared" ref="H70:H108" si="62">IFERROR(G70/G$109,"-")</f>
        <v>2.0081546225324712E-2</v>
      </c>
      <c r="I70" s="845">
        <v>56481.55</v>
      </c>
      <c r="J70" s="196">
        <f t="shared" si="61"/>
        <v>2.2184583143450764E-3</v>
      </c>
    </row>
    <row r="71" spans="2:10">
      <c r="B71" s="383" t="s">
        <v>393</v>
      </c>
      <c r="C71" s="835">
        <v>7537.6201000000001</v>
      </c>
      <c r="D71" s="720">
        <f t="shared" si="59"/>
        <v>1.1805640942435974E-3</v>
      </c>
      <c r="E71" s="844">
        <v>0</v>
      </c>
      <c r="F71" s="420">
        <f t="shared" si="60"/>
        <v>0</v>
      </c>
      <c r="G71" s="835">
        <v>2100244.8454</v>
      </c>
      <c r="H71" s="720">
        <f t="shared" si="62"/>
        <v>1.0437471035943712E-2</v>
      </c>
      <c r="I71" s="844">
        <v>21442.82</v>
      </c>
      <c r="J71" s="195">
        <f t="shared" si="61"/>
        <v>8.422219700416311E-4</v>
      </c>
    </row>
    <row r="72" spans="2:10">
      <c r="B72" s="384" t="s">
        <v>394</v>
      </c>
      <c r="C72" s="836">
        <v>35700.54</v>
      </c>
      <c r="D72" s="721">
        <f t="shared" si="59"/>
        <v>5.5915229356156221E-3</v>
      </c>
      <c r="E72" s="845">
        <v>0</v>
      </c>
      <c r="F72" s="421">
        <f t="shared" si="60"/>
        <v>0</v>
      </c>
      <c r="G72" s="836">
        <v>1035196.015</v>
      </c>
      <c r="H72" s="721">
        <f t="shared" si="62"/>
        <v>5.1445565724166937E-3</v>
      </c>
      <c r="I72" s="845">
        <v>90299.081900000005</v>
      </c>
      <c r="J72" s="196">
        <f t="shared" si="61"/>
        <v>3.5467289587269115E-3</v>
      </c>
    </row>
    <row r="73" spans="2:10">
      <c r="B73" s="383" t="s">
        <v>395</v>
      </c>
      <c r="C73" s="835">
        <v>0</v>
      </c>
      <c r="D73" s="720">
        <f t="shared" si="59"/>
        <v>0</v>
      </c>
      <c r="E73" s="844">
        <v>0</v>
      </c>
      <c r="F73" s="420">
        <f t="shared" si="60"/>
        <v>0</v>
      </c>
      <c r="G73" s="835">
        <v>10794.4</v>
      </c>
      <c r="H73" s="720">
        <f t="shared" si="62"/>
        <v>5.3644334658006537E-5</v>
      </c>
      <c r="I73" s="844">
        <v>298</v>
      </c>
      <c r="J73" s="195">
        <f t="shared" si="61"/>
        <v>1.1704717339995676E-5</v>
      </c>
    </row>
    <row r="74" spans="2:10">
      <c r="B74" s="826" t="s">
        <v>396</v>
      </c>
      <c r="C74" s="837">
        <v>94645.950099999987</v>
      </c>
      <c r="D74" s="828">
        <f t="shared" si="59"/>
        <v>1.4823725376346734E-2</v>
      </c>
      <c r="E74" s="846">
        <v>5519.7901000000002</v>
      </c>
      <c r="F74" s="830">
        <f t="shared" si="60"/>
        <v>2.0623651939025798E-2</v>
      </c>
      <c r="G74" s="837">
        <v>13335747.060380001</v>
      </c>
      <c r="H74" s="828">
        <f t="shared" si="62"/>
        <v>6.62739270567657E-2</v>
      </c>
      <c r="I74" s="846">
        <v>772770.59343999997</v>
      </c>
      <c r="J74" s="832">
        <f t="shared" si="61"/>
        <v>3.0352554915690992E-2</v>
      </c>
    </row>
    <row r="75" spans="2:10">
      <c r="B75" s="703" t="s">
        <v>407</v>
      </c>
      <c r="C75" s="838">
        <v>3700</v>
      </c>
      <c r="D75" s="741">
        <f t="shared" si="59"/>
        <v>5.7950481594333872E-4</v>
      </c>
      <c r="E75" s="847">
        <v>0</v>
      </c>
      <c r="F75" s="743">
        <f t="shared" si="60"/>
        <v>0</v>
      </c>
      <c r="G75" s="838">
        <v>631130.66910000006</v>
      </c>
      <c r="H75" s="741">
        <f t="shared" si="62"/>
        <v>3.1364952962769574E-3</v>
      </c>
      <c r="I75" s="847">
        <v>0</v>
      </c>
      <c r="J75" s="745">
        <f t="shared" si="61"/>
        <v>0</v>
      </c>
    </row>
    <row r="76" spans="2:10">
      <c r="B76" s="703" t="s">
        <v>408</v>
      </c>
      <c r="C76" s="838">
        <v>50972.65</v>
      </c>
      <c r="D76" s="741">
        <f t="shared" si="59"/>
        <v>7.983485447674115E-3</v>
      </c>
      <c r="E76" s="847">
        <v>5519.7901000000002</v>
      </c>
      <c r="F76" s="743">
        <f t="shared" si="60"/>
        <v>2.0623651939025798E-2</v>
      </c>
      <c r="G76" s="838">
        <v>8210963.0491800001</v>
      </c>
      <c r="H76" s="741">
        <f t="shared" si="62"/>
        <v>4.0805570450857642E-2</v>
      </c>
      <c r="I76" s="847">
        <v>206158.65343999999</v>
      </c>
      <c r="J76" s="745">
        <f t="shared" si="61"/>
        <v>8.0974119654675398E-3</v>
      </c>
    </row>
    <row r="77" spans="2:10">
      <c r="B77" s="703" t="s">
        <v>409</v>
      </c>
      <c r="C77" s="838">
        <v>12044.500099999999</v>
      </c>
      <c r="D77" s="741">
        <f t="shared" si="59"/>
        <v>1.8864448144810878E-3</v>
      </c>
      <c r="E77" s="847">
        <v>0</v>
      </c>
      <c r="F77" s="743">
        <f t="shared" si="60"/>
        <v>0</v>
      </c>
      <c r="G77" s="838">
        <v>1525182.8230999999</v>
      </c>
      <c r="H77" s="741">
        <f t="shared" si="62"/>
        <v>7.5796170029848427E-3</v>
      </c>
      <c r="I77" s="847">
        <v>4460.8500000000004</v>
      </c>
      <c r="J77" s="745">
        <f t="shared" si="61"/>
        <v>1.7521137028899233E-4</v>
      </c>
    </row>
    <row r="78" spans="2:10">
      <c r="B78" s="703" t="s">
        <v>410</v>
      </c>
      <c r="C78" s="838">
        <v>7862.4</v>
      </c>
      <c r="D78" s="741">
        <f t="shared" si="59"/>
        <v>1.2314320715872719E-3</v>
      </c>
      <c r="E78" s="847">
        <v>0</v>
      </c>
      <c r="F78" s="743">
        <f t="shared" si="60"/>
        <v>0</v>
      </c>
      <c r="G78" s="838">
        <v>207709.58360000001</v>
      </c>
      <c r="H78" s="741">
        <f t="shared" si="62"/>
        <v>1.0322428679976272E-3</v>
      </c>
      <c r="I78" s="847">
        <v>0</v>
      </c>
      <c r="J78" s="745">
        <f t="shared" si="61"/>
        <v>0</v>
      </c>
    </row>
    <row r="79" spans="2:10">
      <c r="B79" s="707" t="s">
        <v>411</v>
      </c>
      <c r="C79" s="839">
        <v>20066.400000000001</v>
      </c>
      <c r="D79" s="747">
        <f t="shared" si="59"/>
        <v>3.1428582266609223E-3</v>
      </c>
      <c r="E79" s="848">
        <v>0</v>
      </c>
      <c r="F79" s="749">
        <f t="shared" si="60"/>
        <v>0</v>
      </c>
      <c r="G79" s="839">
        <v>1533373.0722000001</v>
      </c>
      <c r="H79" s="747">
        <f t="shared" si="62"/>
        <v>7.6203196324642801E-3</v>
      </c>
      <c r="I79" s="848">
        <v>0</v>
      </c>
      <c r="J79" s="751">
        <f t="shared" si="61"/>
        <v>0</v>
      </c>
    </row>
    <row r="80" spans="2:10">
      <c r="B80" s="383" t="s">
        <v>397</v>
      </c>
      <c r="C80" s="835">
        <v>339982.8602</v>
      </c>
      <c r="D80" s="720">
        <f t="shared" si="59"/>
        <v>5.3249109411916448E-2</v>
      </c>
      <c r="E80" s="844">
        <v>3494.6502</v>
      </c>
      <c r="F80" s="420">
        <f t="shared" si="60"/>
        <v>1.3057099648308527E-2</v>
      </c>
      <c r="G80" s="835">
        <v>5513390.2098200005</v>
      </c>
      <c r="H80" s="720">
        <f t="shared" si="62"/>
        <v>2.7399591409968223E-2</v>
      </c>
      <c r="I80" s="844">
        <v>750173.34970000002</v>
      </c>
      <c r="J80" s="195">
        <f t="shared" si="61"/>
        <v>2.9464989980658489E-2</v>
      </c>
    </row>
    <row r="81" spans="2:10">
      <c r="B81" s="384" t="s">
        <v>398</v>
      </c>
      <c r="C81" s="836">
        <v>20325.84</v>
      </c>
      <c r="D81" s="721">
        <f t="shared" si="59"/>
        <v>3.1834924778631761E-3</v>
      </c>
      <c r="E81" s="845">
        <v>0</v>
      </c>
      <c r="F81" s="421">
        <f t="shared" si="60"/>
        <v>0</v>
      </c>
      <c r="G81" s="836">
        <v>1568315.6099</v>
      </c>
      <c r="H81" s="721">
        <f t="shared" si="62"/>
        <v>7.7939716359270769E-3</v>
      </c>
      <c r="I81" s="845">
        <v>33620.665000000001</v>
      </c>
      <c r="J81" s="196">
        <f t="shared" si="61"/>
        <v>1.3205381899586768E-3</v>
      </c>
    </row>
    <row r="82" spans="2:10">
      <c r="B82" s="383" t="s">
        <v>412</v>
      </c>
      <c r="C82" s="835">
        <v>738327.8702</v>
      </c>
      <c r="D82" s="720">
        <f t="shared" si="59"/>
        <v>0.11563906933137522</v>
      </c>
      <c r="E82" s="844">
        <v>13373.8</v>
      </c>
      <c r="F82" s="420">
        <f t="shared" si="60"/>
        <v>4.9968674769379946E-2</v>
      </c>
      <c r="G82" s="835">
        <v>8662606.7121450007</v>
      </c>
      <c r="H82" s="720">
        <f t="shared" si="62"/>
        <v>4.305007906664568E-2</v>
      </c>
      <c r="I82" s="844">
        <v>1571627.0035000001</v>
      </c>
      <c r="J82" s="195">
        <f t="shared" si="61"/>
        <v>6.1729697449234545E-2</v>
      </c>
    </row>
    <row r="83" spans="2:10">
      <c r="B83" s="384" t="s">
        <v>399</v>
      </c>
      <c r="C83" s="836">
        <v>4618</v>
      </c>
      <c r="D83" s="721">
        <f t="shared" si="59"/>
        <v>7.2328465946657795E-4</v>
      </c>
      <c r="E83" s="845">
        <v>0</v>
      </c>
      <c r="F83" s="421">
        <f t="shared" si="60"/>
        <v>0</v>
      </c>
      <c r="G83" s="836">
        <v>52673.03</v>
      </c>
      <c r="H83" s="721">
        <f t="shared" si="62"/>
        <v>2.6176625368443064E-4</v>
      </c>
      <c r="I83" s="845">
        <v>0</v>
      </c>
      <c r="J83" s="196">
        <f t="shared" si="61"/>
        <v>0</v>
      </c>
    </row>
    <row r="84" spans="2:10">
      <c r="B84" s="383" t="s">
        <v>413</v>
      </c>
      <c r="C84" s="835">
        <v>316722.45</v>
      </c>
      <c r="D84" s="720">
        <f t="shared" si="59"/>
        <v>4.9605995970911705E-2</v>
      </c>
      <c r="E84" s="844">
        <v>0</v>
      </c>
      <c r="F84" s="420">
        <f t="shared" si="60"/>
        <v>0</v>
      </c>
      <c r="G84" s="835">
        <v>13673719.719599999</v>
      </c>
      <c r="H84" s="720">
        <f t="shared" si="62"/>
        <v>6.7953531151152977E-2</v>
      </c>
      <c r="I84" s="844">
        <v>916736.74990000005</v>
      </c>
      <c r="J84" s="195">
        <f t="shared" si="61"/>
        <v>3.6007196418677209E-2</v>
      </c>
    </row>
    <row r="85" spans="2:10">
      <c r="B85" s="384" t="s">
        <v>414</v>
      </c>
      <c r="C85" s="836">
        <v>39120.550000000003</v>
      </c>
      <c r="D85" s="721">
        <f t="shared" si="59"/>
        <v>6.1271748992843735E-3</v>
      </c>
      <c r="E85" s="845">
        <v>0</v>
      </c>
      <c r="F85" s="421">
        <f t="shared" si="60"/>
        <v>0</v>
      </c>
      <c r="G85" s="836">
        <v>261651.53049999999</v>
      </c>
      <c r="H85" s="721">
        <f t="shared" si="62"/>
        <v>1.3003151880532132E-3</v>
      </c>
      <c r="I85" s="845">
        <v>56744.124000000003</v>
      </c>
      <c r="J85" s="196">
        <f t="shared" si="61"/>
        <v>2.2287715843143114E-3</v>
      </c>
    </row>
    <row r="86" spans="2:10">
      <c r="B86" s="383" t="s">
        <v>400</v>
      </c>
      <c r="C86" s="835">
        <v>0</v>
      </c>
      <c r="D86" s="720">
        <f t="shared" si="59"/>
        <v>0</v>
      </c>
      <c r="E86" s="844">
        <v>0</v>
      </c>
      <c r="F86" s="420">
        <f t="shared" si="60"/>
        <v>0</v>
      </c>
      <c r="G86" s="835">
        <v>199593.128</v>
      </c>
      <c r="H86" s="720">
        <f t="shared" si="62"/>
        <v>9.9190696600740523E-4</v>
      </c>
      <c r="I86" s="844">
        <v>47327.76</v>
      </c>
      <c r="J86" s="195">
        <f t="shared" si="61"/>
        <v>1.8589196413931334E-3</v>
      </c>
    </row>
    <row r="87" spans="2:10">
      <c r="B87" s="384" t="s">
        <v>415</v>
      </c>
      <c r="C87" s="836">
        <v>7602.4</v>
      </c>
      <c r="D87" s="721">
        <f t="shared" si="59"/>
        <v>1.1907101115480104E-3</v>
      </c>
      <c r="E87" s="845">
        <v>0</v>
      </c>
      <c r="F87" s="421">
        <f t="shared" si="60"/>
        <v>0</v>
      </c>
      <c r="G87" s="836">
        <v>342275.3028</v>
      </c>
      <c r="H87" s="721">
        <f t="shared" si="62"/>
        <v>1.7009867050112764E-3</v>
      </c>
      <c r="I87" s="845">
        <v>27318.277900000001</v>
      </c>
      <c r="J87" s="196">
        <f t="shared" si="61"/>
        <v>1.0729957081709754E-3</v>
      </c>
    </row>
    <row r="88" spans="2:10">
      <c r="B88" s="383" t="s">
        <v>416</v>
      </c>
      <c r="C88" s="835">
        <v>56185.62</v>
      </c>
      <c r="D88" s="720">
        <f t="shared" si="59"/>
        <v>8.7999560477736143E-3</v>
      </c>
      <c r="E88" s="844">
        <v>0</v>
      </c>
      <c r="F88" s="420">
        <f t="shared" si="60"/>
        <v>0</v>
      </c>
      <c r="G88" s="835">
        <v>891074.62060000002</v>
      </c>
      <c r="H88" s="720">
        <f t="shared" si="62"/>
        <v>4.4283244231011088E-3</v>
      </c>
      <c r="I88" s="844">
        <v>0</v>
      </c>
      <c r="J88" s="195">
        <f t="shared" si="61"/>
        <v>0</v>
      </c>
    </row>
    <row r="89" spans="2:10">
      <c r="B89" s="384" t="s">
        <v>401</v>
      </c>
      <c r="C89" s="836">
        <v>193122.54</v>
      </c>
      <c r="D89" s="721">
        <f t="shared" si="59"/>
        <v>3.0247416756002725E-2</v>
      </c>
      <c r="E89" s="845">
        <v>0</v>
      </c>
      <c r="F89" s="421">
        <f t="shared" si="60"/>
        <v>0</v>
      </c>
      <c r="G89" s="836">
        <v>6581915.4417000003</v>
      </c>
      <c r="H89" s="721">
        <f t="shared" si="62"/>
        <v>3.2709782354299985E-2</v>
      </c>
      <c r="I89" s="845">
        <v>52068.345000000001</v>
      </c>
      <c r="J89" s="196">
        <f t="shared" si="61"/>
        <v>2.0451183241153594E-3</v>
      </c>
    </row>
    <row r="90" spans="2:10">
      <c r="B90" s="383" t="s">
        <v>402</v>
      </c>
      <c r="C90" s="835">
        <v>2586285.6302</v>
      </c>
      <c r="D90" s="720">
        <f t="shared" si="59"/>
        <v>0.40507161570431161</v>
      </c>
      <c r="E90" s="844">
        <v>221644.6298</v>
      </c>
      <c r="F90" s="420">
        <f t="shared" si="60"/>
        <v>0.82813324715905867</v>
      </c>
      <c r="G90" s="835">
        <v>57451361.602755003</v>
      </c>
      <c r="H90" s="720">
        <f t="shared" si="62"/>
        <v>0.28551286485365895</v>
      </c>
      <c r="I90" s="844">
        <v>17723526.076919999</v>
      </c>
      <c r="J90" s="195">
        <f t="shared" si="61"/>
        <v>0.69613712415567464</v>
      </c>
    </row>
    <row r="91" spans="2:10">
      <c r="B91" s="826" t="s">
        <v>417</v>
      </c>
      <c r="C91" s="837">
        <v>8141.4499999999989</v>
      </c>
      <c r="D91" s="828">
        <f t="shared" si="59"/>
        <v>1.2751376983140255E-3</v>
      </c>
      <c r="E91" s="846">
        <v>0</v>
      </c>
      <c r="F91" s="830">
        <f t="shared" si="60"/>
        <v>0</v>
      </c>
      <c r="G91" s="837">
        <v>1033971.3393400001</v>
      </c>
      <c r="H91" s="828">
        <f t="shared" si="62"/>
        <v>5.1384703692972473E-3</v>
      </c>
      <c r="I91" s="846">
        <v>1840.5</v>
      </c>
      <c r="J91" s="832">
        <f t="shared" si="61"/>
        <v>7.229037672571154E-5</v>
      </c>
    </row>
    <row r="92" spans="2:10">
      <c r="B92" s="706" t="s">
        <v>418</v>
      </c>
      <c r="C92" s="840">
        <v>4557.5199999999995</v>
      </c>
      <c r="D92" s="735">
        <f t="shared" si="59"/>
        <v>7.1381210506975268E-4</v>
      </c>
      <c r="E92" s="849">
        <v>0</v>
      </c>
      <c r="F92" s="737">
        <f t="shared" si="60"/>
        <v>0</v>
      </c>
      <c r="G92" s="840">
        <v>481646.0711</v>
      </c>
      <c r="H92" s="735">
        <f t="shared" si="62"/>
        <v>2.3936099296674581E-3</v>
      </c>
      <c r="I92" s="849">
        <v>0</v>
      </c>
      <c r="J92" s="739">
        <f t="shared" si="61"/>
        <v>0</v>
      </c>
    </row>
    <row r="93" spans="2:10">
      <c r="B93" s="709" t="s">
        <v>470</v>
      </c>
      <c r="C93" s="840">
        <v>900</v>
      </c>
      <c r="D93" s="735">
        <f t="shared" si="59"/>
        <v>1.4096063090513646E-4</v>
      </c>
      <c r="E93" s="849">
        <v>0</v>
      </c>
      <c r="F93" s="737">
        <f t="shared" si="60"/>
        <v>0</v>
      </c>
      <c r="G93" s="840">
        <v>167670.98983999999</v>
      </c>
      <c r="H93" s="735">
        <f t="shared" si="62"/>
        <v>8.332652756444243E-4</v>
      </c>
      <c r="I93" s="849">
        <v>0</v>
      </c>
      <c r="J93" s="739">
        <f t="shared" si="61"/>
        <v>0</v>
      </c>
    </row>
    <row r="94" spans="2:10">
      <c r="B94" s="708" t="s">
        <v>420</v>
      </c>
      <c r="C94" s="838">
        <v>0</v>
      </c>
      <c r="D94" s="741">
        <f t="shared" si="59"/>
        <v>0</v>
      </c>
      <c r="E94" s="847">
        <v>0</v>
      </c>
      <c r="F94" s="743">
        <f t="shared" si="60"/>
        <v>0</v>
      </c>
      <c r="G94" s="838">
        <v>47292.608260000001</v>
      </c>
      <c r="H94" s="741">
        <f t="shared" si="62"/>
        <v>2.350274683492778E-4</v>
      </c>
      <c r="I94" s="847">
        <v>0</v>
      </c>
      <c r="J94" s="745">
        <f t="shared" si="61"/>
        <v>0</v>
      </c>
    </row>
    <row r="95" spans="2:10">
      <c r="B95" s="708" t="s">
        <v>421</v>
      </c>
      <c r="C95" s="838">
        <v>250</v>
      </c>
      <c r="D95" s="741">
        <f t="shared" si="59"/>
        <v>3.9155730806982347E-5</v>
      </c>
      <c r="E95" s="847">
        <v>0</v>
      </c>
      <c r="F95" s="743">
        <f t="shared" si="60"/>
        <v>0</v>
      </c>
      <c r="G95" s="838">
        <v>38935.409460000003</v>
      </c>
      <c r="H95" s="741">
        <f t="shared" si="62"/>
        <v>1.9349515814855425E-4</v>
      </c>
      <c r="I95" s="847">
        <v>0</v>
      </c>
      <c r="J95" s="745">
        <f t="shared" si="61"/>
        <v>0</v>
      </c>
    </row>
    <row r="96" spans="2:10">
      <c r="B96" s="710" t="s">
        <v>422</v>
      </c>
      <c r="C96" s="839">
        <v>681.42</v>
      </c>
      <c r="D96" s="747">
        <f t="shared" si="59"/>
        <v>1.0672599234597563E-4</v>
      </c>
      <c r="E96" s="848">
        <v>0</v>
      </c>
      <c r="F96" s="749">
        <f t="shared" si="60"/>
        <v>0</v>
      </c>
      <c r="G96" s="839">
        <v>70068.97004</v>
      </c>
      <c r="H96" s="747">
        <f t="shared" si="62"/>
        <v>3.482178979811378E-4</v>
      </c>
      <c r="I96" s="848">
        <v>0</v>
      </c>
      <c r="J96" s="751">
        <f t="shared" si="61"/>
        <v>0</v>
      </c>
    </row>
    <row r="97" spans="1:10">
      <c r="B97" s="703" t="s">
        <v>423</v>
      </c>
      <c r="C97" s="838">
        <v>1380.6</v>
      </c>
      <c r="D97" s="741">
        <f t="shared" si="59"/>
        <v>2.162336078084793E-4</v>
      </c>
      <c r="E97" s="847">
        <v>0</v>
      </c>
      <c r="F97" s="743">
        <f t="shared" si="60"/>
        <v>0</v>
      </c>
      <c r="G97" s="838">
        <v>196668.5907</v>
      </c>
      <c r="H97" s="741">
        <f t="shared" si="62"/>
        <v>9.7737305419748322E-4</v>
      </c>
      <c r="I97" s="847">
        <v>1840.5</v>
      </c>
      <c r="J97" s="745">
        <f t="shared" si="61"/>
        <v>7.229037672571154E-5</v>
      </c>
    </row>
    <row r="98" spans="1:10">
      <c r="B98" s="703" t="s">
        <v>424</v>
      </c>
      <c r="C98" s="838">
        <v>0</v>
      </c>
      <c r="D98" s="741">
        <f t="shared" si="59"/>
        <v>0</v>
      </c>
      <c r="E98" s="847">
        <v>0</v>
      </c>
      <c r="F98" s="743">
        <f t="shared" si="60"/>
        <v>0</v>
      </c>
      <c r="G98" s="838">
        <v>182</v>
      </c>
      <c r="H98" s="741">
        <f t="shared" si="62"/>
        <v>9.044753675755197E-7</v>
      </c>
      <c r="I98" s="847">
        <v>0</v>
      </c>
      <c r="J98" s="745">
        <f t="shared" si="61"/>
        <v>0</v>
      </c>
    </row>
    <row r="99" spans="1:10">
      <c r="B99" s="703" t="s">
        <v>425</v>
      </c>
      <c r="C99" s="838">
        <v>0</v>
      </c>
      <c r="D99" s="741">
        <f t="shared" si="59"/>
        <v>0</v>
      </c>
      <c r="E99" s="847">
        <v>0</v>
      </c>
      <c r="F99" s="743">
        <f t="shared" si="60"/>
        <v>0</v>
      </c>
      <c r="G99" s="838">
        <v>54915.63</v>
      </c>
      <c r="H99" s="741">
        <f t="shared" si="62"/>
        <v>2.7291117928511668E-4</v>
      </c>
      <c r="I99" s="847">
        <v>0</v>
      </c>
      <c r="J99" s="745">
        <f t="shared" si="61"/>
        <v>0</v>
      </c>
    </row>
    <row r="100" spans="1:10">
      <c r="B100" s="703" t="s">
        <v>426</v>
      </c>
      <c r="C100" s="838">
        <v>0</v>
      </c>
      <c r="D100" s="741">
        <f t="shared" si="59"/>
        <v>0</v>
      </c>
      <c r="E100" s="847">
        <v>0</v>
      </c>
      <c r="F100" s="743">
        <f t="shared" si="60"/>
        <v>0</v>
      </c>
      <c r="G100" s="838">
        <v>649.99990000000003</v>
      </c>
      <c r="H100" s="741">
        <f t="shared" si="62"/>
        <v>3.2302686729480828E-6</v>
      </c>
      <c r="I100" s="847">
        <v>0</v>
      </c>
      <c r="J100" s="745">
        <f t="shared" si="61"/>
        <v>0</v>
      </c>
    </row>
    <row r="101" spans="1:10">
      <c r="B101" s="703" t="s">
        <v>427</v>
      </c>
      <c r="C101" s="838">
        <v>2203.33</v>
      </c>
      <c r="D101" s="741">
        <f t="shared" si="59"/>
        <v>3.4509198543579363E-4</v>
      </c>
      <c r="E101" s="847">
        <v>0</v>
      </c>
      <c r="F101" s="743">
        <f t="shared" si="60"/>
        <v>0</v>
      </c>
      <c r="G101" s="838">
        <v>279278.31764000002</v>
      </c>
      <c r="H101" s="741">
        <f t="shared" si="62"/>
        <v>1.3879140604577569E-3</v>
      </c>
      <c r="I101" s="847">
        <v>0</v>
      </c>
      <c r="J101" s="745">
        <f t="shared" si="61"/>
        <v>0</v>
      </c>
    </row>
    <row r="102" spans="1:10">
      <c r="B102" s="707" t="s">
        <v>428</v>
      </c>
      <c r="C102" s="839">
        <v>0</v>
      </c>
      <c r="D102" s="747">
        <f t="shared" si="59"/>
        <v>0</v>
      </c>
      <c r="E102" s="848">
        <v>0</v>
      </c>
      <c r="F102" s="749">
        <f t="shared" si="60"/>
        <v>0</v>
      </c>
      <c r="G102" s="839">
        <v>8780.73</v>
      </c>
      <c r="H102" s="747">
        <f t="shared" si="62"/>
        <v>4.3637109858963698E-5</v>
      </c>
      <c r="I102" s="848">
        <v>0</v>
      </c>
      <c r="J102" s="751">
        <f t="shared" si="61"/>
        <v>0</v>
      </c>
    </row>
    <row r="103" spans="1:10">
      <c r="B103" s="383" t="s">
        <v>403</v>
      </c>
      <c r="C103" s="835">
        <v>13640.3</v>
      </c>
      <c r="D103" s="720">
        <f t="shared" si="59"/>
        <v>2.1363836597059252E-3</v>
      </c>
      <c r="E103" s="844">
        <v>0</v>
      </c>
      <c r="F103" s="420">
        <f t="shared" si="60"/>
        <v>0</v>
      </c>
      <c r="G103" s="835">
        <v>1122719.9074000001</v>
      </c>
      <c r="H103" s="720">
        <f t="shared" si="62"/>
        <v>5.5795192358789481E-3</v>
      </c>
      <c r="I103" s="844">
        <v>10412.816500000001</v>
      </c>
      <c r="J103" s="195">
        <f t="shared" si="61"/>
        <v>4.0899018069041307E-4</v>
      </c>
    </row>
    <row r="104" spans="1:10">
      <c r="B104" s="704" t="s">
        <v>429</v>
      </c>
      <c r="C104" s="841">
        <v>8570</v>
      </c>
      <c r="D104" s="723">
        <f t="shared" si="59"/>
        <v>1.3422584520633549E-3</v>
      </c>
      <c r="E104" s="850">
        <v>0</v>
      </c>
      <c r="F104" s="725">
        <f t="shared" si="60"/>
        <v>0</v>
      </c>
      <c r="G104" s="841">
        <v>129678.5404</v>
      </c>
      <c r="H104" s="723">
        <f t="shared" si="62"/>
        <v>6.4445629392827957E-4</v>
      </c>
      <c r="I104" s="850">
        <v>3702.69</v>
      </c>
      <c r="J104" s="727">
        <f t="shared" si="61"/>
        <v>1.4543268405244492E-4</v>
      </c>
    </row>
    <row r="105" spans="1:10">
      <c r="B105" s="705" t="s">
        <v>430</v>
      </c>
      <c r="C105" s="842">
        <v>0</v>
      </c>
      <c r="D105" s="729">
        <f t="shared" si="59"/>
        <v>0</v>
      </c>
      <c r="E105" s="851">
        <v>0</v>
      </c>
      <c r="F105" s="731">
        <f t="shared" si="60"/>
        <v>0</v>
      </c>
      <c r="G105" s="842">
        <v>51071.410600000003</v>
      </c>
      <c r="H105" s="729">
        <f t="shared" si="62"/>
        <v>2.5380677403865547E-4</v>
      </c>
      <c r="I105" s="851">
        <v>922.1</v>
      </c>
      <c r="J105" s="733">
        <f t="shared" si="61"/>
        <v>3.6217851876543667E-5</v>
      </c>
    </row>
    <row r="106" spans="1:10">
      <c r="B106" s="384" t="s">
        <v>405</v>
      </c>
      <c r="C106" s="836">
        <v>519533.80389999901</v>
      </c>
      <c r="D106" s="721">
        <f t="shared" si="59"/>
        <v>8.1370903082543661E-2</v>
      </c>
      <c r="E106" s="845">
        <v>1827.61</v>
      </c>
      <c r="F106" s="421">
        <f t="shared" si="60"/>
        <v>6.828519171459606E-3</v>
      </c>
      <c r="G106" s="836">
        <v>49342084.005955003</v>
      </c>
      <c r="H106" s="721">
        <f t="shared" si="62"/>
        <v>0.24521263499026552</v>
      </c>
      <c r="I106" s="845">
        <v>2468687.0762</v>
      </c>
      <c r="J106" s="196">
        <f t="shared" si="61"/>
        <v>9.6964041704098544E-2</v>
      </c>
    </row>
    <row r="107" spans="1:10">
      <c r="B107" s="383" t="s">
        <v>431</v>
      </c>
      <c r="C107" s="835">
        <v>14137.99</v>
      </c>
      <c r="D107" s="720">
        <f t="shared" si="59"/>
        <v>2.2143333223672334E-3</v>
      </c>
      <c r="E107" s="844">
        <v>0</v>
      </c>
      <c r="F107" s="420">
        <f t="shared" si="60"/>
        <v>0</v>
      </c>
      <c r="G107" s="835">
        <v>159389.00700000001</v>
      </c>
      <c r="H107" s="720">
        <f t="shared" si="62"/>
        <v>7.9210676205396756E-4</v>
      </c>
      <c r="I107" s="844">
        <v>75145.966899999999</v>
      </c>
      <c r="J107" s="195">
        <f t="shared" si="61"/>
        <v>2.9515513483395002E-3</v>
      </c>
    </row>
    <row r="108" spans="1:10">
      <c r="B108" s="384" t="s">
        <v>149</v>
      </c>
      <c r="C108" s="836">
        <v>381806.90010000003</v>
      </c>
      <c r="D108" s="721">
        <f t="shared" si="59"/>
        <v>5.979971280225601E-2</v>
      </c>
      <c r="E108" s="845">
        <v>21783.1999</v>
      </c>
      <c r="F108" s="421">
        <f t="shared" si="60"/>
        <v>8.1388807312767486E-2</v>
      </c>
      <c r="G108" s="836">
        <v>10295904.329700001</v>
      </c>
      <c r="H108" s="721">
        <f t="shared" si="62"/>
        <v>5.1166988203998863E-2</v>
      </c>
      <c r="I108" s="845">
        <v>347787.72240000003</v>
      </c>
      <c r="J108" s="196">
        <f t="shared" si="61"/>
        <v>1.3660258338969404E-2</v>
      </c>
    </row>
    <row r="109" spans="1:10" ht="15.75" thickBot="1">
      <c r="B109" s="768" t="s">
        <v>255</v>
      </c>
      <c r="C109" s="843">
        <f>SUM(C69:C74,C80:C91,C103,C106:C108)</f>
        <v>6384761.4345999993</v>
      </c>
      <c r="D109" s="770"/>
      <c r="E109" s="852">
        <f t="shared" ref="E109:I109" si="63">SUM(E69:E74,E80:E91,E103,E106:E108)</f>
        <v>267643.68</v>
      </c>
      <c r="F109" s="772"/>
      <c r="G109" s="843">
        <f t="shared" si="63"/>
        <v>201221621.42221501</v>
      </c>
      <c r="H109" s="773"/>
      <c r="I109" s="852">
        <f t="shared" si="63"/>
        <v>25459820.288159996</v>
      </c>
      <c r="J109" s="775"/>
    </row>
    <row r="111" spans="1:10">
      <c r="A111" s="11" t="s">
        <v>471</v>
      </c>
    </row>
    <row r="112" spans="1:10">
      <c r="A112" s="11" t="s">
        <v>242</v>
      </c>
    </row>
  </sheetData>
  <mergeCells count="16">
    <mergeCell ref="C65:J65"/>
    <mergeCell ref="C66:F66"/>
    <mergeCell ref="G66:J66"/>
    <mergeCell ref="C67:D67"/>
    <mergeCell ref="E67:F67"/>
    <mergeCell ref="G67:H67"/>
    <mergeCell ref="I67:J67"/>
    <mergeCell ref="A1:C1"/>
    <mergeCell ref="K27:N27"/>
    <mergeCell ref="O27:R27"/>
    <mergeCell ref="K26:R26"/>
    <mergeCell ref="C10:F10"/>
    <mergeCell ref="G10:J10"/>
    <mergeCell ref="C27:F27"/>
    <mergeCell ref="G27:J27"/>
    <mergeCell ref="C26:J26"/>
  </mergeCells>
  <phoneticPr fontId="10" type="noConversion"/>
  <hyperlinks>
    <hyperlink ref="C5" location="'Financial Gain'!A8" display="Table OC1.1" xr:uid="{44AA57C2-3E1F-496E-8C06-A85FCF401AF3}"/>
    <hyperlink ref="C6" location="'Financial Gain'!A24" display="Table OC1.2" xr:uid="{71C69403-E94D-450B-BF12-FC8BE81E6F27}"/>
    <hyperlink ref="A3" location="Contents!A1" display="Return to Contents" xr:uid="{19CE334F-4442-40FE-9308-E9E32633BB5F}"/>
    <hyperlink ref="A8" location="'Notes &amp; Caveats'!A37" display="Table OC1.1 Total verified and unverified financial gain, 2017/18 to 2020/211" xr:uid="{7C4A175D-16DD-48DB-8118-CFCE8E8067DA}"/>
    <hyperlink ref="A24" location="'Notes &amp; Caveats'!A38" display="Table OC1.2 Breakdown of welfare benefits financial gain by each type of welfare/social security benefit, 2017/18 to 2020/21" xr:uid="{E4CEC9AD-BAE6-41C5-A8AC-DCECA9E09BD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21" workbookViewId="0">
      <selection activeCell="A2" sqref="A2:A34"/>
    </sheetView>
  </sheetViews>
  <sheetFormatPr defaultRowHeight="15"/>
  <sheetData>
    <row r="2" spans="1:1" ht="15.75" thickBot="1">
      <c r="A2" t="s">
        <v>93</v>
      </c>
    </row>
    <row r="3" spans="1:1">
      <c r="A3" s="14" t="s">
        <v>472</v>
      </c>
    </row>
    <row r="4" spans="1:1">
      <c r="A4" s="15" t="s">
        <v>473</v>
      </c>
    </row>
    <row r="5" spans="1:1">
      <c r="A5" s="15" t="s">
        <v>474</v>
      </c>
    </row>
    <row r="6" spans="1:1">
      <c r="A6" s="15" t="s">
        <v>475</v>
      </c>
    </row>
    <row r="7" spans="1:1">
      <c r="A7" s="15" t="s">
        <v>476</v>
      </c>
    </row>
    <row r="8" spans="1:1">
      <c r="A8" s="15" t="s">
        <v>477</v>
      </c>
    </row>
    <row r="9" spans="1:1">
      <c r="A9" s="15" t="s">
        <v>478</v>
      </c>
    </row>
    <row r="10" spans="1:1">
      <c r="A10" s="15" t="s">
        <v>479</v>
      </c>
    </row>
    <row r="11" spans="1:1">
      <c r="A11" s="15" t="s">
        <v>480</v>
      </c>
    </row>
    <row r="12" spans="1:1">
      <c r="A12" s="15" t="s">
        <v>481</v>
      </c>
    </row>
    <row r="13" spans="1:1">
      <c r="A13" s="15" t="s">
        <v>1</v>
      </c>
    </row>
    <row r="14" spans="1:1">
      <c r="A14" s="15" t="s">
        <v>482</v>
      </c>
    </row>
    <row r="15" spans="1:1">
      <c r="A15" s="15" t="s">
        <v>483</v>
      </c>
    </row>
    <row r="16" spans="1:1">
      <c r="A16" s="15" t="s">
        <v>484</v>
      </c>
    </row>
    <row r="17" spans="1:1">
      <c r="A17" s="15" t="s">
        <v>485</v>
      </c>
    </row>
    <row r="18" spans="1:1">
      <c r="A18" s="15" t="s">
        <v>486</v>
      </c>
    </row>
    <row r="19" spans="1:1">
      <c r="A19" s="15" t="s">
        <v>487</v>
      </c>
    </row>
    <row r="20" spans="1:1">
      <c r="A20" s="15" t="s">
        <v>488</v>
      </c>
    </row>
    <row r="21" spans="1:1">
      <c r="A21" s="15" t="s">
        <v>489</v>
      </c>
    </row>
    <row r="22" spans="1:1">
      <c r="A22" s="15" t="s">
        <v>490</v>
      </c>
    </row>
    <row r="23" spans="1:1">
      <c r="A23" s="15" t="s">
        <v>491</v>
      </c>
    </row>
    <row r="24" spans="1:1">
      <c r="A24" s="15" t="s">
        <v>492</v>
      </c>
    </row>
    <row r="25" spans="1:1">
      <c r="A25" s="15" t="s">
        <v>493</v>
      </c>
    </row>
    <row r="26" spans="1:1">
      <c r="A26" s="15" t="s">
        <v>494</v>
      </c>
    </row>
    <row r="27" spans="1:1">
      <c r="A27" s="15" t="s">
        <v>495</v>
      </c>
    </row>
    <row r="28" spans="1:1">
      <c r="A28" s="15" t="s">
        <v>496</v>
      </c>
    </row>
    <row r="29" spans="1:1">
      <c r="A29" s="15" t="s">
        <v>497</v>
      </c>
    </row>
    <row r="30" spans="1:1">
      <c r="A30" s="15" t="s">
        <v>498</v>
      </c>
    </row>
    <row r="31" spans="1:1">
      <c r="A31" s="15" t="s">
        <v>499</v>
      </c>
    </row>
    <row r="32" spans="1:1">
      <c r="A32" s="15" t="s">
        <v>500</v>
      </c>
    </row>
    <row r="33" spans="1:1">
      <c r="A33" s="15" t="s">
        <v>501</v>
      </c>
    </row>
    <row r="34" spans="1:1">
      <c r="A34" s="15" t="s">
        <v>502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0A46FF-B969-4DA2-9544-D17EDE268C4E}"/>
</file>

<file path=customXml/itemProps2.xml><?xml version="1.0" encoding="utf-8"?>
<ds:datastoreItem xmlns:ds="http://schemas.openxmlformats.org/officeDocument/2006/customXml" ds:itemID="{FB14D4B4-584A-463F-81BE-282D37031341}"/>
</file>

<file path=customXml/itemProps3.xml><?xml version="1.0" encoding="utf-8"?>
<ds:datastoreItem xmlns:ds="http://schemas.openxmlformats.org/officeDocument/2006/customXml" ds:itemID="{E8D2059E-A2B6-488A-81AC-F8614C49A7D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Scott Cairns</cp:lastModifiedBy>
  <cp:revision/>
  <dcterms:created xsi:type="dcterms:W3CDTF">2020-09-18T12:05:11Z</dcterms:created>
  <dcterms:modified xsi:type="dcterms:W3CDTF">2022-02-21T11:29:40Z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