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525F8697-E447-4D5F-9B19-A035A230739E}" xr6:coauthVersionLast="45" xr6:coauthVersionMax="45" xr10:uidLastSave="{13C3DC49-01F0-489C-95F3-EDD24FAD0411}"/>
  <bookViews>
    <workbookView xWindow="-120" yWindow="-120" windowWidth="20730" windowHeight="11160" activeTab="4" xr2:uid="{CA18817D-08B0-4234-805E-55EF8804B090}"/>
  </bookViews>
  <sheets>
    <sheet name="Contents" sheetId="2" r:id="rId1"/>
    <sheet name="Notes &amp; Caveats" sheetId="25" r:id="rId2"/>
    <sheet name="Key Points" sheetId="23" r:id="rId3"/>
    <sheet name="Services" sheetId="18" r:id="rId4"/>
    <sheet name="Demographics" sheetId="27" r:id="rId5"/>
    <sheet name="Housing Tenure Chart" sheetId="20" r:id="rId6"/>
    <sheet name="Chart Data" sheetId="21" state="hidden" r:id="rId7"/>
    <sheet name="Debt" sheetId="6" r:id="rId8"/>
    <sheet name="Debt Chart" sheetId="29" r:id="rId9"/>
    <sheet name="Staff" sheetId="7" r:id="rId10"/>
    <sheet name="Funding" sheetId="8" r:id="rId11"/>
    <sheet name="Volume" sheetId="9" r:id="rId12"/>
    <sheet name="Contacts Chart" sheetId="28" r:id="rId13"/>
    <sheet name="Debt Strategies" sheetId="10" r:id="rId14"/>
    <sheet name="Welfare Rights Activity" sheetId="11" r:id="rId15"/>
    <sheet name="Financial Gain" sheetId="12" r:id="rId16"/>
    <sheet name="Softer Outcomes" sheetId="13" r:id="rId17"/>
    <sheet name="Lookup" sheetId="3" state="hidden" r:id="rId18"/>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 i="21" l="1"/>
  <c r="A11" i="21"/>
  <c r="A12" i="21"/>
  <c r="A13" i="21"/>
  <c r="A14" i="21"/>
  <c r="A15" i="21"/>
  <c r="A16" i="21"/>
  <c r="A17" i="21"/>
  <c r="A18" i="21"/>
  <c r="A19" i="21"/>
  <c r="A20" i="21"/>
  <c r="A9" i="21"/>
  <c r="A5" i="21"/>
  <c r="D9" i="13"/>
  <c r="D10" i="13"/>
  <c r="D11" i="13"/>
  <c r="D12" i="13"/>
  <c r="D13" i="13"/>
  <c r="D8" i="13"/>
  <c r="K32" i="27" l="1"/>
  <c r="C32" i="27"/>
  <c r="J39" i="27" l="1"/>
  <c r="I39" i="27"/>
  <c r="H39" i="27"/>
  <c r="G39" i="27"/>
  <c r="F39" i="27"/>
  <c r="E39" i="27"/>
  <c r="D39" i="27"/>
  <c r="C39" i="27"/>
  <c r="C158" i="27"/>
  <c r="C147" i="27"/>
  <c r="K136" i="27"/>
  <c r="C136" i="27"/>
  <c r="A4" i="21" s="1"/>
  <c r="AA122" i="27"/>
  <c r="C122" i="27"/>
  <c r="W110" i="27"/>
  <c r="C110" i="27"/>
  <c r="S96" i="27"/>
  <c r="C96" i="27"/>
  <c r="Q84" i="27"/>
  <c r="C84" i="27"/>
  <c r="G70" i="27"/>
  <c r="C70" i="27"/>
  <c r="O56" i="27"/>
  <c r="C56" i="27"/>
  <c r="C44" i="27"/>
  <c r="G17" i="27"/>
  <c r="C17" i="27"/>
  <c r="G36" i="27" l="1"/>
  <c r="H40" i="27" s="1"/>
  <c r="I40" i="27"/>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P16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D78" i="27" l="1"/>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51" i="12" l="1"/>
  <c r="C10" i="12"/>
  <c r="C93" i="11"/>
  <c r="C52" i="11"/>
  <c r="C11" i="11"/>
  <c r="C9" i="10"/>
  <c r="C81" i="9"/>
  <c r="C58" i="9"/>
  <c r="C42" i="9"/>
  <c r="C36" i="9"/>
  <c r="I89" i="9" l="1"/>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I16" i="12"/>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C59" i="12" l="1"/>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85" i="11" l="1"/>
  <c r="F130" i="11"/>
  <c r="F128" i="11"/>
  <c r="F116" i="11"/>
  <c r="F115" i="11"/>
  <c r="F129" i="11"/>
  <c r="F127" i="11"/>
  <c r="F124"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1"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C18" i="7" l="1"/>
  <c r="D17" i="8"/>
  <c r="G31" i="8"/>
  <c r="C31" i="8"/>
  <c r="D31" i="8"/>
  <c r="F31" i="8"/>
  <c r="D30" i="8"/>
  <c r="G30" i="8"/>
  <c r="C30" i="8"/>
  <c r="F30" i="8"/>
  <c r="C18" i="8"/>
  <c r="C17" i="7"/>
  <c r="G44" i="6"/>
  <c r="F44" i="6"/>
  <c r="F20" i="6"/>
  <c r="F23" i="6"/>
  <c r="F18" i="6"/>
  <c r="F24" i="6"/>
  <c r="G13" i="6"/>
  <c r="B9" i="21" s="1"/>
  <c r="G15" i="6"/>
  <c r="B11" i="21" s="1"/>
  <c r="G16" i="6"/>
  <c r="B12" i="21" s="1"/>
  <c r="G18" i="6"/>
  <c r="B14" i="21" s="1"/>
  <c r="F13" i="6"/>
  <c r="G19" i="6"/>
  <c r="B15" i="21" s="1"/>
  <c r="G14" i="6"/>
  <c r="B10" i="21" s="1"/>
  <c r="G17" i="6"/>
  <c r="B13" i="21" s="1"/>
  <c r="G20" i="6"/>
  <c r="B16" i="21" s="1"/>
  <c r="F15" i="6"/>
  <c r="G22" i="6"/>
  <c r="B18" i="21" s="1"/>
  <c r="F17" i="6"/>
  <c r="G23" i="6"/>
  <c r="B19" i="21" s="1"/>
  <c r="F14" i="6"/>
  <c r="G21" i="6"/>
  <c r="B17" i="21" s="1"/>
  <c r="F16" i="6"/>
  <c r="F22" i="6"/>
  <c r="G24" i="6"/>
  <c r="B20" i="21" s="1"/>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H13" i="7" l="1"/>
  <c r="G17" i="7" l="1"/>
  <c r="F17" i="7"/>
  <c r="H32" i="6" l="1"/>
  <c r="C26" i="27"/>
  <c r="H14" i="6"/>
  <c r="C10" i="21" s="1"/>
  <c r="D31" i="9"/>
  <c r="D91" i="9"/>
  <c r="H91" i="9"/>
  <c r="N16" i="10"/>
  <c r="E72" i="11"/>
  <c r="E74" i="11" s="1"/>
  <c r="I113" i="11"/>
  <c r="I115" i="11" s="1"/>
  <c r="H64" i="9"/>
  <c r="D65" i="27"/>
  <c r="C79" i="27"/>
  <c r="H65" i="27"/>
  <c r="M164" i="27"/>
  <c r="P164" i="27"/>
  <c r="H19" i="6"/>
  <c r="C15" i="21" s="1"/>
  <c r="H21" i="6"/>
  <c r="C17" i="21" s="1"/>
  <c r="H36" i="6"/>
  <c r="H39" i="6"/>
  <c r="H31" i="9"/>
  <c r="E49" i="9"/>
  <c r="H49" i="9" s="1"/>
  <c r="H68" i="9"/>
  <c r="H72" i="9"/>
  <c r="H76" i="9"/>
  <c r="N20" i="10"/>
  <c r="N24" i="10"/>
  <c r="E31" i="11"/>
  <c r="E37" i="11" s="1"/>
  <c r="H31" i="11"/>
  <c r="H33" i="11" s="1"/>
  <c r="E30" i="12"/>
  <c r="E32" i="12" s="1"/>
  <c r="K14" i="12"/>
  <c r="K18" i="12"/>
  <c r="K22" i="12"/>
  <c r="K26" i="12"/>
  <c r="G72" i="11"/>
  <c r="G77" i="11" s="1"/>
  <c r="I72" i="11"/>
  <c r="I74" i="11" s="1"/>
  <c r="E113" i="11"/>
  <c r="E122" i="11" s="1"/>
  <c r="G113" i="11"/>
  <c r="G129" i="11" s="1"/>
  <c r="I119" i="11"/>
  <c r="I124" i="11"/>
  <c r="H30" i="12"/>
  <c r="H32" i="12" s="1"/>
  <c r="D26" i="27"/>
  <c r="E65" i="27"/>
  <c r="D79" i="27"/>
  <c r="H15" i="6"/>
  <c r="C11" i="21" s="1"/>
  <c r="H18" i="6"/>
  <c r="C14" i="21" s="1"/>
  <c r="H23" i="6"/>
  <c r="C19" i="21" s="1"/>
  <c r="H33" i="6"/>
  <c r="H38" i="6"/>
  <c r="H40" i="6"/>
  <c r="E15" i="8"/>
  <c r="C19" i="8" s="1"/>
  <c r="E31" i="9"/>
  <c r="H46" i="9"/>
  <c r="H61" i="9"/>
  <c r="H65" i="9"/>
  <c r="H69" i="9"/>
  <c r="H73" i="9"/>
  <c r="H77" i="9"/>
  <c r="E91" i="9"/>
  <c r="H26" i="10"/>
  <c r="N26" i="10" s="1"/>
  <c r="N13" i="10"/>
  <c r="N19" i="10"/>
  <c r="N21" i="10"/>
  <c r="N28" i="10"/>
  <c r="H34" i="11"/>
  <c r="K15" i="12"/>
  <c r="K19" i="12"/>
  <c r="K23" i="12"/>
  <c r="K27" i="12"/>
  <c r="G75" i="11"/>
  <c r="G79" i="11"/>
  <c r="G83" i="11"/>
  <c r="G87" i="11"/>
  <c r="E116" i="11"/>
  <c r="G128" i="11"/>
  <c r="I116" i="11"/>
  <c r="I128" i="11"/>
  <c r="H33" i="12"/>
  <c r="H37" i="12"/>
  <c r="H41" i="12"/>
  <c r="H45" i="12"/>
  <c r="C37" i="27"/>
  <c r="F65" i="27"/>
  <c r="H16" i="6"/>
  <c r="C12" i="21" s="1"/>
  <c r="H22" i="6"/>
  <c r="C18" i="21" s="1"/>
  <c r="H24" i="6"/>
  <c r="C20" i="21" s="1"/>
  <c r="H34" i="6"/>
  <c r="H37" i="6"/>
  <c r="H42" i="6"/>
  <c r="E28" i="7"/>
  <c r="C32" i="7" s="1"/>
  <c r="H28" i="8"/>
  <c r="F32" i="8" s="1"/>
  <c r="F31" i="9"/>
  <c r="H62" i="9"/>
  <c r="H66" i="9"/>
  <c r="H70" i="9"/>
  <c r="H74" i="9"/>
  <c r="F91" i="9"/>
  <c r="N14" i="10"/>
  <c r="N17" i="10"/>
  <c r="N22" i="10"/>
  <c r="H43" i="11"/>
  <c r="K16" i="12"/>
  <c r="K20" i="12"/>
  <c r="K24" i="12"/>
  <c r="K28" i="12"/>
  <c r="G76" i="11"/>
  <c r="G80" i="11"/>
  <c r="G84" i="11"/>
  <c r="G88" i="11"/>
  <c r="E121" i="11"/>
  <c r="I122" i="11"/>
  <c r="I129" i="11"/>
  <c r="H34" i="12"/>
  <c r="H38" i="12"/>
  <c r="H42" i="12"/>
  <c r="H46" i="12"/>
  <c r="C65" i="27"/>
  <c r="G65" i="27"/>
  <c r="H13" i="6"/>
  <c r="C9" i="21" s="1"/>
  <c r="H17" i="6"/>
  <c r="C13" i="21" s="1"/>
  <c r="H20" i="6"/>
  <c r="C16" i="21" s="1"/>
  <c r="H35" i="6"/>
  <c r="H41" i="6"/>
  <c r="H43" i="6"/>
  <c r="C31" i="9"/>
  <c r="G31" i="9"/>
  <c r="H63" i="9"/>
  <c r="H67" i="9"/>
  <c r="H71" i="9"/>
  <c r="H75" i="9"/>
  <c r="C91" i="9"/>
  <c r="G91" i="9"/>
  <c r="N15" i="10"/>
  <c r="N18" i="10"/>
  <c r="N23" i="10"/>
  <c r="K17" i="12"/>
  <c r="K21" i="12"/>
  <c r="K25" i="12"/>
  <c r="K29" i="12"/>
  <c r="G81" i="11"/>
  <c r="G85" i="11"/>
  <c r="G89" i="11"/>
  <c r="I89" i="11"/>
  <c r="G118" i="11"/>
  <c r="I118" i="11"/>
  <c r="I130" i="11"/>
  <c r="H35" i="12"/>
  <c r="H39" i="12"/>
  <c r="H43" i="12"/>
  <c r="H47" i="12"/>
  <c r="E59" i="12"/>
  <c r="H28" i="7"/>
  <c r="H59" i="12"/>
  <c r="N91" i="9"/>
  <c r="H15" i="7"/>
  <c r="F19" i="7" s="1"/>
  <c r="I85" i="11" l="1"/>
  <c r="E44" i="11"/>
  <c r="E43" i="11"/>
  <c r="I87" i="11"/>
  <c r="H50" i="9"/>
  <c r="E34" i="11"/>
  <c r="E84" i="11"/>
  <c r="G116" i="11"/>
  <c r="G121" i="11"/>
  <c r="G130" i="11"/>
  <c r="G117" i="11"/>
  <c r="H48" i="9"/>
  <c r="H52" i="9"/>
  <c r="E130" i="11"/>
  <c r="E77" i="11"/>
  <c r="E128" i="11"/>
  <c r="K91" i="9"/>
  <c r="F79" i="27"/>
  <c r="G126" i="11"/>
  <c r="E126" i="11"/>
  <c r="H44" i="11"/>
  <c r="H53" i="9"/>
  <c r="E129" i="11"/>
  <c r="I84" i="11"/>
  <c r="G124" i="11"/>
  <c r="E124" i="11"/>
  <c r="I75" i="11"/>
  <c r="H51" i="9"/>
  <c r="E123" i="11"/>
  <c r="E117" i="11"/>
  <c r="G122" i="11"/>
  <c r="E118" i="11"/>
  <c r="H45" i="9"/>
  <c r="G125" i="11"/>
  <c r="E125" i="11"/>
  <c r="I80" i="11"/>
  <c r="H47" i="9"/>
  <c r="G120" i="11"/>
  <c r="E120" i="11"/>
  <c r="E75" i="11"/>
  <c r="E115" i="11"/>
  <c r="E86" i="11"/>
  <c r="E89" i="11"/>
  <c r="E47" i="12"/>
  <c r="E39" i="12"/>
  <c r="E80" i="11"/>
  <c r="E42" i="12"/>
  <c r="E34" i="12"/>
  <c r="E87" i="11"/>
  <c r="E45" i="12"/>
  <c r="E37" i="12"/>
  <c r="E82" i="11"/>
  <c r="E85" i="11"/>
  <c r="E76" i="11"/>
  <c r="E83" i="11"/>
  <c r="E78" i="11"/>
  <c r="F26" i="27"/>
  <c r="E81" i="11"/>
  <c r="E43" i="12"/>
  <c r="E35" i="12"/>
  <c r="E88" i="11"/>
  <c r="E46" i="12"/>
  <c r="E38" i="12"/>
  <c r="E79" i="11"/>
  <c r="E41" i="12"/>
  <c r="E33" i="12"/>
  <c r="E44" i="12"/>
  <c r="K31" i="9"/>
  <c r="H44" i="12"/>
  <c r="I78" i="11"/>
  <c r="J51" i="27"/>
  <c r="D9" i="21"/>
  <c r="H12" i="21" s="1"/>
  <c r="J105" i="27"/>
  <c r="H40" i="11"/>
  <c r="E40" i="11"/>
  <c r="E93" i="27"/>
  <c r="H39" i="11"/>
  <c r="E39" i="11"/>
  <c r="D12" i="21"/>
  <c r="H46" i="11"/>
  <c r="E46" i="11"/>
  <c r="D19" i="21"/>
  <c r="E45" i="11"/>
  <c r="D17" i="21"/>
  <c r="Z19" i="10"/>
  <c r="K65" i="27"/>
  <c r="I126" i="11"/>
  <c r="I81" i="11"/>
  <c r="H36" i="11"/>
  <c r="E36" i="11"/>
  <c r="G32" i="8"/>
  <c r="D16" i="21"/>
  <c r="D154" i="27"/>
  <c r="F51" i="27"/>
  <c r="I121" i="11"/>
  <c r="I76" i="11"/>
  <c r="H35" i="11"/>
  <c r="E35" i="11"/>
  <c r="D19" i="8"/>
  <c r="I125" i="11"/>
  <c r="I83" i="11"/>
  <c r="H42" i="11"/>
  <c r="E42" i="11"/>
  <c r="D14" i="21"/>
  <c r="E41" i="11"/>
  <c r="D15" i="21"/>
  <c r="D18" i="21"/>
  <c r="I123" i="11"/>
  <c r="I77" i="11"/>
  <c r="H48" i="11"/>
  <c r="E48" i="11"/>
  <c r="N27" i="10"/>
  <c r="C32" i="8"/>
  <c r="D13" i="21"/>
  <c r="D41" i="27"/>
  <c r="I117" i="11"/>
  <c r="I88" i="11"/>
  <c r="H47" i="11"/>
  <c r="E47" i="11"/>
  <c r="N29" i="10"/>
  <c r="D20" i="21"/>
  <c r="I120" i="11"/>
  <c r="I79" i="11"/>
  <c r="H38" i="11"/>
  <c r="E38" i="11"/>
  <c r="D11" i="21"/>
  <c r="I127" i="11"/>
  <c r="E127" i="11"/>
  <c r="I86" i="11"/>
  <c r="E33" i="11"/>
  <c r="D10" i="21"/>
  <c r="L119" i="27"/>
  <c r="H131" i="27"/>
  <c r="G86" i="11"/>
  <c r="G127" i="11"/>
  <c r="E119" i="11"/>
  <c r="I82" i="11"/>
  <c r="G82" i="11"/>
  <c r="E36" i="12"/>
  <c r="H45" i="11"/>
  <c r="H54" i="9"/>
  <c r="N65" i="9"/>
  <c r="N40" i="6"/>
  <c r="N18" i="6"/>
  <c r="T29" i="12"/>
  <c r="H44" i="6"/>
  <c r="N30" i="12"/>
  <c r="N47" i="12" s="1"/>
  <c r="T14" i="12"/>
  <c r="P72" i="11"/>
  <c r="P80" i="11" s="1"/>
  <c r="Z21" i="10"/>
  <c r="N77" i="9"/>
  <c r="N61" i="9"/>
  <c r="N38" i="6"/>
  <c r="N15" i="6"/>
  <c r="P113" i="11"/>
  <c r="P127" i="11" s="1"/>
  <c r="K31" i="11"/>
  <c r="K33" i="11" s="1"/>
  <c r="P79" i="11"/>
  <c r="T19" i="12"/>
  <c r="N37" i="12"/>
  <c r="N73" i="9"/>
  <c r="N33" i="6"/>
  <c r="G37" i="27"/>
  <c r="T15" i="12"/>
  <c r="N33" i="12"/>
  <c r="L113" i="11"/>
  <c r="L122" i="11" s="1"/>
  <c r="Q30" i="12"/>
  <c r="Q38" i="12" s="1"/>
  <c r="N31" i="11"/>
  <c r="N40" i="11" s="1"/>
  <c r="Z13" i="10"/>
  <c r="T26" i="10"/>
  <c r="Z26" i="10" s="1"/>
  <c r="N69" i="9"/>
  <c r="N23" i="6"/>
  <c r="J141" i="27"/>
  <c r="L72" i="11"/>
  <c r="L79" i="11" s="1"/>
  <c r="N72" i="11"/>
  <c r="N78" i="11" s="1"/>
  <c r="N113" i="11"/>
  <c r="N127" i="11" s="1"/>
  <c r="T27" i="12"/>
  <c r="N45" i="12"/>
  <c r="Q36" i="12"/>
  <c r="L78" i="11"/>
  <c r="Z16" i="10"/>
  <c r="Q37" i="12"/>
  <c r="P128" i="11"/>
  <c r="P83" i="11"/>
  <c r="T23" i="12"/>
  <c r="N41" i="12"/>
  <c r="P124" i="11"/>
  <c r="T22" i="12"/>
  <c r="N40" i="12"/>
  <c r="J91" i="9"/>
  <c r="N36" i="6"/>
  <c r="N65" i="27"/>
  <c r="L123" i="11"/>
  <c r="T26" i="12"/>
  <c r="N44" i="12"/>
  <c r="P123" i="11"/>
  <c r="Z15" i="10"/>
  <c r="M65" i="27"/>
  <c r="P118" i="11"/>
  <c r="N81" i="11"/>
  <c r="Z18" i="10"/>
  <c r="N35" i="6"/>
  <c r="L31" i="9"/>
  <c r="Q42" i="12"/>
  <c r="P122" i="11"/>
  <c r="P84" i="11"/>
  <c r="N84" i="11"/>
  <c r="T24" i="12"/>
  <c r="N42" i="12"/>
  <c r="N43" i="11"/>
  <c r="Z22" i="10"/>
  <c r="N66" i="9"/>
  <c r="N42" i="6"/>
  <c r="K131" i="27"/>
  <c r="D119" i="27"/>
  <c r="I119" i="27"/>
  <c r="C131" i="27"/>
  <c r="E105" i="27"/>
  <c r="F41" i="27"/>
  <c r="E32" i="8"/>
  <c r="J131" i="27"/>
  <c r="G93" i="27"/>
  <c r="E131" i="27"/>
  <c r="T18" i="12"/>
  <c r="N36" i="12"/>
  <c r="K37" i="11"/>
  <c r="N76" i="9"/>
  <c r="N31" i="9"/>
  <c r="N21" i="6"/>
  <c r="J65" i="27"/>
  <c r="Q40" i="12"/>
  <c r="N72" i="9"/>
  <c r="Q43" i="12"/>
  <c r="P85" i="11"/>
  <c r="I91" i="9"/>
  <c r="M31" i="9"/>
  <c r="N17" i="6"/>
  <c r="Q47" i="12"/>
  <c r="T25" i="12"/>
  <c r="N43" i="12"/>
  <c r="M91" i="9"/>
  <c r="N20" i="6"/>
  <c r="AB164" i="27"/>
  <c r="N70" i="9"/>
  <c r="F32" i="7"/>
  <c r="G32" i="7"/>
  <c r="P121" i="11"/>
  <c r="N80" i="11"/>
  <c r="T20" i="12"/>
  <c r="N38" i="12"/>
  <c r="Z17" i="10"/>
  <c r="N37" i="6"/>
  <c r="J119" i="27"/>
  <c r="D131" i="27"/>
  <c r="F105" i="27"/>
  <c r="C154" i="27"/>
  <c r="G131" i="27"/>
  <c r="H93" i="27"/>
  <c r="I51" i="27"/>
  <c r="F131" i="27"/>
  <c r="D93" i="27"/>
  <c r="C93" i="27"/>
  <c r="H51" i="27"/>
  <c r="H40" i="12"/>
  <c r="G123" i="11"/>
  <c r="G78" i="11"/>
  <c r="E40" i="12"/>
  <c r="H41" i="11"/>
  <c r="D32" i="8"/>
  <c r="L131" i="27"/>
  <c r="G105" i="27"/>
  <c r="G51" i="27"/>
  <c r="Z20" i="10"/>
  <c r="N68" i="9"/>
  <c r="J31" i="9"/>
  <c r="N19" i="6"/>
  <c r="AE164" i="27"/>
  <c r="N32" i="6"/>
  <c r="E79" i="27"/>
  <c r="E26" i="27"/>
  <c r="Q39" i="12"/>
  <c r="P81" i="11"/>
  <c r="T21" i="12"/>
  <c r="N39" i="12"/>
  <c r="N71" i="9"/>
  <c r="G19" i="7"/>
  <c r="Q35" i="12"/>
  <c r="P77" i="11"/>
  <c r="T17" i="12"/>
  <c r="N35" i="12"/>
  <c r="N75" i="9"/>
  <c r="I31" i="9"/>
  <c r="N13" i="6"/>
  <c r="I65" i="27"/>
  <c r="N62" i="9"/>
  <c r="N34" i="6"/>
  <c r="Q34" i="12"/>
  <c r="P117" i="11"/>
  <c r="L117" i="11"/>
  <c r="N76" i="11"/>
  <c r="T16" i="12"/>
  <c r="N34" i="12"/>
  <c r="L91" i="9"/>
  <c r="N24" i="6"/>
  <c r="N131" i="27"/>
  <c r="H119" i="27"/>
  <c r="I93" i="27"/>
  <c r="C105" i="27"/>
  <c r="C145" i="27"/>
  <c r="B4" i="21" s="1"/>
  <c r="G119" i="27"/>
  <c r="I105" i="27"/>
  <c r="E51" i="27"/>
  <c r="E15" i="7"/>
  <c r="C19" i="7" s="1"/>
  <c r="F154" i="27"/>
  <c r="F141" i="27"/>
  <c r="F145" i="27" s="1"/>
  <c r="E4" i="21" s="1"/>
  <c r="F119" i="27"/>
  <c r="J164" i="27"/>
  <c r="D51" i="27"/>
  <c r="H36" i="12"/>
  <c r="G119" i="11"/>
  <c r="G74" i="11"/>
  <c r="K30" i="12"/>
  <c r="K46" i="12" s="1"/>
  <c r="H37" i="11"/>
  <c r="D32" i="7"/>
  <c r="G154" i="27"/>
  <c r="I131" i="27"/>
  <c r="F93" i="27"/>
  <c r="E41" i="27"/>
  <c r="N64" i="9"/>
  <c r="N39" i="6"/>
  <c r="Z24" i="10"/>
  <c r="K49" i="9"/>
  <c r="N49" i="9" s="1"/>
  <c r="N14" i="6"/>
  <c r="P130" i="11"/>
  <c r="N89" i="11"/>
  <c r="Z27" i="10"/>
  <c r="N63" i="9"/>
  <c r="N41" i="6"/>
  <c r="P126" i="11"/>
  <c r="N85" i="11"/>
  <c r="Z23" i="10"/>
  <c r="N67" i="9"/>
  <c r="N43" i="6"/>
  <c r="H41" i="27"/>
  <c r="Z14" i="10"/>
  <c r="N22" i="6"/>
  <c r="Q46" i="12"/>
  <c r="P129" i="11"/>
  <c r="P88" i="11"/>
  <c r="N88" i="11"/>
  <c r="T28" i="12"/>
  <c r="N46" i="12"/>
  <c r="Z29" i="10"/>
  <c r="N74" i="9"/>
  <c r="N16" i="6"/>
  <c r="L65" i="27"/>
  <c r="K119" i="27"/>
  <c r="C119" i="27"/>
  <c r="C41" i="27"/>
  <c r="M131" i="27"/>
  <c r="H105" i="27"/>
  <c r="G115" i="11"/>
  <c r="E154" i="27"/>
  <c r="E119" i="27"/>
  <c r="D105" i="27"/>
  <c r="Q164" i="27"/>
  <c r="C51" i="27"/>
  <c r="N36" i="11" l="1"/>
  <c r="K38" i="11"/>
  <c r="N119" i="11"/>
  <c r="N77" i="11"/>
  <c r="K35" i="12"/>
  <c r="K41" i="12"/>
  <c r="K43" i="12"/>
  <c r="N105" i="27"/>
  <c r="K40" i="11"/>
  <c r="K41" i="11"/>
  <c r="K39" i="11"/>
  <c r="K44" i="11"/>
  <c r="K45" i="11"/>
  <c r="N42" i="11"/>
  <c r="F10" i="21"/>
  <c r="S131" i="27"/>
  <c r="H145" i="27" a="1"/>
  <c r="H145" i="27" s="1"/>
  <c r="C5" i="21" s="1"/>
  <c r="K34" i="12"/>
  <c r="K35" i="11"/>
  <c r="L93" i="27"/>
  <c r="K36" i="11"/>
  <c r="N39" i="11"/>
  <c r="K48" i="11"/>
  <c r="N37" i="11"/>
  <c r="N46" i="11"/>
  <c r="K47" i="11"/>
  <c r="K33" i="12"/>
  <c r="N47" i="11"/>
  <c r="N44" i="11"/>
  <c r="N48" i="11"/>
  <c r="N35" i="11"/>
  <c r="N45" i="11"/>
  <c r="K43" i="11"/>
  <c r="K46" i="11"/>
  <c r="N41" i="11"/>
  <c r="K34" i="11"/>
  <c r="Z28" i="10"/>
  <c r="F12" i="21"/>
  <c r="P116" i="11"/>
  <c r="H10" i="21"/>
  <c r="H13" i="21"/>
  <c r="H9" i="21"/>
  <c r="Q167" i="27"/>
  <c r="F17" i="21"/>
  <c r="F18" i="21"/>
  <c r="L129" i="11"/>
  <c r="L126" i="11"/>
  <c r="L76" i="11"/>
  <c r="N117" i="11"/>
  <c r="N118" i="11"/>
  <c r="N122" i="11"/>
  <c r="L86" i="11"/>
  <c r="L121" i="11"/>
  <c r="L89" i="11"/>
  <c r="N126" i="11"/>
  <c r="P86" i="11"/>
  <c r="L125" i="11"/>
  <c r="L124" i="11"/>
  <c r="P78" i="11"/>
  <c r="L75" i="11"/>
  <c r="Q41" i="12"/>
  <c r="P75" i="11"/>
  <c r="H16" i="21"/>
  <c r="H15" i="21"/>
  <c r="H20" i="21"/>
  <c r="F16" i="21"/>
  <c r="H19" i="21"/>
  <c r="I154" i="27"/>
  <c r="L130" i="11"/>
  <c r="N121" i="11"/>
  <c r="P89" i="11"/>
  <c r="L84" i="11"/>
  <c r="N125" i="11"/>
  <c r="L118" i="11"/>
  <c r="L87" i="11"/>
  <c r="P87" i="11"/>
  <c r="P82" i="11"/>
  <c r="F15" i="21"/>
  <c r="F20" i="21"/>
  <c r="F11" i="21"/>
  <c r="F19" i="21"/>
  <c r="H14" i="21"/>
  <c r="F9" i="21"/>
  <c r="L88" i="11"/>
  <c r="N129" i="11"/>
  <c r="Q119" i="27"/>
  <c r="N51" i="27"/>
  <c r="L77" i="11"/>
  <c r="L82" i="11"/>
  <c r="P76" i="11"/>
  <c r="L81" i="11"/>
  <c r="L80" i="11"/>
  <c r="N130" i="11"/>
  <c r="L85" i="11"/>
  <c r="L127" i="11"/>
  <c r="N120" i="11"/>
  <c r="L128" i="11"/>
  <c r="L74" i="11"/>
  <c r="H11" i="21"/>
  <c r="H18" i="21"/>
  <c r="F14" i="21"/>
  <c r="H17" i="21"/>
  <c r="F13" i="21"/>
  <c r="K154" i="27"/>
  <c r="N86" i="11"/>
  <c r="N52" i="9"/>
  <c r="J93" i="27"/>
  <c r="N47" i="9"/>
  <c r="N123" i="11"/>
  <c r="Q32" i="12"/>
  <c r="P120" i="11"/>
  <c r="M167" i="27"/>
  <c r="N50" i="9"/>
  <c r="P167" i="27"/>
  <c r="L105" i="27"/>
  <c r="N79" i="11"/>
  <c r="N74" i="11"/>
  <c r="N33" i="11"/>
  <c r="P119" i="11"/>
  <c r="N32" i="12"/>
  <c r="M119" i="27"/>
  <c r="Z131" i="27"/>
  <c r="Q131" i="27"/>
  <c r="K40" i="12"/>
  <c r="K45" i="12"/>
  <c r="K39" i="12"/>
  <c r="AF164" i="27"/>
  <c r="N45" i="9"/>
  <c r="P93" i="27"/>
  <c r="D145" i="27"/>
  <c r="C4" i="21" s="1"/>
  <c r="Q105" i="27"/>
  <c r="O51" i="27"/>
  <c r="O105" i="27"/>
  <c r="N54" i="9"/>
  <c r="N115" i="11"/>
  <c r="N128" i="11"/>
  <c r="N87" i="11"/>
  <c r="K93" i="27"/>
  <c r="L83" i="11"/>
  <c r="P51" i="27"/>
  <c r="P105" i="27"/>
  <c r="N75" i="11"/>
  <c r="O131" i="27"/>
  <c r="V119" i="27"/>
  <c r="O119" i="27"/>
  <c r="F167" i="27"/>
  <c r="N44" i="6"/>
  <c r="U131" i="27"/>
  <c r="K47" i="12"/>
  <c r="N119" i="27"/>
  <c r="X131" i="27"/>
  <c r="E145" i="27"/>
  <c r="D4" i="21" s="1"/>
  <c r="K38" i="12"/>
  <c r="O93" i="27"/>
  <c r="N48" i="9"/>
  <c r="R119" i="27"/>
  <c r="I41" i="27"/>
  <c r="J154" i="27"/>
  <c r="N124" i="11"/>
  <c r="R131" i="27"/>
  <c r="N83" i="11"/>
  <c r="L115" i="11"/>
  <c r="Q44" i="12"/>
  <c r="G41" i="27"/>
  <c r="N46" i="9"/>
  <c r="N82" i="11"/>
  <c r="N38" i="11"/>
  <c r="L120" i="11"/>
  <c r="N116" i="11"/>
  <c r="Y164" i="27"/>
  <c r="Y131" i="27"/>
  <c r="P74" i="11"/>
  <c r="T30" i="12"/>
  <c r="T32" i="12" s="1"/>
  <c r="L154" i="27"/>
  <c r="J167" i="27"/>
  <c r="O167" i="27"/>
  <c r="E167" i="27"/>
  <c r="L167" i="27"/>
  <c r="D167" i="27"/>
  <c r="H167" i="27"/>
  <c r="N167" i="27"/>
  <c r="K167" i="27"/>
  <c r="T39" i="12"/>
  <c r="M51" i="27"/>
  <c r="M105" i="27"/>
  <c r="H154" i="27"/>
  <c r="P131" i="27"/>
  <c r="R51" i="27"/>
  <c r="K51" i="27"/>
  <c r="K36" i="12"/>
  <c r="J41" i="27"/>
  <c r="T119" i="27"/>
  <c r="T131" i="27"/>
  <c r="I145" i="27" a="1"/>
  <c r="I145" i="27" s="1"/>
  <c r="D5" i="21" s="1"/>
  <c r="P119" i="27"/>
  <c r="N51" i="9"/>
  <c r="N34" i="11"/>
  <c r="L116" i="11"/>
  <c r="L51" i="27"/>
  <c r="Q45" i="12"/>
  <c r="L119" i="11"/>
  <c r="P115" i="11"/>
  <c r="C167" i="27"/>
  <c r="K105" i="27"/>
  <c r="K32" i="12"/>
  <c r="E53" i="12"/>
  <c r="E56" i="12" s="1"/>
  <c r="K42" i="12"/>
  <c r="D19" i="7"/>
  <c r="S119" i="27"/>
  <c r="G167" i="27"/>
  <c r="K37" i="12"/>
  <c r="Q51" i="27"/>
  <c r="U119" i="27"/>
  <c r="G145" i="27" a="1"/>
  <c r="G145" i="27" s="1"/>
  <c r="B5" i="21" s="1"/>
  <c r="R105" i="27"/>
  <c r="K44" i="12"/>
  <c r="I167" i="27"/>
  <c r="W131" i="27"/>
  <c r="N53" i="9"/>
  <c r="M93" i="27"/>
  <c r="J145" i="27" a="1"/>
  <c r="J145" i="27" s="1"/>
  <c r="E5" i="21" s="1"/>
  <c r="V131" i="27"/>
  <c r="T37" i="12"/>
  <c r="N93" i="27"/>
  <c r="K42" i="11"/>
  <c r="P125" i="11"/>
  <c r="Q33" i="12"/>
  <c r="T44" i="12" l="1"/>
  <c r="T41" i="12"/>
  <c r="V167" i="27"/>
  <c r="X167" i="27"/>
  <c r="R167" i="27"/>
  <c r="T36" i="12"/>
  <c r="U167" i="27"/>
  <c r="T38" i="12"/>
  <c r="H53" i="12"/>
  <c r="H56" i="12" s="1"/>
  <c r="T47" i="12"/>
  <c r="Y167" i="27"/>
  <c r="W167" i="27"/>
  <c r="Z167" i="27"/>
  <c r="AC167" i="27"/>
  <c r="T167" i="27"/>
  <c r="AA167" i="27"/>
  <c r="AD167" i="27"/>
  <c r="S167" i="27"/>
  <c r="T45" i="12"/>
  <c r="T34" i="12"/>
  <c r="AB167" i="27"/>
  <c r="T40" i="12"/>
  <c r="AF167" i="27"/>
  <c r="AE167" i="27"/>
  <c r="T33" i="12"/>
  <c r="T42" i="12"/>
  <c r="T43" i="12"/>
  <c r="T35" i="12"/>
  <c r="T46" i="12"/>
  <c r="H15" i="8" l="1"/>
  <c r="F19" i="8" s="1"/>
  <c r="N28" i="8" l="1"/>
  <c r="M32" i="8" s="1"/>
  <c r="G19" i="8"/>
  <c r="J32" i="8" l="1"/>
  <c r="L32" i="8"/>
  <c r="I32" i="8"/>
  <c r="K32" i="8"/>
</calcChain>
</file>

<file path=xl/sharedStrings.xml><?xml version="1.0" encoding="utf-8"?>
<sst xmlns="http://schemas.openxmlformats.org/spreadsheetml/2006/main" count="1775" uniqueCount="390">
  <si>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</si>
  <si>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</si>
  <si>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</si>
  <si>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</si>
  <si>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</si>
  <si>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</si>
  <si>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</si>
  <si>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</si>
  <si>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</si>
  <si>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</si>
  <si>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</si>
  <si>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</si>
  <si>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</si>
  <si>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</si>
  <si>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</si>
  <si>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</si>
  <si>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</si>
  <si>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</si>
  <si>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</si>
  <si>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</si>
  <si>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</si>
  <si>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</si>
  <si>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</si>
  <si>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</si>
  <si>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</si>
  <si>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</si>
  <si>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</si>
  <si>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</si>
  <si>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</si>
  <si>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</si>
  <si>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</si>
  <si>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</si>
  <si>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</si>
  <si>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</si>
  <si>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</si>
  <si>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</si>
  <si>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</si>
  <si>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</si>
  <si>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</si>
  <si>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</si>
  <si>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</si>
  <si>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</si>
  <si>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</si>
  <si>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</si>
  <si>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</si>
  <si>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</si>
  <si>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</si>
  <si>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</si>
  <si>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</si>
  <si>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</si>
  <si>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</si>
  <si>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</si>
  <si>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</si>
  <si>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</si>
  <si>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</si>
  <si>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</si>
  <si>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</si>
  <si>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</si>
  <si>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</si>
  <si>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</si>
  <si>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</si>
  <si>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</si>
  <si>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</si>
  <si>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</si>
  <si>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</si>
  <si>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</si>
  <si>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</si>
  <si>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</si>
  <si>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</si>
  <si>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</si>
  <si>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</si>
  <si>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</si>
  <si>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</si>
  <si>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</si>
  <si>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</si>
  <si>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</si>
  <si>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</si>
  <si>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</si>
  <si>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</si>
  <si>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</si>
  <si>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</si>
  <si>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</si>
  <si>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</si>
  <si>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</si>
  <si>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</si>
  <si>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</si>
  <si>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</si>
  <si>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</si>
  <si>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</si>
  <si>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</si>
  <si>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</si>
  <si>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</si>
  <si>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</si>
  <si>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</si>
  <si>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</si>
  <si>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</si>
  <si>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</si>
  <si>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</si>
  <si>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</si>
  <si>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</si>
  <si>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</si>
  <si>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</si>
  <si>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</si>
  <si>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</si>
  <si>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</si>
  <si>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</si>
  <si>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</si>
  <si>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r>
      <t>Table C2.2 Money and Welfare Rights Advice Clients by Age Bracket in 2017/18, 2018/19 and 2019/20</t>
    </r>
    <r>
      <rPr>
        <b/>
        <vertAlign val="superscript"/>
        <sz val="11"/>
        <color theme="1"/>
        <rFont val="Calibri"/>
        <family val="2"/>
        <scheme val="minor"/>
      </rPr>
      <t>1</t>
    </r>
  </si>
  <si>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</si>
  <si>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</si>
  <si>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</si>
  <si>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</si>
  <si>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</si>
  <si>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</si>
  <si>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</si>
  <si>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</si>
  <si>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</si>
  <si>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r>
      <t xml:space="preserve">Table C2.5 Money and Welfare Rights Advice Clients by Household Income in 2017/18, 2018/19 and 2019/20 </t>
    </r>
    <r>
      <rPr>
        <b/>
        <vertAlign val="superscript"/>
        <sz val="11"/>
        <color theme="1"/>
        <rFont val="Calibri"/>
        <family val="2"/>
        <scheme val="minor"/>
      </rPr>
      <t>2</t>
    </r>
  </si>
  <si>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</si>
  <si>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</si>
  <si>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</si>
  <si>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</si>
  <si>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</si>
  <si>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</si>
  <si>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</si>
  <si>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</si>
  <si>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</si>
  <si>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</si>
  <si>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</si>
  <si>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r>
      <t>Large Family Household</t>
    </r>
    <r>
      <rPr>
        <vertAlign val="superscript"/>
        <sz val="10"/>
        <color theme="1"/>
        <rFont val="Calibri"/>
        <family val="2"/>
        <scheme val="minor"/>
      </rPr>
      <t>7</t>
    </r>
  </si>
  <si>
    <t>4. Single parent family with 1 or 2 children</t>
  </si>
  <si>
    <t>5. Single parent family with 3 or more children</t>
  </si>
  <si>
    <t>6. Single parent under the age of 25 with 1 or more children</t>
  </si>
  <si>
    <t>7. Two parent family with 3 or more children</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</si>
  <si>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</si>
  <si>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</si>
  <si>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</si>
  <si>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</si>
  <si>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</si>
  <si>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</si>
  <si>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</si>
  <si>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</si>
  <si>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</si>
  <si>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</si>
  <si>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</si>
  <si>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</si>
  <si>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</si>
  <si>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</si>
  <si>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</si>
  <si>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</si>
  <si>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</si>
  <si>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</si>
  <si>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</si>
  <si>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</si>
  <si>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</si>
  <si>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</si>
  <si>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</si>
  <si>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</si>
  <si>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</si>
  <si>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</si>
  <si>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</si>
  <si>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</si>
  <si>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</si>
  <si>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</si>
  <si>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</si>
  <si>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</si>
  <si>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</si>
  <si>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</si>
  <si>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</si>
  <si>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</si>
  <si>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</si>
  <si>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</si>
  <si>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</si>
  <si>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</si>
  <si>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</si>
  <si>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</si>
  <si>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</si>
  <si>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</si>
  <si>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</si>
  <si>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</si>
  <si>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</si>
  <si>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</si>
  <si>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</si>
  <si>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</si>
  <si>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</si>
  <si>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</si>
  <si>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</si>
  <si>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</si>
  <si>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</si>
  <si>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</si>
  <si>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</si>
  <si>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</si>
  <si>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</si>
  <si>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</si>
  <si>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</si>
  <si>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</si>
  <si>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</si>
  <si>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</si>
  <si>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</si>
  <si>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</si>
  <si>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</si>
  <si>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</si>
  <si>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</si>
  <si>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</si>
  <si>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</si>
  <si>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</si>
  <si>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</si>
  <si>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</si>
  <si>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</si>
  <si>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</si>
  <si>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</si>
  <si>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</si>
  <si>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</si>
  <si>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</si>
  <si>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</si>
  <si>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</si>
  <si>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</si>
  <si>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</si>
  <si>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</si>
  <si>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</si>
  <si>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</si>
  <si>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</si>
  <si>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</si>
  <si>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</si>
  <si>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</si>
  <si>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</si>
  <si>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</si>
  <si>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</si>
  <si>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</si>
  <si>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</si>
  <si>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</si>
  <si>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</si>
  <si>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</si>
  <si>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</si>
  <si>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</si>
  <si>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</si>
  <si>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</si>
  <si>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</si>
  <si>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</si>
  <si>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</si>
  <si>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</si>
  <si>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</si>
  <si>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</si>
  <si>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</si>
  <si>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</si>
  <si>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</si>
  <si>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</si>
  <si>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</si>
  <si>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</si>
  <si>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</si>
  <si>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</si>
  <si>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</si>
  <si>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</si>
  <si>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</si>
  <si>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</si>
  <si>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</si>
  <si>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</si>
  <si>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</si>
  <si>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</si>
  <si>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</si>
  <si>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</si>
  <si>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</si>
  <si>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</si>
  <si>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</si>
  <si>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</si>
  <si>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</si>
  <si>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</si>
  <si>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</si>
  <si>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</si>
  <si>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</si>
  <si>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</si>
  <si>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</si>
  <si>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</si>
  <si>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</si>
  <si>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</si>
  <si>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</si>
  <si>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</si>
  <si>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</si>
  <si>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</si>
  <si>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</si>
  <si>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</si>
  <si>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</si>
  <si>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</si>
  <si>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</si>
  <si>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</si>
  <si>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</si>
  <si>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</si>
  <si>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</si>
  <si>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</si>
  <si>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</si>
  <si>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</si>
  <si>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</si>
  <si>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</si>
  <si>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</si>
  <si>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</si>
  <si>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</si>
  <si>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</si>
  <si>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</si>
  <si>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</si>
  <si>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</si>
  <si>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</si>
  <si>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</si>
  <si>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</si>
  <si>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Type of Financial Gain</t>
  </si>
  <si>
    <t>Additional Welfare Benefits</t>
  </si>
  <si>
    <t>Money Advice</t>
  </si>
  <si>
    <t>Other verified gain</t>
  </si>
  <si>
    <t>Total Verified Financial Gain</t>
  </si>
  <si>
    <t>Unverified Gain</t>
  </si>
  <si>
    <t>Total Verified &amp; Unverified Financial Gain</t>
  </si>
  <si>
    <t>Welfare Benefit Awards &amp; MRs/Appeals</t>
  </si>
  <si>
    <t>Softer Outcomes</t>
  </si>
  <si>
    <t>Statement</t>
  </si>
  <si>
    <t>Awards, MRs/Appeals</t>
  </si>
  <si>
    <t>Verfied &amp; Unverified Breakdown</t>
  </si>
  <si>
    <t>Table OC1.1</t>
  </si>
  <si>
    <t>Table OC1.2</t>
  </si>
  <si>
    <t>Services</t>
  </si>
  <si>
    <t>Service Name</t>
  </si>
  <si>
    <t>Case Management System</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</si>
  <si>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</si>
  <si>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</si>
  <si>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</si>
  <si>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</si>
  <si>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</si>
  <si>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</si>
  <si>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</si>
  <si>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</si>
  <si>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</si>
  <si>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r>
      <t>Other</t>
    </r>
    <r>
      <rPr>
        <vertAlign val="superscript"/>
        <sz val="11"/>
        <color theme="1"/>
        <rFont val="Calibri"/>
        <family val="2"/>
        <scheme val="minor"/>
      </rPr>
      <t>1</t>
    </r>
  </si>
  <si>
    <t>Debt</t>
  </si>
  <si>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</si>
  <si>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</si>
  <si>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</si>
  <si>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</si>
  <si>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</si>
  <si>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</si>
  <si>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</si>
  <si>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</si>
  <si>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</si>
  <si>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</si>
  <si>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</si>
  <si>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t>Contacts Chart</t>
  </si>
  <si>
    <t xml:space="preserve">The service is listed below, alongside the Case Management Systems used within this service. </t>
  </si>
  <si>
    <t>2017/18 data includes Money Advice clients only</t>
  </si>
  <si>
    <t>Debt Type</t>
  </si>
  <si>
    <t>Debt Advice Outputs</t>
  </si>
  <si>
    <t>Reason for Contact</t>
  </si>
  <si>
    <t>Referral Type</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</si>
  <si>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Inverclyde Council.</t>
    </r>
  </si>
  <si>
    <t>The information presented in this spreadsheet relates to data from money and welfare rights advice services funded by Inverclyde council, covering the period 1st April 2019 - 31st March 2020.</t>
  </si>
  <si>
    <t>Figures for Scotland are included in this spreadsheet to illustrate how activity in Inverclyde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</si>
  <si>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To illustrate how the demographics of clients accessing the services compares with the population of Inverclyde, comparisons have been made using data from the 2019 Scottish Household Survey (SHS). This helps demonstrate which demographic groups are overrepresented or underrepresented within advice services. </t>
  </si>
  <si>
    <t>In 2019/20 Inverclyde Council funded 1 service to deliver both Money and Welfare Rights Advice.</t>
  </si>
  <si>
    <t>This service is delivered internally within the council.</t>
  </si>
  <si>
    <t>Internal Service</t>
  </si>
  <si>
    <t>HSCP Advice Services</t>
  </si>
  <si>
    <t>Bright Office and AdvicePro</t>
  </si>
  <si>
    <t>Inverclyde HSCP Advice Services migrated case management systems from Bright Office to AdvicePro in mid March 2020. The data did not migrate in the way expected meaning the service did not have access to all the required data. Therefore, there are some gaps in the 2019/20 figures.</t>
  </si>
  <si>
    <t>Due to the migration of data the service is unable to break down mandatory reconsiderations and appeals. It is also not possible to know if a case was for a new claim or a mandatory reconsideration. 470 appeals were listed with a 74% success rate, unfortunately this cannot be broken down and the statistics were collated from previous quarterly reports.</t>
  </si>
  <si>
    <t>Welfare Rights</t>
  </si>
  <si>
    <t>Some of the "Other" 2019/20 financial gain recorded under claims awarded includes successful appeals, however this cannot be broken down due to migration issues.</t>
  </si>
  <si>
    <t>Table A1.2 - 2018/19 figures do not include all contacts</t>
  </si>
  <si>
    <t>1. 2019/20 Other includes; 3 SDP, 10 MacMillan grant, 1 Housing Benefit/Housing Costs, 1 Grocery Aid, 1 Funeral Support Payment, 2 Charitable Payment, 2 IBESA, and 404 others unknown due to migration issues</t>
  </si>
  <si>
    <t>1. Other includes; £10,376.60 SDP, £3,590 MacMillan grant, £8,733.85 Housing Benefit/Housing Costs, £1,000 Grocery Aid, £1,300 Funeral Support Payment, £500 Charitable Payment, £9,488.35 IBESA and £2,309,843.18 other unknown due to migration issues</t>
  </si>
  <si>
    <t>Table OC2.1 Clients Self-reporting the impact of the service</t>
  </si>
  <si>
    <t>Number Agreed</t>
  </si>
  <si>
    <t>Allowed me to participate in the community</t>
  </si>
  <si>
    <t>Helped financially</t>
  </si>
  <si>
    <t>Reduced stress</t>
  </si>
  <si>
    <t>Made life easier</t>
  </si>
  <si>
    <t>Felt supported</t>
  </si>
  <si>
    <t>Improved quality of life</t>
  </si>
  <si>
    <r>
      <t>Percent Agreed</t>
    </r>
    <r>
      <rPr>
        <b/>
        <vertAlign val="superscript"/>
        <sz val="11"/>
        <color theme="1"/>
        <rFont val="Calibri"/>
        <family val="2"/>
        <scheme val="minor"/>
      </rPr>
      <t>1</t>
    </r>
  </si>
  <si>
    <t>1. Sample size 72</t>
  </si>
  <si>
    <t>1. 2019/20 Other funding includes; Health Partnership Grant (Improvement Service) £3,000 and MacMillan Cancer Support £20,330. 2018/19 Other funding includes MacMillan Cancer Support</t>
  </si>
  <si>
    <t>2. 2019/20 Other includes; 2 Child Support/Maintenance debt £9,809.73, 5 Income Tax and National Insurance debt £41,793.50, 1 Magistrates/Sheriff Court Fine £216, 72 Phone debts £28,148.70, 3 Student Loan debts £6,718.83, 39 Other/Not specified £66,898.74.</t>
  </si>
  <si>
    <t>2018/19 Other includes; 5 Court Fines £507.10, 10 HMRC £55,403.42 and 247 Other £93,699.08</t>
  </si>
  <si>
    <t>2018/19 Other includes; 203 ESA appeals (174 won, 27 lost, 2 revised in favour prior to hearing), 2 Housing Benefit appeals (1 won, 0 lost, 1 revised in favour prior to hearing)</t>
  </si>
  <si>
    <t>Chart C2.1 Proportion of 2019/20 Money and Welfare Rights Advice Clients in Inverclyde and Scotland by Housing Tenure</t>
  </si>
  <si>
    <t>debt clients</t>
  </si>
  <si>
    <t>Chart C3.1 Proportion of Inverclyde debt clients by debt type in 2019/20</t>
  </si>
  <si>
    <t>Chart A1.1 Total number of contacts to services in Inverclyde in 2017/18, 2018/19 and 2019/20</t>
  </si>
  <si>
    <t>Debt Chart</t>
  </si>
  <si>
    <t>Housing Tenure Chart</t>
  </si>
  <si>
    <t>2018/19 and 2019/20 data has been recorded for new clients only</t>
  </si>
  <si>
    <t>Table OP3.2 - 2018/19 includes; 2 Child Tax Credit appeals, 1 Disability Living Allowance appeal and 5 Personal Independence Payment appeals which were revised in favour prior to hearing.</t>
  </si>
  <si>
    <t>Softer Outcomes are not measured using the CAPMRF indicators. However, in 2019/20 the service carried out a survey to a sample of clients via email, mobile phone and hard copies. A summary of the findings from this survey are included.</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</si>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</sst>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_-* #,##0_-;\-* #,##0_-;_-* &quot;-&quot;??_-;_-@_-"/>
    <numFmt numFmtId="165" formatCode="0.0%"/>
    <numFmt numFmtId="166" formatCode="&quot;£&quot;#,##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b/>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s>
  <borders count="110">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auto="1"/>
      </right>
      <top style="thin">
        <color indexed="64"/>
      </top>
      <bottom style="dashed">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thin">
        <color indexed="64"/>
      </left>
      <right style="hair">
        <color indexed="64"/>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839">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7"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2" fillId="2" borderId="0" xfId="0" applyFont="1" applyFill="1"/>
    <xf numFmtId="0" fontId="7"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2" fillId="2" borderId="0" xfId="0" applyFont="1" applyFill="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0" fontId="2" fillId="2" borderId="0" xfId="0" applyFont="1"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14" fillId="2" borderId="0" xfId="0" applyFont="1" applyFill="1"/>
    <xf numFmtId="0" fontId="0" fillId="2" borderId="0" xfId="0" applyFill="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2"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99" xfId="0" applyFont="1" applyFill="1" applyBorder="1" applyAlignment="1">
      <alignment wrapText="1"/>
    </xf>
    <xf numFmtId="0" fontId="16" fillId="4" borderId="75" xfId="0" applyFont="1" applyFill="1" applyBorder="1" applyAlignment="1">
      <alignment wrapText="1"/>
    </xf>
    <xf numFmtId="0" fontId="16" fillId="4" borderId="99" xfId="0" applyFont="1" applyFill="1" applyBorder="1"/>
    <xf numFmtId="0" fontId="18" fillId="0" borderId="0" xfId="11" applyFont="1" applyFill="1" applyBorder="1"/>
    <xf numFmtId="0" fontId="0" fillId="2" borderId="103" xfId="0" applyFill="1" applyBorder="1" applyAlignment="1">
      <alignment horizontal="left" wrapText="1" indent="2"/>
    </xf>
    <xf numFmtId="0" fontId="13" fillId="2" borderId="101" xfId="0" applyFont="1" applyFill="1" applyBorder="1" applyAlignment="1">
      <alignment horizontal="left" wrapText="1" indent="2"/>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5" fillId="0" borderId="0" xfId="0" applyFont="1"/>
    <xf numFmtId="0" fontId="13" fillId="0" borderId="0" xfId="0" applyFont="1" applyFill="1" applyBorder="1"/>
    <xf numFmtId="0" fontId="13" fillId="0" borderId="0" xfId="0" applyFont="1" applyFill="1" applyBorder="1" applyAlignment="1"/>
    <xf numFmtId="9" fontId="13" fillId="0" borderId="0" xfId="2" applyFont="1" applyFill="1" applyBorder="1"/>
    <xf numFmtId="9" fontId="13" fillId="0" borderId="0" xfId="0" applyNumberFormat="1" applyFont="1" applyFill="1" applyBorder="1" applyAlignment="1">
      <alignment vertical="center"/>
    </xf>
    <xf numFmtId="9" fontId="13" fillId="0" borderId="0" xfId="0" applyNumberFormat="1" applyFont="1" applyFill="1" applyBorder="1"/>
    <xf numFmtId="0" fontId="13" fillId="0" borderId="0" xfId="0" applyFont="1" applyFill="1" applyBorder="1" applyAlignment="1">
      <alignment wrapText="1"/>
    </xf>
    <xf numFmtId="0" fontId="19" fillId="5" borderId="0" xfId="0" applyFont="1" applyFill="1"/>
    <xf numFmtId="0" fontId="7" fillId="0" borderId="0" xfId="4"/>
    <xf numFmtId="0" fontId="0" fillId="2" borderId="104" xfId="0" applyFill="1" applyBorder="1" applyAlignment="1">
      <alignment horizontal="left" wrapText="1" indent="2"/>
    </xf>
    <xf numFmtId="6" fontId="0" fillId="2" borderId="0" xfId="0" applyNumberFormat="1" applyFill="1"/>
    <xf numFmtId="166" fontId="0" fillId="2" borderId="0" xfId="2" applyNumberFormat="1" applyFont="1" applyFill="1"/>
    <xf numFmtId="0" fontId="13" fillId="2" borderId="75" xfId="0" applyFont="1" applyFill="1" applyBorder="1" applyAlignment="1">
      <alignment horizontal="left" wrapText="1" indent="2"/>
    </xf>
    <xf numFmtId="0" fontId="0" fillId="2" borderId="0" xfId="0" applyFont="1" applyFill="1"/>
    <xf numFmtId="9" fontId="0" fillId="2" borderId="18" xfId="2" applyFont="1" applyFill="1" applyBorder="1"/>
    <xf numFmtId="0" fontId="0" fillId="2" borderId="2" xfId="0" applyFont="1" applyFill="1" applyBorder="1"/>
    <xf numFmtId="0" fontId="0" fillId="2" borderId="17" xfId="0" applyFont="1" applyFill="1" applyBorder="1"/>
    <xf numFmtId="0" fontId="2" fillId="2" borderId="106" xfId="0" applyFont="1" applyFill="1" applyBorder="1"/>
    <xf numFmtId="0" fontId="0" fillId="2" borderId="107" xfId="0" applyFont="1" applyFill="1" applyBorder="1"/>
    <xf numFmtId="0" fontId="0" fillId="2" borderId="106" xfId="0" applyFont="1" applyFill="1" applyBorder="1"/>
    <xf numFmtId="0" fontId="0" fillId="3" borderId="2" xfId="0" applyFont="1" applyFill="1" applyBorder="1"/>
    <xf numFmtId="0" fontId="0" fillId="3" borderId="106" xfId="0" applyFont="1" applyFill="1" applyBorder="1"/>
    <xf numFmtId="0" fontId="0" fillId="3" borderId="3" xfId="0" applyFont="1" applyFill="1" applyBorder="1"/>
    <xf numFmtId="0" fontId="0" fillId="3" borderId="105" xfId="0" applyFont="1" applyFill="1" applyBorder="1"/>
    <xf numFmtId="9" fontId="0" fillId="3" borderId="1" xfId="2" applyFont="1" applyFill="1" applyBorder="1"/>
    <xf numFmtId="0" fontId="3" fillId="2" borderId="0" xfId="0" applyFont="1" applyFill="1" applyAlignment="1">
      <alignment horizontal="left" indent="1"/>
    </xf>
    <xf numFmtId="9" fontId="0" fillId="0" borderId="0" xfId="0" applyNumberFormat="1"/>
    <xf numFmtId="9" fontId="0" fillId="0" borderId="0" xfId="2" applyFont="1"/>
    <xf numFmtId="165" fontId="0" fillId="2" borderId="0" xfId="2" applyNumberFormat="1" applyFont="1" applyFill="1"/>
    <xf numFmtId="0" fontId="6"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13" fillId="0" borderId="0" xfId="0" applyFont="1" applyFill="1" applyBorder="1" applyAlignment="1">
      <alignment horizontal="center"/>
    </xf>
    <xf numFmtId="0" fontId="0" fillId="0" borderId="0" xfId="0" applyAlignment="1">
      <alignment horizontal="center"/>
    </xf>
    <xf numFmtId="0" fontId="6"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2" fillId="2" borderId="4" xfId="0" applyFont="1" applyFill="1" applyBorder="1" applyAlignment="1">
      <alignment horizontal="center"/>
    </xf>
    <xf numFmtId="0" fontId="0" fillId="2" borderId="108" xfId="0" applyFill="1" applyBorder="1" applyAlignment="1">
      <alignment horizontal="left" indent="2"/>
    </xf>
    <xf numFmtId="0" fontId="0" fillId="2" borderId="108" xfId="0" applyFill="1" applyBorder="1" applyAlignment="1">
      <alignment horizontal="left" wrapText="1" indent="2"/>
    </xf>
    <xf numFmtId="0" fontId="7" fillId="2" borderId="109" xfId="4"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Data'!$A$4</c:f>
              <c:strCache>
                <c:ptCount val="1"/>
                <c:pt idx="0">
                  <c:v>Inverclyde</c:v>
                </c:pt>
              </c:strCache>
            </c:strRef>
          </c:tx>
          <c:spPr>
            <a:solidFill>
              <a:schemeClr val="accent5">
                <a:lumMod val="75000"/>
              </a:schemeClr>
            </a:solidFill>
            <a:ln>
              <a:noFill/>
            </a:ln>
            <a:effectLst/>
          </c:spPr>
          <c:invertIfNegative val="0"/>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636C-4AAB-9715-A6D9722444E7}"/>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6C-4AAB-9715-A6D9722444E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Data'!$B$3:$E$3</c:f>
              <c:strCache>
                <c:ptCount val="4"/>
                <c:pt idx="0">
                  <c:v>Owner Occupied</c:v>
                </c:pt>
                <c:pt idx="1">
                  <c:v>Social Rented</c:v>
                </c:pt>
                <c:pt idx="2">
                  <c:v>Private Rented</c:v>
                </c:pt>
                <c:pt idx="3">
                  <c:v>Other</c:v>
                </c:pt>
              </c:strCache>
            </c:strRef>
          </c:cat>
          <c:val>
            <c:numRef>
              <c:f>'Chart Data'!$B$4:$E$4</c:f>
              <c:numCache>
                <c:formatCode>0%</c:formatCode>
                <c:ptCount val="4"/>
                <c:pt idx="0">
                  <c:v>0.23748395378690629</c:v>
                </c:pt>
                <c:pt idx="1">
                  <c:v>0.22978177150192555</c:v>
                </c:pt>
                <c:pt idx="2">
                  <c:v>0.31643132220795894</c:v>
                </c:pt>
                <c:pt idx="3">
                  <c:v>0.21630295250320924</c:v>
                </c:pt>
              </c:numCache>
            </c:numRef>
          </c:val>
          <c:extLst>
            <c:ext xmlns:c16="http://schemas.microsoft.com/office/drawing/2014/chart" uri="{C3380CC4-5D6E-409C-BE32-E72D297353CC}">
              <c16:uniqueId val="{00000000-636C-4AAB-9715-A6D9722444E7}"/>
            </c:ext>
          </c:extLst>
        </c:ser>
        <c:ser>
          <c:idx val="1"/>
          <c:order val="1"/>
          <c:tx>
            <c:strRef>
              <c:f>'Chart Data'!$A$5</c:f>
              <c:strCache>
                <c:ptCount val="1"/>
                <c:pt idx="0">
                  <c:v>Scotland</c:v>
                </c:pt>
              </c:strCache>
            </c:strRef>
          </c:tx>
          <c:spPr>
            <a:solidFill>
              <a:schemeClr val="accent5">
                <a:lumMod val="40000"/>
                <a:lumOff val="60000"/>
              </a:schemeClr>
            </a:solidFill>
            <a:ln>
              <a:noFill/>
            </a:ln>
            <a:effectLst/>
          </c:spPr>
          <c:invertIfNegative val="0"/>
          <c:dPt>
            <c:idx val="2"/>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636C-4AAB-9715-A6D9722444E7}"/>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6C-4AAB-9715-A6D9722444E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Data'!$B$3:$E$3</c:f>
              <c:strCache>
                <c:ptCount val="4"/>
                <c:pt idx="0">
                  <c:v>Owner Occupied</c:v>
                </c:pt>
                <c:pt idx="1">
                  <c:v>Social Rented</c:v>
                </c:pt>
                <c:pt idx="2">
                  <c:v>Private Rented</c:v>
                </c:pt>
                <c:pt idx="3">
                  <c:v>Other</c:v>
                </c:pt>
              </c:strCache>
            </c:strRef>
          </c:cat>
          <c:val>
            <c:numRef>
              <c:f>'Chart Data'!$B$5:$E$5</c:f>
              <c:numCache>
                <c:formatCode>0%</c:formatCode>
                <c:ptCount val="4"/>
                <c:pt idx="0">
                  <c:v>0.23512244868879859</c:v>
                </c:pt>
                <c:pt idx="1">
                  <c:v>0.49983613798606458</c:v>
                </c:pt>
                <c:pt idx="2">
                  <c:v>0.12435738610572257</c:v>
                </c:pt>
                <c:pt idx="3">
                  <c:v>0.14068402721941431</c:v>
                </c:pt>
              </c:numCache>
            </c:numRef>
          </c:val>
          <c:extLst>
            <c:ext xmlns:c16="http://schemas.microsoft.com/office/drawing/2014/chart" uri="{C3380CC4-5D6E-409C-BE32-E72D297353CC}">
              <c16:uniqueId val="{00000001-636C-4AAB-9715-A6D9722444E7}"/>
            </c:ext>
          </c:extLst>
        </c:ser>
        <c:dLbls>
          <c:showLegendKey val="0"/>
          <c:showVal val="0"/>
          <c:showCatName val="0"/>
          <c:showSerName val="0"/>
          <c:showPercent val="0"/>
          <c:showBubbleSize val="0"/>
        </c:dLbls>
        <c:gapWidth val="219"/>
        <c:overlap val="-27"/>
        <c:axId val="438312448"/>
        <c:axId val="438309168"/>
      </c:barChart>
      <c:catAx>
        <c:axId val="438312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8309168"/>
        <c:crosses val="autoZero"/>
        <c:auto val="1"/>
        <c:lblAlgn val="ctr"/>
        <c:lblOffset val="100"/>
        <c:noMultiLvlLbl val="0"/>
      </c:catAx>
      <c:valAx>
        <c:axId val="438309168"/>
        <c:scaling>
          <c:orientation val="minMax"/>
        </c:scaling>
        <c:delete val="1"/>
        <c:axPos val="l"/>
        <c:numFmt formatCode="0%" sourceLinked="1"/>
        <c:majorTickMark val="none"/>
        <c:minorTickMark val="none"/>
        <c:tickLblPos val="nextTo"/>
        <c:crossAx val="4383124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2019/20</c:v>
          </c:tx>
          <c:spPr>
            <a:solidFill>
              <a:schemeClr val="accent5">
                <a:lumMod val="40000"/>
                <a:lumOff val="60000"/>
              </a:schemeClr>
            </a:solidFill>
            <a:ln>
              <a:noFill/>
            </a:ln>
            <a:effectLst/>
          </c:spPr>
          <c:invertIfNegative val="0"/>
          <c:dPt>
            <c:idx val="1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72E7-4536-8A0F-20D8183A416C}"/>
              </c:ext>
            </c:extLst>
          </c:dPt>
          <c:dLbls>
            <c:dLbl>
              <c:idx val="1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E7-4536-8A0F-20D8183A416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Data'!$F$9:$F$20</c:f>
              <c:strCache>
                <c:ptCount val="12"/>
                <c:pt idx="0">
                  <c:v>Mortgage arrears</c:v>
                </c:pt>
                <c:pt idx="1">
                  <c:v>Rent-to-Own debts</c:v>
                </c:pt>
                <c:pt idx="2">
                  <c:v>Benefit overpayment</c:v>
                </c:pt>
                <c:pt idx="3">
                  <c:v>Bank and Building Society overdrafts</c:v>
                </c:pt>
                <c:pt idx="4">
                  <c:v>Rent arrears</c:v>
                </c:pt>
                <c:pt idx="5">
                  <c:v>High-cost credit</c:v>
                </c:pt>
                <c:pt idx="6">
                  <c:v>Utility arrears</c:v>
                </c:pt>
                <c:pt idx="7">
                  <c:v>Catalogue debts</c:v>
                </c:pt>
                <c:pt idx="8">
                  <c:v>Council Tax arrears</c:v>
                </c:pt>
                <c:pt idx="9">
                  <c:v>Personal Loan</c:v>
                </c:pt>
                <c:pt idx="10">
                  <c:v>Other</c:v>
                </c:pt>
                <c:pt idx="11">
                  <c:v>Credit, store and charge card debts</c:v>
                </c:pt>
              </c:strCache>
            </c:strRef>
          </c:cat>
          <c:val>
            <c:numRef>
              <c:f>'Chart Data'!$H$9:$H$20</c:f>
              <c:numCache>
                <c:formatCode>0%</c:formatCode>
                <c:ptCount val="12"/>
                <c:pt idx="0">
                  <c:v>1.192504258943782E-2</c:v>
                </c:pt>
                <c:pt idx="1">
                  <c:v>2.5553662691652469E-2</c:v>
                </c:pt>
                <c:pt idx="2">
                  <c:v>3.4923339011925042E-2</c:v>
                </c:pt>
                <c:pt idx="3">
                  <c:v>6.1328790459965928E-2</c:v>
                </c:pt>
                <c:pt idx="4">
                  <c:v>6.5587734241908002E-2</c:v>
                </c:pt>
                <c:pt idx="5">
                  <c:v>7.6660988074957415E-2</c:v>
                </c:pt>
                <c:pt idx="6">
                  <c:v>8.2623509369676315E-2</c:v>
                </c:pt>
                <c:pt idx="7">
                  <c:v>9.1993185689948895E-2</c:v>
                </c:pt>
                <c:pt idx="8">
                  <c:v>9.9659284497444628E-2</c:v>
                </c:pt>
                <c:pt idx="9">
                  <c:v>0.10306643952299829</c:v>
                </c:pt>
                <c:pt idx="10">
                  <c:v>0.10391822827938671</c:v>
                </c:pt>
                <c:pt idx="11">
                  <c:v>0.24275979557069846</c:v>
                </c:pt>
              </c:numCache>
            </c:numRef>
          </c:val>
          <c:extLst>
            <c:ext xmlns:c16="http://schemas.microsoft.com/office/drawing/2014/chart" uri="{C3380CC4-5D6E-409C-BE32-E72D297353CC}">
              <c16:uniqueId val="{00000000-72E7-4536-8A0F-20D8183A416C}"/>
            </c:ext>
          </c:extLst>
        </c:ser>
        <c:dLbls>
          <c:showLegendKey val="0"/>
          <c:showVal val="0"/>
          <c:showCatName val="0"/>
          <c:showSerName val="0"/>
          <c:showPercent val="0"/>
          <c:showBubbleSize val="0"/>
        </c:dLbls>
        <c:gapWidth val="182"/>
        <c:axId val="635315632"/>
        <c:axId val="635314320"/>
      </c:barChart>
      <c:catAx>
        <c:axId val="6353156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35314320"/>
        <c:crosses val="autoZero"/>
        <c:auto val="1"/>
        <c:lblAlgn val="ctr"/>
        <c:lblOffset val="100"/>
        <c:noMultiLvlLbl val="0"/>
      </c:catAx>
      <c:valAx>
        <c:axId val="635314320"/>
        <c:scaling>
          <c:orientation val="minMax"/>
        </c:scaling>
        <c:delete val="1"/>
        <c:axPos val="b"/>
        <c:numFmt formatCode="0%" sourceLinked="1"/>
        <c:majorTickMark val="none"/>
        <c:minorTickMark val="none"/>
        <c:tickLblPos val="nextTo"/>
        <c:crossAx val="635315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5">
                  <a:lumMod val="40000"/>
                  <a:lumOff val="60000"/>
                </a:schemeClr>
              </a:solidFill>
              <a:round/>
            </a:ln>
            <a:effectLst/>
          </c:spPr>
          <c:marker>
            <c:symbol val="circle"/>
            <c:size val="7"/>
            <c:spPr>
              <a:solidFill>
                <a:schemeClr val="accent5">
                  <a:lumMod val="75000"/>
                </a:schemeClr>
              </a:solidFill>
              <a:ln w="9525">
                <a:solidFill>
                  <a:schemeClr val="accent5">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Volume!$B$16:$B$18</c:f>
              <c:strCache>
                <c:ptCount val="3"/>
                <c:pt idx="0">
                  <c:v>2017/18</c:v>
                </c:pt>
                <c:pt idx="1">
                  <c:v>2018/19</c:v>
                </c:pt>
                <c:pt idx="2">
                  <c:v>2019/20</c:v>
                </c:pt>
              </c:strCache>
            </c:strRef>
          </c:cat>
          <c:val>
            <c:numRef>
              <c:f>Volume!$C$16:$C$18</c:f>
              <c:numCache>
                <c:formatCode>_-* #,##0_-;\-* #,##0_-;_-* "-"??_-;_-@_-</c:formatCode>
                <c:ptCount val="3"/>
                <c:pt idx="0">
                  <c:v>3425</c:v>
                </c:pt>
                <c:pt idx="1">
                  <c:v>8368</c:v>
                </c:pt>
                <c:pt idx="2">
                  <c:v>9297</c:v>
                </c:pt>
              </c:numCache>
            </c:numRef>
          </c:val>
          <c:smooth val="0"/>
          <c:extLst>
            <c:ext xmlns:c16="http://schemas.microsoft.com/office/drawing/2014/chart" uri="{C3380CC4-5D6E-409C-BE32-E72D297353CC}">
              <c16:uniqueId val="{00000000-F6D4-49F1-AE66-CC7D7ACA301F}"/>
            </c:ext>
          </c:extLst>
        </c:ser>
        <c:dLbls>
          <c:dLblPos val="t"/>
          <c:showLegendKey val="0"/>
          <c:showVal val="1"/>
          <c:showCatName val="0"/>
          <c:showSerName val="0"/>
          <c:showPercent val="0"/>
          <c:showBubbleSize val="0"/>
        </c:dLbls>
        <c:marker val="1"/>
        <c:smooth val="0"/>
        <c:axId val="438295720"/>
        <c:axId val="438291784"/>
      </c:lineChart>
      <c:catAx>
        <c:axId val="438295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8291784"/>
        <c:crosses val="autoZero"/>
        <c:auto val="1"/>
        <c:lblAlgn val="ctr"/>
        <c:lblOffset val="100"/>
        <c:noMultiLvlLbl val="0"/>
      </c:catAx>
      <c:valAx>
        <c:axId val="438291784"/>
        <c:scaling>
          <c:orientation val="minMax"/>
        </c:scaling>
        <c:delete val="1"/>
        <c:axPos val="l"/>
        <c:numFmt formatCode="_-* #,##0_-;\-* #,##0_-;_-* &quot;-&quot;??_-;_-@_-" sourceLinked="1"/>
        <c:majorTickMark val="none"/>
        <c:minorTickMark val="none"/>
        <c:tickLblPos val="nextTo"/>
        <c:crossAx val="438295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4</xdr:row>
      <xdr:rowOff>28574</xdr:rowOff>
    </xdr:from>
    <xdr:to>
      <xdr:col>14</xdr:col>
      <xdr:colOff>28575</xdr:colOff>
      <xdr:row>19</xdr:row>
      <xdr:rowOff>19049</xdr:rowOff>
    </xdr:to>
    <xdr:grpSp>
      <xdr:nvGrpSpPr>
        <xdr:cNvPr id="3" name="Group 2">
          <a:extLst>
            <a:ext uri="{FF2B5EF4-FFF2-40B4-BE49-F238E27FC236}">
              <a16:creationId xmlns:a16="http://schemas.microsoft.com/office/drawing/2014/main" id="{84F1BCCF-0DC9-4497-BBCA-B3BBE220D7A8}"/>
            </a:ext>
          </a:extLst>
        </xdr:cNvPr>
        <xdr:cNvGrpSpPr/>
      </xdr:nvGrpSpPr>
      <xdr:grpSpPr>
        <a:xfrm>
          <a:off x="409575" y="838199"/>
          <a:ext cx="8153400" cy="2847975"/>
          <a:chOff x="409575" y="838199"/>
          <a:chExt cx="8153400" cy="2847975"/>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838199"/>
            <a:ext cx="8067675" cy="2847975"/>
            <a:chOff x="647700" y="485774"/>
            <a:chExt cx="8067675" cy="2847975"/>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1752601"/>
              <a:ext cx="2581274" cy="15430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n-GB" sz="1050" b="0"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24%</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debt</a:t>
              </a:r>
              <a:r>
                <a:rPr lang="en-GB" sz="1200" b="0" i="0" u="none" strike="noStrike" baseline="0">
                  <a:solidFill>
                    <a:schemeClr val="dk1"/>
                  </a:solidFill>
                  <a:effectLst/>
                  <a:latin typeface="+mn-lt"/>
                  <a:ea typeface="+mn-ea"/>
                  <a:cs typeface="+mn-cs"/>
                </a:rPr>
                <a:t> clients sought advice with credit, store and charge card debt</a:t>
              </a:r>
              <a:endParaRPr lang="en-GB" sz="1100"/>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162175" cy="1371600"/>
              <a:chOff x="4886325" y="504825"/>
              <a:chExt cx="21621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9" y="523876"/>
                <a:ext cx="1343025"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mn-lt"/>
                    <a:ea typeface="+mn-ea"/>
                    <a:cs typeface="+mn-cs"/>
                  </a:rPr>
                  <a:t>The</a:t>
                </a:r>
                <a:r>
                  <a:rPr lang="en-GB" sz="1200" b="0" i="0" u="none" strike="noStrike" baseline="0">
                    <a:solidFill>
                      <a:schemeClr val="dk1"/>
                    </a:solidFill>
                    <a:effectLst/>
                    <a:latin typeface="+mn-lt"/>
                    <a:ea typeface="+mn-ea"/>
                    <a:cs typeface="+mn-cs"/>
                  </a:rPr>
                  <a:t>re is increasing numbers of clients seeking advice with </a:t>
                </a:r>
              </a:p>
              <a:p>
                <a:r>
                  <a:rPr lang="en-GB" sz="1400" b="1" i="0" u="none" strike="noStrike" baseline="0">
                    <a:solidFill>
                      <a:schemeClr val="accent3">
                        <a:lumMod val="50000"/>
                      </a:schemeClr>
                    </a:solidFill>
                    <a:effectLst/>
                    <a:latin typeface="+mn-lt"/>
                    <a:ea typeface="+mn-ea"/>
                    <a:cs typeface="+mn-cs"/>
                  </a:rPr>
                  <a:t>rent arrears</a:t>
                </a:r>
                <a:endParaRPr lang="en-GB" sz="2800" b="1" i="0" u="none" strike="noStrike" baseline="0">
                  <a:solidFill>
                    <a:schemeClr val="accent3">
                      <a:lumMod val="50000"/>
                    </a:schemeClr>
                  </a:solidFill>
                  <a:effectLst/>
                  <a:latin typeface="+mn-lt"/>
                  <a:ea typeface="+mn-ea"/>
                  <a:cs typeface="+mn-cs"/>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12394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200" b="0">
                <a:solidFill>
                  <a:sysClr val="windowText" lastClr="000000"/>
                </a:solidFill>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714375" y="552450"/>
              <a:ext cx="5657850" cy="2762248"/>
              <a:chOff x="333375" y="1139421"/>
              <a:chExt cx="5657850" cy="2546754"/>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0" y="2447925"/>
                <a:ext cx="2981325"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33375" y="1139421"/>
                <a:ext cx="2333625" cy="927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2800" b="1" i="0" u="none" strike="noStrike">
                    <a:solidFill>
                      <a:srgbClr val="C00000"/>
                    </a:solidFill>
                    <a:effectLst/>
                    <a:latin typeface="+mn-lt"/>
                    <a:ea typeface="+mn-ea"/>
                    <a:cs typeface="+mn-cs"/>
                  </a:rPr>
                  <a:t>89%</a:t>
                </a:r>
                <a:r>
                  <a:rPr lang="en-GB" sz="1200" b="0" i="0" u="none" strike="noStrike">
                    <a:solidFill>
                      <a:schemeClr val="dk1"/>
                    </a:solidFill>
                    <a:effectLst/>
                    <a:latin typeface="+mn-lt"/>
                    <a:ea typeface="+mn-ea"/>
                    <a:cs typeface="+mn-cs"/>
                  </a:rPr>
                  <a:t> </a:t>
                </a:r>
              </a:p>
              <a:p>
                <a:pPr algn="l"/>
                <a:r>
                  <a:rPr lang="en-GB" sz="1200" b="0" i="0" u="none" strike="noStrike">
                    <a:solidFill>
                      <a:schemeClr val="dk1"/>
                    </a:solidFill>
                    <a:effectLst/>
                    <a:latin typeface="+mn-lt"/>
                    <a:ea typeface="+mn-ea"/>
                    <a:cs typeface="+mn-cs"/>
                  </a:rPr>
                  <a:t>of clients surveyed agreed the</a:t>
                </a:r>
                <a:r>
                  <a:rPr lang="en-GB" sz="1200" b="0" i="0" u="none" strike="noStrike" baseline="0">
                    <a:solidFill>
                      <a:schemeClr val="dk1"/>
                    </a:solidFill>
                    <a:effectLst/>
                    <a:latin typeface="+mn-lt"/>
                    <a:ea typeface="+mn-ea"/>
                    <a:cs typeface="+mn-cs"/>
                  </a:rPr>
                  <a:t> advice received</a:t>
                </a:r>
                <a:r>
                  <a:rPr lang="en-GB" sz="1200" b="0" i="0" u="none" strike="noStrike">
                    <a:solidFill>
                      <a:schemeClr val="dk1"/>
                    </a:solidFill>
                    <a:effectLst/>
                    <a:latin typeface="+mn-lt"/>
                    <a:ea typeface="+mn-ea"/>
                    <a:cs typeface="+mn-cs"/>
                  </a:rPr>
                  <a:t> reduced stress</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4"/>
              <a:ext cx="2676525" cy="113347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752598"/>
              <a:ext cx="2238375" cy="1581151"/>
              <a:chOff x="9648825" y="2188734"/>
              <a:chExt cx="2238375" cy="1192640"/>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188734"/>
                <a:ext cx="2238375" cy="119264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200275"/>
                <a:ext cx="2085974"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en-GB" sz="2800" b="1" i="0" u="none" strike="noStrike">
                    <a:solidFill>
                      <a:schemeClr val="accent3">
                        <a:lumMod val="50000"/>
                      </a:schemeClr>
                    </a:solidFill>
                    <a:effectLst/>
                    <a:latin typeface="+mn-lt"/>
                    <a:ea typeface="+mn-ea"/>
                    <a:cs typeface="+mn-cs"/>
                  </a:rPr>
                  <a:t>32%</a:t>
                </a:r>
                <a:r>
                  <a:rPr lang="en-GB" sz="1200" b="1" i="0" u="none" strike="noStrike">
                    <a:solidFill>
                      <a:schemeClr val="dk1"/>
                    </a:solidFill>
                    <a:effectLst/>
                    <a:latin typeface="+mn-lt"/>
                    <a:ea typeface="+mn-ea"/>
                    <a:cs typeface="+mn-cs"/>
                  </a:rPr>
                  <a:t> </a:t>
                </a:r>
              </a:p>
              <a:p>
                <a:pPr algn="r"/>
                <a:r>
                  <a:rPr lang="en-GB" sz="1200" b="0" i="0" u="none" strike="noStrike">
                    <a:solidFill>
                      <a:schemeClr val="dk1"/>
                    </a:solidFill>
                    <a:effectLst/>
                    <a:latin typeface="+mn-lt"/>
                    <a:ea typeface="+mn-ea"/>
                    <a:cs typeface="+mn-cs"/>
                  </a:rPr>
                  <a:t>of Inverclyde</a:t>
                </a:r>
                <a:r>
                  <a:rPr lang="en-GB" sz="1200" b="0" i="0" u="none" strike="noStrike" baseline="0">
                    <a:solidFill>
                      <a:schemeClr val="dk1"/>
                    </a:solidFill>
                    <a:effectLst/>
                    <a:latin typeface="+mn-lt"/>
                    <a:ea typeface="+mn-ea"/>
                    <a:cs typeface="+mn-cs"/>
                  </a:rPr>
                  <a:t> </a:t>
                </a:r>
                <a:r>
                  <a:rPr lang="en-GB" sz="1200" b="0" i="0" u="none" strike="noStrike">
                    <a:solidFill>
                      <a:schemeClr val="dk1"/>
                    </a:solidFill>
                    <a:effectLst/>
                    <a:latin typeface="+mn-lt"/>
                    <a:ea typeface="+mn-ea"/>
                    <a:cs typeface="+mn-cs"/>
                  </a:rPr>
                  <a:t>clients were from privately rented housing,</a:t>
                </a:r>
                <a:r>
                  <a:rPr lang="en-GB" sz="1200" b="0" i="0" u="none" strike="noStrike" baseline="0">
                    <a:solidFill>
                      <a:schemeClr val="dk1"/>
                    </a:solidFill>
                    <a:effectLst/>
                    <a:latin typeface="+mn-lt"/>
                    <a:ea typeface="+mn-ea"/>
                    <a:cs typeface="+mn-cs"/>
                  </a:rPr>
                  <a:t> compared with 12% across services in Scotland</a:t>
                </a:r>
                <a:endParaRPr lang="en-GB" sz="1200" b="1">
                  <a:solidFill>
                    <a:schemeClr val="accent3">
                      <a:lumMod val="50000"/>
                    </a:schemeClr>
                  </a:solidFill>
                </a:endParaRPr>
              </a:p>
            </xdr:txBody>
          </xdr:sp>
        </xdr:grpSp>
      </xdr:grpSp>
      <xdr:pic>
        <xdr:nvPicPr>
          <xdr:cNvPr id="31" name="Graphic 30" descr="Coins">
            <a:extLst>
              <a:ext uri="{FF2B5EF4-FFF2-40B4-BE49-F238E27FC236}">
                <a16:creationId xmlns:a16="http://schemas.microsoft.com/office/drawing/2014/main" id="{C1328E9D-9688-43AD-9344-3E78EEE9A0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038726" y="2524126"/>
            <a:ext cx="981074" cy="981074"/>
          </a:xfrm>
          <a:prstGeom prst="rect">
            <a:avLst/>
          </a:prstGeom>
        </xdr:spPr>
      </xdr:pic>
      <xdr:sp macro="" textlink="">
        <xdr:nvSpPr>
          <xdr:cNvPr id="11" name="TextBox 10">
            <a:extLst>
              <a:ext uri="{FF2B5EF4-FFF2-40B4-BE49-F238E27FC236}">
                <a16:creationId xmlns:a16="http://schemas.microsoft.com/office/drawing/2014/main" id="{9EEB0E6D-83E7-4BF8-A7CD-B7BAC0EA8EA2}"/>
              </a:ext>
            </a:extLst>
          </xdr:cNvPr>
          <xdr:cNvSpPr txBox="1"/>
        </xdr:nvSpPr>
        <xdr:spPr>
          <a:xfrm>
            <a:off x="5886449" y="857250"/>
            <a:ext cx="2047876" cy="1066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a:effectLst/>
              </a:rPr>
              <a:t>The total number of contacts to</a:t>
            </a:r>
            <a:r>
              <a:rPr lang="en-GB" baseline="0">
                <a:effectLst/>
              </a:rPr>
              <a:t> the service increased</a:t>
            </a:r>
          </a:p>
          <a:p>
            <a:r>
              <a:rPr lang="en-GB" sz="2800" b="1" baseline="0">
                <a:solidFill>
                  <a:schemeClr val="accent5">
                    <a:lumMod val="50000"/>
                  </a:schemeClr>
                </a:solidFill>
                <a:effectLst/>
              </a:rPr>
              <a:t>11%</a:t>
            </a:r>
            <a:r>
              <a:rPr lang="en-GB" baseline="0">
                <a:effectLst/>
              </a:rPr>
              <a:t> </a:t>
            </a:r>
          </a:p>
          <a:p>
            <a:r>
              <a:rPr lang="en-GB" baseline="0">
                <a:effectLst/>
              </a:rPr>
              <a:t>between 2018/19 and 2019/20</a:t>
            </a:r>
            <a:endParaRPr lang="en-GB">
              <a:effectLst/>
            </a:endParaRPr>
          </a:p>
        </xdr:txBody>
      </xdr:sp>
      <xdr:pic>
        <xdr:nvPicPr>
          <xdr:cNvPr id="6" name="Graphic 5" descr="House">
            <a:extLst>
              <a:ext uri="{FF2B5EF4-FFF2-40B4-BE49-F238E27FC236}">
                <a16:creationId xmlns:a16="http://schemas.microsoft.com/office/drawing/2014/main" id="{FF3CBC51-75F0-4EF8-934C-E62AF3B1B5F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705600" y="2009775"/>
            <a:ext cx="914400" cy="914400"/>
          </a:xfrm>
          <a:prstGeom prst="rect">
            <a:avLst/>
          </a:prstGeom>
        </xdr:spPr>
      </xdr:pic>
      <xdr:pic>
        <xdr:nvPicPr>
          <xdr:cNvPr id="17" name="Graphic 16" descr="Credit card">
            <a:extLst>
              <a:ext uri="{FF2B5EF4-FFF2-40B4-BE49-F238E27FC236}">
                <a16:creationId xmlns:a16="http://schemas.microsoft.com/office/drawing/2014/main" id="{3E510D19-22D0-4AE3-B43C-9EB6744FC66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19225" y="2000250"/>
            <a:ext cx="1209675" cy="1209675"/>
          </a:xfrm>
          <a:prstGeom prst="rect">
            <a:avLst/>
          </a:prstGeom>
        </xdr:spPr>
      </xdr:pic>
      <xdr:pic>
        <xdr:nvPicPr>
          <xdr:cNvPr id="23" name="Graphic 22" descr="Upward trend">
            <a:extLst>
              <a:ext uri="{FF2B5EF4-FFF2-40B4-BE49-F238E27FC236}">
                <a16:creationId xmlns:a16="http://schemas.microsoft.com/office/drawing/2014/main" id="{AEF8C00C-310A-469C-82F3-9A20A05DDB3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4743450" y="1143000"/>
            <a:ext cx="914400" cy="914400"/>
          </a:xfrm>
          <a:prstGeom prst="rect">
            <a:avLst/>
          </a:prstGeom>
        </xdr:spPr>
      </xdr:pic>
      <xdr:pic>
        <xdr:nvPicPr>
          <xdr:cNvPr id="27" name="Graphic 26" descr="Call center">
            <a:extLst>
              <a:ext uri="{FF2B5EF4-FFF2-40B4-BE49-F238E27FC236}">
                <a16:creationId xmlns:a16="http://schemas.microsoft.com/office/drawing/2014/main" id="{F61E8814-A573-4AAC-8ECC-165F0F797E7B}"/>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7648575" y="933450"/>
            <a:ext cx="914400" cy="914400"/>
          </a:xfrm>
          <a:prstGeom prst="rect">
            <a:avLst/>
          </a:prstGeom>
        </xdr:spPr>
      </xdr:pic>
      <xdr:pic>
        <xdr:nvPicPr>
          <xdr:cNvPr id="29" name="Graphic 28" descr="Smiling face with no fill">
            <a:extLst>
              <a:ext uri="{FF2B5EF4-FFF2-40B4-BE49-F238E27FC236}">
                <a16:creationId xmlns:a16="http://schemas.microsoft.com/office/drawing/2014/main" id="{3A98AC21-D2A4-4457-BC7A-0EF81A4353D2}"/>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486025" y="866775"/>
            <a:ext cx="914400" cy="914400"/>
          </a:xfrm>
          <a:prstGeom prst="rect">
            <a:avLst/>
          </a:prstGeom>
        </xdr:spPr>
      </xdr:pic>
      <xdr:sp macro="" textlink="">
        <xdr:nvSpPr>
          <xdr:cNvPr id="34" name="TextBox 33">
            <a:extLst>
              <a:ext uri="{FF2B5EF4-FFF2-40B4-BE49-F238E27FC236}">
                <a16:creationId xmlns:a16="http://schemas.microsoft.com/office/drawing/2014/main" id="{A49DD24E-1FE3-4B16-8931-005195B2996D}"/>
              </a:ext>
            </a:extLst>
          </xdr:cNvPr>
          <xdr:cNvSpPr txBox="1"/>
        </xdr:nvSpPr>
        <xdr:spPr>
          <a:xfrm>
            <a:off x="3286125" y="2466975"/>
            <a:ext cx="1800225" cy="1133476"/>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2800" b="1" i="0">
                <a:solidFill>
                  <a:srgbClr val="C00000"/>
                </a:solidFill>
                <a:effectLst/>
                <a:latin typeface="+mn-lt"/>
                <a:ea typeface="+mn-ea"/>
                <a:cs typeface="+mn-cs"/>
              </a:rPr>
              <a:t>61%</a:t>
            </a:r>
            <a:endParaRPr lang="en-GB" sz="2800" b="1">
              <a:solidFill>
                <a:srgbClr val="C00000"/>
              </a:solidFill>
              <a:effectLst/>
            </a:endParaRPr>
          </a:p>
          <a:p>
            <a:pPr algn="l"/>
            <a:r>
              <a:rPr lang="en-GB" sz="1100" b="0" i="0">
                <a:solidFill>
                  <a:schemeClr val="dk1"/>
                </a:solidFill>
                <a:effectLst/>
                <a:latin typeface="+mn-lt"/>
                <a:ea typeface="+mn-ea"/>
                <a:cs typeface="+mn-cs"/>
              </a:rPr>
              <a:t>of clients had</a:t>
            </a:r>
            <a:r>
              <a:rPr lang="en-GB" sz="1100" b="0" i="0" baseline="0">
                <a:solidFill>
                  <a:schemeClr val="dk1"/>
                </a:solidFill>
                <a:effectLst/>
                <a:latin typeface="+mn-lt"/>
                <a:ea typeface="+mn-ea"/>
                <a:cs typeface="+mn-cs"/>
              </a:rPr>
              <a:t> household income of £10,000 or less</a:t>
            </a:r>
            <a:endParaRPr lang="en-GB">
              <a:effectLst/>
            </a:endParaRPr>
          </a:p>
          <a:p>
            <a:endParaRPr lang="en-GB"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285749</xdr:colOff>
      <xdr:row>2</xdr:row>
      <xdr:rowOff>38100</xdr:rowOff>
    </xdr:from>
    <xdr:to>
      <xdr:col>16</xdr:col>
      <xdr:colOff>371474</xdr:colOff>
      <xdr:row>9</xdr:row>
      <xdr:rowOff>28575</xdr:rowOff>
    </xdr:to>
    <xdr:sp macro="" textlink="">
      <xdr:nvSpPr>
        <xdr:cNvPr id="8" name="TextBox 7">
          <a:extLst>
            <a:ext uri="{FF2B5EF4-FFF2-40B4-BE49-F238E27FC236}">
              <a16:creationId xmlns:a16="http://schemas.microsoft.com/office/drawing/2014/main" id="{BC4336A3-82B1-4EE5-B38D-B92FB4FF797C}"/>
            </a:ext>
          </a:extLst>
        </xdr:cNvPr>
        <xdr:cNvSpPr txBox="1"/>
      </xdr:nvSpPr>
      <xdr:spPr>
        <a:xfrm>
          <a:off x="6991349" y="419100"/>
          <a:ext cx="3133725" cy="13239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Inverclyde clients were more commonly from privately rented housing than socially rented housing. 32% of clients in Inverclyde were from privately rented housing which was comparatively higher than in services across Scotland where 12% of clients from this housing tenure.</a:t>
          </a:r>
        </a:p>
      </xdr:txBody>
    </xdr:sp>
    <xdr:clientData/>
  </xdr:twoCellAnchor>
  <xdr:twoCellAnchor>
    <xdr:from>
      <xdr:col>0</xdr:col>
      <xdr:colOff>209550</xdr:colOff>
      <xdr:row>2</xdr:row>
      <xdr:rowOff>47625</xdr:rowOff>
    </xdr:from>
    <xdr:to>
      <xdr:col>11</xdr:col>
      <xdr:colOff>163950</xdr:colOff>
      <xdr:row>23</xdr:row>
      <xdr:rowOff>7125</xdr:rowOff>
    </xdr:to>
    <xdr:graphicFrame macro="">
      <xdr:nvGraphicFramePr>
        <xdr:cNvPr id="4" name="Chart 3">
          <a:extLst>
            <a:ext uri="{FF2B5EF4-FFF2-40B4-BE49-F238E27FC236}">
              <a16:creationId xmlns:a16="http://schemas.microsoft.com/office/drawing/2014/main" id="{9E63085B-CCF2-4058-9974-1EACD767F3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133349</xdr:colOff>
      <xdr:row>2</xdr:row>
      <xdr:rowOff>57150</xdr:rowOff>
    </xdr:from>
    <xdr:to>
      <xdr:col>11</xdr:col>
      <xdr:colOff>87749</xdr:colOff>
      <xdr:row>23</xdr:row>
      <xdr:rowOff>16650</xdr:rowOff>
    </xdr:to>
    <xdr:graphicFrame macro="">
      <xdr:nvGraphicFramePr>
        <xdr:cNvPr id="2" name="Chart 1">
          <a:extLst>
            <a:ext uri="{FF2B5EF4-FFF2-40B4-BE49-F238E27FC236}">
              <a16:creationId xmlns:a16="http://schemas.microsoft.com/office/drawing/2014/main" id="{35026B3E-EDEB-4BF8-8C9B-41BA6FCF9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171450</xdr:colOff>
      <xdr:row>2</xdr:row>
      <xdr:rowOff>57150</xdr:rowOff>
    </xdr:from>
    <xdr:to>
      <xdr:col>16</xdr:col>
      <xdr:colOff>257175</xdr:colOff>
      <xdr:row>7</xdr:row>
      <xdr:rowOff>9525</xdr:rowOff>
    </xdr:to>
    <xdr:sp macro="" textlink="">
      <xdr:nvSpPr>
        <xdr:cNvPr id="3" name="TextBox 2">
          <a:extLst>
            <a:ext uri="{FF2B5EF4-FFF2-40B4-BE49-F238E27FC236}">
              <a16:creationId xmlns:a16="http://schemas.microsoft.com/office/drawing/2014/main" id="{1D4B0189-D6A2-4081-BE54-1EA49FAEAA71}"/>
            </a:ext>
          </a:extLst>
        </xdr:cNvPr>
        <xdr:cNvSpPr txBox="1"/>
      </xdr:nvSpPr>
      <xdr:spPr>
        <a:xfrm>
          <a:off x="6877050" y="438150"/>
          <a:ext cx="3133725" cy="9048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Credit, store and charge card debts were the most common debt type clients presented with. 24% of debt clients presented with this debt type in 2019/20 compared with 16% in 2018/19.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180975</xdr:colOff>
      <xdr:row>2</xdr:row>
      <xdr:rowOff>47625</xdr:rowOff>
    </xdr:from>
    <xdr:to>
      <xdr:col>16</xdr:col>
      <xdr:colOff>266700</xdr:colOff>
      <xdr:row>6</xdr:row>
      <xdr:rowOff>171450</xdr:rowOff>
    </xdr:to>
    <xdr:sp macro="" textlink="">
      <xdr:nvSpPr>
        <xdr:cNvPr id="3" name="TextBox 2">
          <a:extLst>
            <a:ext uri="{FF2B5EF4-FFF2-40B4-BE49-F238E27FC236}">
              <a16:creationId xmlns:a16="http://schemas.microsoft.com/office/drawing/2014/main" id="{9A2EBF24-F2FE-4912-9C76-B98F027576F6}"/>
            </a:ext>
          </a:extLst>
        </xdr:cNvPr>
        <xdr:cNvSpPr txBox="1"/>
      </xdr:nvSpPr>
      <xdr:spPr>
        <a:xfrm>
          <a:off x="6886575" y="428625"/>
          <a:ext cx="3133725" cy="8858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There has been increasing number of contacts to the service in Inverclyde</a:t>
          </a:r>
          <a:r>
            <a:rPr lang="en-GB" sz="1100" baseline="0"/>
            <a:t> over the past 3 years. Between 2018/19 and 2019/20 the number of contacts increased 11%. </a:t>
          </a:r>
          <a:endParaRPr lang="en-GB" sz="1100"/>
        </a:p>
      </xdr:txBody>
    </xdr:sp>
    <xdr:clientData/>
  </xdr:twoCellAnchor>
  <xdr:twoCellAnchor>
    <xdr:from>
      <xdr:col>0</xdr:col>
      <xdr:colOff>104775</xdr:colOff>
      <xdr:row>2</xdr:row>
      <xdr:rowOff>38100</xdr:rowOff>
    </xdr:from>
    <xdr:to>
      <xdr:col>11</xdr:col>
      <xdr:colOff>59175</xdr:colOff>
      <xdr:row>22</xdr:row>
      <xdr:rowOff>188100</xdr:rowOff>
    </xdr:to>
    <xdr:graphicFrame macro="">
      <xdr:nvGraphicFramePr>
        <xdr:cNvPr id="4" name="Chart 3">
          <a:extLst>
            <a:ext uri="{FF2B5EF4-FFF2-40B4-BE49-F238E27FC236}">
              <a16:creationId xmlns:a16="http://schemas.microsoft.com/office/drawing/2014/main" id="{E6F7248A-5394-433F-A076-E5917E8460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workbookViewId="0"/>
  </sheetViews>
  <sheetFormatPr defaultRowHeight="15" x14ac:dyDescent="0.25"/>
  <cols>
    <col min="1" max="1" width="106.5703125" style="5" customWidth="1"/>
    <col min="2" max="16384" width="9.140625" style="5"/>
  </cols>
  <sheetData>
    <row r="1" spans="1:3" ht="21" x14ac:dyDescent="0.35">
      <c r="A1" s="738" t="s">
        <v>333</v>
      </c>
    </row>
    <row r="2" spans="1:3" ht="18.75" x14ac:dyDescent="0.3">
      <c r="A2" s="781" t="s">
        <v>89</v>
      </c>
      <c r="B2" s="781"/>
      <c r="C2" s="781"/>
    </row>
    <row r="4" spans="1:3" ht="75" x14ac:dyDescent="0.25">
      <c r="A4" s="737" t="s">
        <v>349</v>
      </c>
    </row>
    <row r="6" spans="1:3" ht="21" x14ac:dyDescent="0.35">
      <c r="A6" s="741" t="s">
        <v>334</v>
      </c>
    </row>
    <row r="7" spans="1:3" x14ac:dyDescent="0.25">
      <c r="A7" s="739" t="s">
        <v>321</v>
      </c>
    </row>
    <row r="8" spans="1:3" x14ac:dyDescent="0.25">
      <c r="A8" s="740" t="s">
        <v>320</v>
      </c>
    </row>
    <row r="10" spans="1:3" x14ac:dyDescent="0.25">
      <c r="A10" s="728" t="s">
        <v>335</v>
      </c>
    </row>
    <row r="11" spans="1:3" x14ac:dyDescent="0.25">
      <c r="A11" s="739" t="s">
        <v>317</v>
      </c>
    </row>
    <row r="12" spans="1:3" x14ac:dyDescent="0.25">
      <c r="A12" s="739" t="s">
        <v>328</v>
      </c>
    </row>
    <row r="13" spans="1:3" x14ac:dyDescent="0.25">
      <c r="A13" s="739" t="s">
        <v>330</v>
      </c>
    </row>
    <row r="14" spans="1:3" x14ac:dyDescent="0.25">
      <c r="A14" s="739" t="s">
        <v>336</v>
      </c>
    </row>
    <row r="15" spans="1:3" x14ac:dyDescent="0.25">
      <c r="A15" s="739" t="s">
        <v>172</v>
      </c>
    </row>
    <row r="16" spans="1:3" x14ac:dyDescent="0.25">
      <c r="A16" s="739" t="s">
        <v>186</v>
      </c>
    </row>
    <row r="17" spans="1:1" x14ac:dyDescent="0.25">
      <c r="A17" s="740" t="s">
        <v>262</v>
      </c>
    </row>
    <row r="18" spans="1:1" x14ac:dyDescent="0.25">
      <c r="A18" s="739" t="s">
        <v>337</v>
      </c>
    </row>
    <row r="19" spans="1:1" x14ac:dyDescent="0.25">
      <c r="A19" s="739" t="s">
        <v>297</v>
      </c>
    </row>
    <row r="20" spans="1:1" x14ac:dyDescent="0.25">
      <c r="A20" s="739" t="s">
        <v>311</v>
      </c>
    </row>
    <row r="22" spans="1:1" x14ac:dyDescent="0.25">
      <c r="A22" s="728" t="s">
        <v>338</v>
      </c>
    </row>
    <row r="23" spans="1:1" s="727" customFormat="1" x14ac:dyDescent="0.25">
      <c r="A23" s="739" t="s">
        <v>384</v>
      </c>
    </row>
    <row r="24" spans="1:1" s="727" customFormat="1" x14ac:dyDescent="0.25">
      <c r="A24" s="739" t="s">
        <v>383</v>
      </c>
    </row>
    <row r="25" spans="1:1" x14ac:dyDescent="0.25">
      <c r="A25" s="740" t="s">
        <v>342</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5" location="'Contacts Chart'!A1" display="Contacts Chart" xr:uid="{5ECC5D47-891F-4D88-AB35-C09C933D25BD}"/>
    <hyperlink ref="A23" location="'Housing Tenure Chart'!A1" display="Housing Tenure Chart" xr:uid="{68865E93-9FD7-4FF2-9161-562860A37842}"/>
    <hyperlink ref="A24" location="'Debt Chart'!A1" display="Debt Chart" xr:uid="{EC624F4B-C1A9-4FE2-9628-091349678FB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781" t="s">
        <v>89</v>
      </c>
      <c r="B1" s="781"/>
      <c r="C1" s="781"/>
      <c r="O1" s="285"/>
    </row>
    <row r="2" spans="1:24" x14ac:dyDescent="0.25">
      <c r="A2" s="284" t="s">
        <v>162</v>
      </c>
      <c r="B2" s="283"/>
      <c r="C2" s="283"/>
      <c r="D2" s="283"/>
      <c r="E2" s="283"/>
      <c r="F2" s="283"/>
      <c r="G2" s="283"/>
      <c r="H2" s="283"/>
      <c r="I2" s="283"/>
      <c r="J2" s="283"/>
      <c r="K2" s="283"/>
      <c r="L2" s="283"/>
      <c r="O2" s="283"/>
    </row>
    <row r="3" spans="1:24" s="727" customFormat="1" x14ac:dyDescent="0.25">
      <c r="A3" s="297" t="s">
        <v>0</v>
      </c>
    </row>
    <row r="4" spans="1:24" s="288" customFormat="1" x14ac:dyDescent="0.25">
      <c r="A4" s="289"/>
    </row>
    <row r="5" spans="1:24" s="288" customFormat="1" x14ac:dyDescent="0.25">
      <c r="A5" s="280" t="s">
        <v>167</v>
      </c>
      <c r="C5" s="281" t="s">
        <v>170</v>
      </c>
    </row>
    <row r="6" spans="1:24" s="288" customFormat="1" x14ac:dyDescent="0.25">
      <c r="A6" s="280" t="s">
        <v>169</v>
      </c>
      <c r="C6" s="281" t="s">
        <v>171</v>
      </c>
    </row>
    <row r="7" spans="1:24" x14ac:dyDescent="0.25">
      <c r="A7" s="280"/>
      <c r="B7" s="283"/>
      <c r="C7" s="285"/>
      <c r="D7" s="283"/>
      <c r="E7" s="283"/>
      <c r="F7" s="283"/>
      <c r="G7" s="283"/>
      <c r="H7" s="283"/>
      <c r="I7" s="283"/>
      <c r="J7" s="283"/>
      <c r="K7" s="283"/>
      <c r="L7" s="283"/>
      <c r="O7" s="283"/>
    </row>
    <row r="8" spans="1:24" x14ac:dyDescent="0.25">
      <c r="A8" s="284" t="s">
        <v>174</v>
      </c>
      <c r="B8" s="282"/>
      <c r="C8" s="282"/>
      <c r="D8" s="282"/>
      <c r="E8" s="282"/>
      <c r="F8" s="282"/>
      <c r="G8" s="282"/>
      <c r="H8" s="282"/>
      <c r="I8" s="283"/>
      <c r="J8" s="283"/>
      <c r="K8" s="283"/>
      <c r="L8" s="283"/>
    </row>
    <row r="9" spans="1:24" x14ac:dyDescent="0.25">
      <c r="A9" s="284"/>
      <c r="B9" s="283"/>
      <c r="C9" s="283"/>
      <c r="D9" s="283"/>
      <c r="E9" s="283"/>
      <c r="F9" s="283"/>
      <c r="G9" s="283"/>
      <c r="H9" s="283"/>
      <c r="I9" s="283"/>
      <c r="J9" s="283"/>
      <c r="K9" s="283"/>
      <c r="L9" s="283"/>
    </row>
    <row r="10" spans="1:24" x14ac:dyDescent="0.25">
      <c r="A10" s="283"/>
      <c r="B10" s="315"/>
      <c r="C10" s="787" t="str">
        <f>$A$1</f>
        <v>Inverclyde</v>
      </c>
      <c r="D10" s="788"/>
      <c r="E10" s="796"/>
      <c r="F10" s="788" t="s">
        <v>71</v>
      </c>
      <c r="G10" s="788"/>
      <c r="H10" s="788"/>
      <c r="I10" s="283"/>
      <c r="J10" s="288"/>
      <c r="K10" s="288"/>
      <c r="L10" s="288"/>
      <c r="M10" s="288"/>
      <c r="N10" s="288"/>
      <c r="O10" s="288"/>
      <c r="P10" s="288"/>
      <c r="Q10" s="288"/>
      <c r="R10" s="288"/>
      <c r="S10" s="288"/>
      <c r="T10" s="288"/>
      <c r="U10" s="288"/>
      <c r="V10" s="288"/>
      <c r="W10" s="288"/>
      <c r="X10" s="288"/>
    </row>
    <row r="11" spans="1:24" ht="15.75" thickBot="1" x14ac:dyDescent="0.3">
      <c r="A11" s="283"/>
      <c r="B11" s="316" t="s">
        <v>168</v>
      </c>
      <c r="C11" s="300" t="s">
        <v>165</v>
      </c>
      <c r="D11" s="301" t="s">
        <v>166</v>
      </c>
      <c r="E11" s="293" t="s">
        <v>164</v>
      </c>
      <c r="F11" s="301" t="s">
        <v>165</v>
      </c>
      <c r="G11" s="301" t="s">
        <v>166</v>
      </c>
      <c r="H11" s="292" t="s">
        <v>164</v>
      </c>
      <c r="I11" s="283"/>
      <c r="J11" s="288"/>
      <c r="K11" s="288"/>
      <c r="L11" s="288"/>
      <c r="M11" s="288"/>
      <c r="N11" s="288"/>
      <c r="O11" s="288"/>
      <c r="P11" s="288"/>
      <c r="Q11" s="288"/>
      <c r="R11" s="288"/>
      <c r="S11" s="288"/>
      <c r="T11" s="288"/>
      <c r="U11" s="288"/>
      <c r="V11" s="288"/>
      <c r="W11" s="288"/>
      <c r="X11" s="288"/>
    </row>
    <row r="12" spans="1:24" x14ac:dyDescent="0.25">
      <c r="A12" s="283"/>
      <c r="B12" s="165" t="s">
        <v>114</v>
      </c>
      <c r="C12" s="40"/>
      <c r="D12" s="174"/>
      <c r="E12" s="195"/>
      <c r="F12" s="174"/>
      <c r="G12" s="174"/>
      <c r="H12" s="174"/>
      <c r="I12" s="283"/>
      <c r="J12" s="288"/>
      <c r="K12" s="288"/>
      <c r="L12" s="288"/>
      <c r="M12" s="288"/>
      <c r="N12" s="288"/>
      <c r="O12" s="288"/>
      <c r="P12" s="288"/>
      <c r="Q12" s="288"/>
      <c r="R12" s="288"/>
      <c r="S12" s="288"/>
      <c r="T12" s="288"/>
      <c r="U12" s="288"/>
      <c r="V12" s="288"/>
      <c r="W12" s="288"/>
      <c r="X12" s="288"/>
    </row>
    <row r="13" spans="1:24" x14ac:dyDescent="0.25">
      <c r="A13" s="283"/>
      <c r="B13" s="320" t="s">
        <v>5</v>
      </c>
      <c r="C13" s="307">
        <v>23.5</v>
      </c>
      <c r="D13" s="308">
        <v>0</v>
      </c>
      <c r="E13" s="309">
        <f>SUM(C13:D13)</f>
        <v>23.5</v>
      </c>
      <c r="F13" s="307">
        <v>465.74000000000007</v>
      </c>
      <c r="G13" s="308">
        <v>381.29</v>
      </c>
      <c r="H13" s="313">
        <f>SUM(F13:G13)</f>
        <v>847.03000000000009</v>
      </c>
      <c r="I13" s="283"/>
      <c r="J13" s="288"/>
      <c r="K13" s="288"/>
      <c r="L13" s="288"/>
      <c r="M13" s="288"/>
      <c r="N13" s="288"/>
      <c r="O13" s="288"/>
      <c r="P13" s="288"/>
      <c r="Q13" s="288"/>
      <c r="R13" s="288"/>
      <c r="S13" s="288"/>
      <c r="T13" s="288"/>
      <c r="U13" s="288"/>
      <c r="V13" s="288"/>
      <c r="W13" s="288"/>
      <c r="X13" s="288"/>
    </row>
    <row r="14" spans="1:24" x14ac:dyDescent="0.25">
      <c r="A14" s="283"/>
      <c r="B14" s="321" t="s">
        <v>6</v>
      </c>
      <c r="C14" s="310">
        <v>25</v>
      </c>
      <c r="D14" s="311" t="s">
        <v>116</v>
      </c>
      <c r="E14" s="312">
        <f t="shared" ref="E14:E15" si="0">SUM(C14:D14)</f>
        <v>25</v>
      </c>
      <c r="F14" s="311">
        <v>465.65</v>
      </c>
      <c r="G14" s="311">
        <v>427.58999999999992</v>
      </c>
      <c r="H14" s="314">
        <f t="shared" ref="H14:H15" si="1">SUM(F14:G14)</f>
        <v>893.2399999999999</v>
      </c>
      <c r="J14" s="288"/>
      <c r="K14" s="288"/>
      <c r="L14" s="288"/>
      <c r="M14" s="288"/>
      <c r="N14" s="288"/>
      <c r="O14" s="288"/>
      <c r="P14" s="288"/>
      <c r="Q14" s="288"/>
      <c r="R14" s="288"/>
      <c r="S14" s="288"/>
      <c r="T14" s="288"/>
      <c r="U14" s="288"/>
      <c r="V14" s="288"/>
      <c r="W14" s="288"/>
      <c r="X14" s="288"/>
    </row>
    <row r="15" spans="1:24" x14ac:dyDescent="0.25">
      <c r="B15" s="328" t="s">
        <v>104</v>
      </c>
      <c r="C15" s="329">
        <v>22.5</v>
      </c>
      <c r="D15" s="330">
        <v>0</v>
      </c>
      <c r="E15" s="331">
        <f t="shared" si="0"/>
        <v>22.5</v>
      </c>
      <c r="F15" s="330">
        <v>428.14000000000004</v>
      </c>
      <c r="G15" s="330">
        <v>334.35</v>
      </c>
      <c r="H15" s="332">
        <f t="shared" si="1"/>
        <v>762.49</v>
      </c>
      <c r="J15" s="288"/>
      <c r="K15" s="288"/>
      <c r="L15" s="288"/>
      <c r="M15" s="288"/>
      <c r="N15" s="288"/>
      <c r="O15" s="288"/>
      <c r="P15" s="288"/>
      <c r="Q15" s="288"/>
      <c r="R15" s="288"/>
      <c r="S15" s="288"/>
      <c r="T15" s="288"/>
      <c r="U15" s="288"/>
      <c r="V15" s="288"/>
      <c r="W15" s="288"/>
      <c r="X15" s="288"/>
    </row>
    <row r="16" spans="1:24" x14ac:dyDescent="0.25">
      <c r="B16" s="289" t="s">
        <v>115</v>
      </c>
      <c r="C16" s="186"/>
      <c r="D16" s="287"/>
      <c r="E16" s="294"/>
      <c r="F16" s="288"/>
      <c r="G16" s="288"/>
      <c r="H16" s="288"/>
      <c r="J16" s="288"/>
      <c r="K16" s="288"/>
      <c r="L16" s="288"/>
      <c r="M16" s="288"/>
      <c r="N16" s="288"/>
      <c r="O16" s="288"/>
      <c r="P16" s="288"/>
      <c r="Q16" s="288"/>
      <c r="R16" s="288"/>
      <c r="S16" s="288"/>
      <c r="T16" s="288"/>
      <c r="U16" s="288"/>
      <c r="V16" s="288"/>
      <c r="W16" s="288"/>
      <c r="X16" s="288"/>
    </row>
    <row r="17" spans="1:24" x14ac:dyDescent="0.25">
      <c r="B17" s="290" t="s">
        <v>5</v>
      </c>
      <c r="C17" s="296">
        <f>IFERROR(C13/$E13,"-")</f>
        <v>1</v>
      </c>
      <c r="D17" s="253">
        <f>IFERROR(D13/$E13,"-")</f>
        <v>0</v>
      </c>
      <c r="E17" s="304"/>
      <c r="F17" s="253">
        <f>IFERROR(F13/$H13,"-")</f>
        <v>0.54985065464033156</v>
      </c>
      <c r="G17" s="253">
        <f>IFERROR(G13/$H13,"-")</f>
        <v>0.45014934535966844</v>
      </c>
      <c r="H17" s="253"/>
      <c r="J17" s="288"/>
      <c r="K17" s="288"/>
      <c r="L17" s="288"/>
      <c r="M17" s="288"/>
      <c r="N17" s="288"/>
      <c r="O17" s="288"/>
      <c r="P17" s="288"/>
      <c r="Q17" s="288"/>
      <c r="R17" s="288"/>
      <c r="S17" s="288"/>
      <c r="T17" s="288"/>
      <c r="U17" s="288"/>
      <c r="V17" s="288"/>
      <c r="W17" s="288"/>
      <c r="X17" s="288"/>
    </row>
    <row r="18" spans="1:24" x14ac:dyDescent="0.25">
      <c r="B18" s="291" t="s">
        <v>6</v>
      </c>
      <c r="C18" s="295">
        <f t="shared" ref="C18:D18" si="2">IFERROR(C14/$E14,"-")</f>
        <v>1</v>
      </c>
      <c r="D18" s="254" t="str">
        <f t="shared" si="2"/>
        <v>-</v>
      </c>
      <c r="E18" s="305"/>
      <c r="F18" s="254">
        <f t="shared" ref="F18:G18" si="3">IFERROR(F14/$H14,"-")</f>
        <v>0.52130446464556002</v>
      </c>
      <c r="G18" s="254">
        <f t="shared" si="3"/>
        <v>0.47869553535443998</v>
      </c>
      <c r="H18" s="254"/>
      <c r="J18" s="288"/>
      <c r="K18" s="288"/>
      <c r="L18" s="288"/>
      <c r="M18" s="288"/>
      <c r="N18" s="288"/>
      <c r="O18" s="288"/>
      <c r="P18" s="288"/>
      <c r="Q18" s="288"/>
      <c r="R18" s="288"/>
      <c r="S18" s="288"/>
      <c r="T18" s="288"/>
      <c r="U18" s="288"/>
      <c r="V18" s="288"/>
      <c r="W18" s="288"/>
      <c r="X18" s="288"/>
    </row>
    <row r="19" spans="1:24" ht="15.75" thickBot="1" x14ac:dyDescent="0.3">
      <c r="B19" s="299" t="s">
        <v>104</v>
      </c>
      <c r="C19" s="302">
        <f t="shared" ref="C19:D19" si="4">IFERROR(C15/$E15,"-")</f>
        <v>1</v>
      </c>
      <c r="D19" s="303">
        <f t="shared" si="4"/>
        <v>0</v>
      </c>
      <c r="E19" s="306"/>
      <c r="F19" s="303">
        <f t="shared" ref="F19:G19" si="5">IFERROR(F15/$H15,"-")</f>
        <v>0.56150244593371723</v>
      </c>
      <c r="G19" s="303">
        <f t="shared" si="5"/>
        <v>0.43849755406628288</v>
      </c>
      <c r="H19" s="303"/>
      <c r="J19" s="288"/>
      <c r="K19" s="288"/>
      <c r="L19" s="288"/>
      <c r="M19" s="288"/>
      <c r="N19" s="288"/>
      <c r="O19" s="288"/>
      <c r="P19" s="288"/>
      <c r="Q19" s="288"/>
      <c r="R19" s="288"/>
      <c r="S19" s="288"/>
      <c r="T19" s="288"/>
      <c r="U19" s="288"/>
      <c r="V19" s="288"/>
      <c r="W19" s="288"/>
      <c r="X19" s="288"/>
    </row>
    <row r="20" spans="1:24" x14ac:dyDescent="0.25">
      <c r="J20" s="288"/>
      <c r="K20" s="288"/>
      <c r="L20" s="288"/>
      <c r="M20" s="288"/>
      <c r="N20" s="288"/>
      <c r="O20" s="288"/>
      <c r="P20" s="288"/>
      <c r="Q20" s="288"/>
      <c r="R20" s="288"/>
      <c r="S20" s="288"/>
      <c r="T20" s="288"/>
      <c r="U20" s="288"/>
      <c r="V20" s="288"/>
      <c r="W20" s="288"/>
      <c r="X20" s="288"/>
    </row>
    <row r="21" spans="1:24" x14ac:dyDescent="0.25">
      <c r="A21" s="289" t="s">
        <v>175</v>
      </c>
      <c r="B21" s="286"/>
      <c r="C21" s="286"/>
      <c r="D21" s="286"/>
      <c r="E21" s="286"/>
      <c r="F21" s="286"/>
      <c r="G21" s="286"/>
      <c r="H21" s="286"/>
      <c r="I21" s="288"/>
      <c r="J21" s="288"/>
      <c r="K21" s="288"/>
    </row>
    <row r="22" spans="1:24" x14ac:dyDescent="0.25">
      <c r="A22" s="289"/>
      <c r="B22" s="288"/>
      <c r="C22" s="288"/>
      <c r="D22" s="288"/>
      <c r="E22" s="288"/>
      <c r="F22" s="288"/>
      <c r="G22" s="288"/>
      <c r="H22" s="288"/>
      <c r="I22" s="288"/>
      <c r="J22" s="288"/>
      <c r="K22" s="288"/>
    </row>
    <row r="23" spans="1:24" x14ac:dyDescent="0.25">
      <c r="A23" s="288"/>
      <c r="B23" s="815" t="s">
        <v>163</v>
      </c>
      <c r="C23" s="787" t="str">
        <f>$A$1</f>
        <v>Inverclyde</v>
      </c>
      <c r="D23" s="788"/>
      <c r="E23" s="796"/>
      <c r="F23" s="788" t="s">
        <v>71</v>
      </c>
      <c r="G23" s="788"/>
      <c r="H23" s="788"/>
      <c r="I23" s="288"/>
      <c r="J23" s="288"/>
      <c r="K23" s="288"/>
    </row>
    <row r="24" spans="1:24" ht="15.75" thickBot="1" x14ac:dyDescent="0.3">
      <c r="A24" s="288"/>
      <c r="B24" s="816"/>
      <c r="C24" s="300" t="s">
        <v>165</v>
      </c>
      <c r="D24" s="301" t="s">
        <v>166</v>
      </c>
      <c r="E24" s="293" t="s">
        <v>164</v>
      </c>
      <c r="F24" s="301" t="s">
        <v>165</v>
      </c>
      <c r="G24" s="301" t="s">
        <v>166</v>
      </c>
      <c r="H24" s="292" t="s">
        <v>164</v>
      </c>
      <c r="I24" s="288"/>
      <c r="J24" s="288"/>
      <c r="K24" s="288"/>
    </row>
    <row r="25" spans="1:24" x14ac:dyDescent="0.25">
      <c r="A25" s="288"/>
      <c r="B25" s="165" t="s">
        <v>114</v>
      </c>
      <c r="C25" s="40"/>
      <c r="D25" s="174"/>
      <c r="E25" s="195"/>
      <c r="F25" s="174"/>
      <c r="G25" s="174"/>
      <c r="H25" s="174"/>
      <c r="I25" s="288"/>
      <c r="J25" s="288"/>
      <c r="K25" s="288"/>
    </row>
    <row r="26" spans="1:24" x14ac:dyDescent="0.25">
      <c r="A26" s="288"/>
      <c r="B26" s="320" t="s">
        <v>5</v>
      </c>
      <c r="C26" s="307">
        <v>0</v>
      </c>
      <c r="D26" s="308">
        <v>0</v>
      </c>
      <c r="E26" s="309">
        <f>SUM(C26:D26)</f>
        <v>0</v>
      </c>
      <c r="F26" s="307">
        <v>0</v>
      </c>
      <c r="G26" s="308">
        <v>403.49</v>
      </c>
      <c r="H26" s="313">
        <f>SUM(F26:G26)</f>
        <v>403.49</v>
      </c>
      <c r="I26" s="288"/>
      <c r="J26" s="288"/>
      <c r="K26" s="288"/>
    </row>
    <row r="27" spans="1:24" x14ac:dyDescent="0.25">
      <c r="A27" s="288"/>
      <c r="B27" s="321" t="s">
        <v>6</v>
      </c>
      <c r="C27" s="310" t="s">
        <v>116</v>
      </c>
      <c r="D27" s="311" t="s">
        <v>116</v>
      </c>
      <c r="E27" s="312">
        <f t="shared" ref="E27:E28" si="6">SUM(C27:D27)</f>
        <v>0</v>
      </c>
      <c r="F27" s="311">
        <v>10</v>
      </c>
      <c r="G27" s="311">
        <v>403.49</v>
      </c>
      <c r="H27" s="314">
        <f t="shared" ref="H27:H28" si="7">SUM(F27:G27)</f>
        <v>413.49</v>
      </c>
      <c r="I27" s="288"/>
      <c r="J27" s="288"/>
      <c r="K27" s="288"/>
    </row>
    <row r="28" spans="1:24" x14ac:dyDescent="0.25">
      <c r="A28" s="288"/>
      <c r="B28" s="328" t="s">
        <v>104</v>
      </c>
      <c r="C28" s="329">
        <v>0</v>
      </c>
      <c r="D28" s="330">
        <v>0</v>
      </c>
      <c r="E28" s="331">
        <f t="shared" si="6"/>
        <v>0</v>
      </c>
      <c r="F28" s="330">
        <v>10</v>
      </c>
      <c r="G28" s="330">
        <v>403.49</v>
      </c>
      <c r="H28" s="332">
        <f t="shared" si="7"/>
        <v>413.49</v>
      </c>
      <c r="I28" s="288"/>
      <c r="J28" s="288"/>
      <c r="K28" s="288"/>
    </row>
    <row r="29" spans="1:24" x14ac:dyDescent="0.25">
      <c r="A29" s="288"/>
      <c r="B29" s="289" t="s">
        <v>115</v>
      </c>
      <c r="C29" s="186"/>
      <c r="D29" s="287"/>
      <c r="E29" s="294"/>
      <c r="F29" s="288"/>
      <c r="G29" s="288"/>
      <c r="H29" s="288"/>
      <c r="I29" s="288"/>
      <c r="J29" s="288"/>
      <c r="K29" s="288"/>
    </row>
    <row r="30" spans="1:24" x14ac:dyDescent="0.25">
      <c r="A30" s="288"/>
      <c r="B30" s="290" t="s">
        <v>5</v>
      </c>
      <c r="C30" s="296" t="str">
        <f>IFERROR(C26/$E26,"-")</f>
        <v>-</v>
      </c>
      <c r="D30" s="253" t="str">
        <f>IFERROR(D26/$E26,"-")</f>
        <v>-</v>
      </c>
      <c r="E30" s="304"/>
      <c r="F30" s="253">
        <f>IFERROR(F26/$H26,"-")</f>
        <v>0</v>
      </c>
      <c r="G30" s="253">
        <f>IFERROR(G26/$H26,"-")</f>
        <v>1</v>
      </c>
      <c r="H30" s="253"/>
      <c r="I30" s="288"/>
      <c r="J30" s="288"/>
      <c r="K30" s="288"/>
    </row>
    <row r="31" spans="1:24" x14ac:dyDescent="0.25">
      <c r="A31" s="288"/>
      <c r="B31" s="291" t="s">
        <v>6</v>
      </c>
      <c r="C31" s="295" t="str">
        <f t="shared" ref="C31:D31" si="8">IFERROR(C27/$E27,"-")</f>
        <v>-</v>
      </c>
      <c r="D31" s="254" t="str">
        <f t="shared" si="8"/>
        <v>-</v>
      </c>
      <c r="E31" s="305"/>
      <c r="F31" s="254">
        <f t="shared" ref="F31:G31" si="9">IFERROR(F27/$H27,"-")</f>
        <v>2.4184381726281168E-2</v>
      </c>
      <c r="G31" s="254">
        <f t="shared" si="9"/>
        <v>0.97581561827371888</v>
      </c>
      <c r="H31" s="254"/>
      <c r="I31" s="288"/>
      <c r="J31" s="288"/>
      <c r="K31" s="288"/>
    </row>
    <row r="32" spans="1:24" ht="15.75" thickBot="1" x14ac:dyDescent="0.3">
      <c r="A32" s="288"/>
      <c r="B32" s="299" t="s">
        <v>104</v>
      </c>
      <c r="C32" s="302" t="str">
        <f t="shared" ref="C32:D32" si="10">IFERROR(C28/$E28,"-")</f>
        <v>-</v>
      </c>
      <c r="D32" s="303" t="str">
        <f t="shared" si="10"/>
        <v>-</v>
      </c>
      <c r="E32" s="306"/>
      <c r="F32" s="303">
        <f t="shared" ref="F32:G32" si="11">IFERROR(F28/$H28,"-")</f>
        <v>2.4184381726281168E-2</v>
      </c>
      <c r="G32" s="303">
        <f t="shared" si="11"/>
        <v>0.97581561827371888</v>
      </c>
      <c r="H32" s="303"/>
      <c r="I32" s="288"/>
      <c r="J32" s="288"/>
      <c r="K32" s="288"/>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88"/>
    <col min="2" max="2" width="15" style="288" customWidth="1"/>
    <col min="3" max="14" width="16.140625" style="288" customWidth="1"/>
    <col min="15" max="16384" width="9.140625" style="288"/>
  </cols>
  <sheetData>
    <row r="1" spans="1:15" ht="18.75" x14ac:dyDescent="0.3">
      <c r="A1" s="781" t="s">
        <v>89</v>
      </c>
      <c r="B1" s="781"/>
      <c r="C1" s="781"/>
      <c r="O1" s="297"/>
    </row>
    <row r="2" spans="1:15" x14ac:dyDescent="0.25">
      <c r="A2" s="289" t="s">
        <v>172</v>
      </c>
    </row>
    <row r="3" spans="1:15" s="727" customFormat="1" x14ac:dyDescent="0.25">
      <c r="A3" s="297" t="s">
        <v>0</v>
      </c>
    </row>
    <row r="4" spans="1:15" x14ac:dyDescent="0.25">
      <c r="A4" s="289"/>
    </row>
    <row r="5" spans="1:15" x14ac:dyDescent="0.25">
      <c r="A5" s="280" t="s">
        <v>173</v>
      </c>
      <c r="C5" s="281" t="s">
        <v>184</v>
      </c>
    </row>
    <row r="6" spans="1:15" x14ac:dyDescent="0.25">
      <c r="A6" s="280" t="s">
        <v>183</v>
      </c>
      <c r="C6" s="281" t="s">
        <v>185</v>
      </c>
    </row>
    <row r="7" spans="1:15" x14ac:dyDescent="0.25">
      <c r="A7" s="280"/>
      <c r="C7" s="297"/>
    </row>
    <row r="8" spans="1:15" x14ac:dyDescent="0.25">
      <c r="A8" s="319" t="s">
        <v>177</v>
      </c>
      <c r="B8" s="286"/>
      <c r="C8" s="286"/>
      <c r="D8" s="286"/>
      <c r="E8" s="286"/>
      <c r="F8" s="318"/>
      <c r="G8" s="318"/>
      <c r="H8" s="318"/>
    </row>
    <row r="9" spans="1:15" x14ac:dyDescent="0.25">
      <c r="A9" s="289"/>
      <c r="F9" s="318"/>
      <c r="G9" s="318"/>
      <c r="H9" s="318"/>
    </row>
    <row r="10" spans="1:15" x14ac:dyDescent="0.25">
      <c r="B10" s="815" t="s">
        <v>173</v>
      </c>
      <c r="C10" s="787" t="str">
        <f>$A$1</f>
        <v>Inverclyde</v>
      </c>
      <c r="D10" s="788"/>
      <c r="E10" s="796"/>
      <c r="F10" s="788" t="s">
        <v>71</v>
      </c>
      <c r="G10" s="788"/>
      <c r="H10" s="788"/>
    </row>
    <row r="11" spans="1:15" ht="15.75" thickBot="1" x14ac:dyDescent="0.3">
      <c r="B11" s="816"/>
      <c r="C11" s="300" t="s">
        <v>165</v>
      </c>
      <c r="D11" s="301" t="s">
        <v>166</v>
      </c>
      <c r="E11" s="293" t="s">
        <v>176</v>
      </c>
      <c r="F11" s="300" t="s">
        <v>165</v>
      </c>
      <c r="G11" s="301" t="s">
        <v>166</v>
      </c>
      <c r="H11" s="322" t="s">
        <v>176</v>
      </c>
    </row>
    <row r="12" spans="1:15" x14ac:dyDescent="0.25">
      <c r="B12" s="165" t="s">
        <v>114</v>
      </c>
      <c r="C12" s="40"/>
      <c r="D12" s="174"/>
      <c r="E12" s="195"/>
      <c r="F12" s="174"/>
      <c r="G12" s="174"/>
      <c r="H12" s="174"/>
    </row>
    <row r="13" spans="1:15" x14ac:dyDescent="0.25">
      <c r="B13" s="320" t="s">
        <v>5</v>
      </c>
      <c r="C13" s="317">
        <v>738483</v>
      </c>
      <c r="D13" s="323">
        <v>0</v>
      </c>
      <c r="E13" s="326">
        <f>SUM(C13:D13)</f>
        <v>738483</v>
      </c>
      <c r="F13" s="317">
        <v>14382414.17</v>
      </c>
      <c r="G13" s="323">
        <v>12339227.790000001</v>
      </c>
      <c r="H13" s="336">
        <f>SUM(F13:G13)</f>
        <v>26721641.960000001</v>
      </c>
    </row>
    <row r="14" spans="1:15" x14ac:dyDescent="0.25">
      <c r="B14" s="321" t="s">
        <v>6</v>
      </c>
      <c r="C14" s="324">
        <v>847741</v>
      </c>
      <c r="D14" s="325" t="s">
        <v>116</v>
      </c>
      <c r="E14" s="327">
        <f t="shared" ref="E14:E15" si="0">SUM(C14:D14)</f>
        <v>847741</v>
      </c>
      <c r="F14" s="324">
        <v>14914416.17</v>
      </c>
      <c r="G14" s="325">
        <v>11239610.120000001</v>
      </c>
      <c r="H14" s="337">
        <f t="shared" ref="H14" si="1">SUM(F14:G14)</f>
        <v>26154026.289999999</v>
      </c>
    </row>
    <row r="15" spans="1:15" x14ac:dyDescent="0.25">
      <c r="B15" s="328" t="s">
        <v>104</v>
      </c>
      <c r="C15" s="338">
        <v>781370</v>
      </c>
      <c r="D15" s="341" t="s">
        <v>388</v>
      </c>
      <c r="E15" s="339">
        <f t="shared" si="0"/>
        <v>781370</v>
      </c>
      <c r="F15" s="338">
        <v>15096719.860000001</v>
      </c>
      <c r="G15" s="341">
        <v>13098484.510000002</v>
      </c>
      <c r="H15" s="340">
        <f>SUM(F15:G15)</f>
        <v>28195204.370000005</v>
      </c>
      <c r="I15" s="581"/>
    </row>
    <row r="16" spans="1:15" x14ac:dyDescent="0.25">
      <c r="B16" s="289" t="s">
        <v>115</v>
      </c>
      <c r="C16" s="186"/>
      <c r="D16" s="287"/>
      <c r="E16" s="294"/>
    </row>
    <row r="17" spans="1:14" x14ac:dyDescent="0.25">
      <c r="B17" s="290" t="s">
        <v>5</v>
      </c>
      <c r="C17" s="296">
        <f>IFERROR(C13/$E13,"-")</f>
        <v>1</v>
      </c>
      <c r="D17" s="253">
        <f>IFERROR(D13/$E13,"-")</f>
        <v>0</v>
      </c>
      <c r="E17" s="304"/>
      <c r="F17" s="253">
        <f>IFERROR(F13/$H13,"-")</f>
        <v>0.53823092875539746</v>
      </c>
      <c r="G17" s="253">
        <f>IFERROR(G13/$H13,"-")</f>
        <v>0.46176907124460254</v>
      </c>
      <c r="H17" s="253"/>
    </row>
    <row r="18" spans="1:14" x14ac:dyDescent="0.25">
      <c r="B18" s="291" t="s">
        <v>6</v>
      </c>
      <c r="C18" s="295">
        <f t="shared" ref="C18:D19" si="2">IFERROR(C14/$E14,"-")</f>
        <v>1</v>
      </c>
      <c r="D18" s="254" t="str">
        <f t="shared" si="2"/>
        <v>-</v>
      </c>
      <c r="E18" s="305"/>
      <c r="F18" s="254">
        <f t="shared" ref="F18:G19" si="3">IFERROR(F14/$H14,"-")</f>
        <v>0.57025316120074909</v>
      </c>
      <c r="G18" s="254">
        <f t="shared" si="3"/>
        <v>0.42974683879925096</v>
      </c>
      <c r="H18" s="254"/>
      <c r="I18" s="653"/>
    </row>
    <row r="19" spans="1:14" ht="15.75" thickBot="1" x14ac:dyDescent="0.3">
      <c r="B19" s="299" t="s">
        <v>104</v>
      </c>
      <c r="C19" s="302">
        <f t="shared" si="2"/>
        <v>1</v>
      </c>
      <c r="D19" s="303" t="str">
        <f t="shared" si="2"/>
        <v>-</v>
      </c>
      <c r="E19" s="306"/>
      <c r="F19" s="303">
        <f t="shared" si="3"/>
        <v>0.53543573090972418</v>
      </c>
      <c r="G19" s="303">
        <f t="shared" si="3"/>
        <v>0.46456426909027576</v>
      </c>
      <c r="H19" s="303"/>
      <c r="I19" s="653"/>
    </row>
    <row r="20" spans="1:14" x14ac:dyDescent="0.25">
      <c r="E20" s="342"/>
      <c r="F20" s="342"/>
      <c r="G20" s="342"/>
      <c r="H20" s="342"/>
      <c r="I20" s="653"/>
    </row>
    <row r="21" spans="1:14" x14ac:dyDescent="0.25">
      <c r="A21" s="289" t="s">
        <v>182</v>
      </c>
      <c r="B21" s="286"/>
      <c r="C21" s="286"/>
      <c r="D21" s="286"/>
      <c r="E21" s="342"/>
      <c r="F21" s="342"/>
      <c r="G21" s="342"/>
      <c r="H21" s="342"/>
    </row>
    <row r="22" spans="1:14" x14ac:dyDescent="0.25">
      <c r="A22" s="289"/>
    </row>
    <row r="23" spans="1:14" x14ac:dyDescent="0.25">
      <c r="B23" s="815" t="s">
        <v>183</v>
      </c>
      <c r="C23" s="787" t="str">
        <f>$A$1</f>
        <v>Inverclyde</v>
      </c>
      <c r="D23" s="788"/>
      <c r="E23" s="788"/>
      <c r="F23" s="788"/>
      <c r="G23" s="788"/>
      <c r="H23" s="796"/>
      <c r="I23" s="788" t="s">
        <v>71</v>
      </c>
      <c r="J23" s="788"/>
      <c r="K23" s="788"/>
      <c r="L23" s="788"/>
      <c r="M23" s="788"/>
      <c r="N23" s="788"/>
    </row>
    <row r="24" spans="1:14" ht="30.75" thickBot="1" x14ac:dyDescent="0.3">
      <c r="B24" s="815"/>
      <c r="C24" s="201" t="s">
        <v>178</v>
      </c>
      <c r="D24" s="202" t="s">
        <v>179</v>
      </c>
      <c r="E24" s="202" t="s">
        <v>180</v>
      </c>
      <c r="F24" s="202" t="s">
        <v>181</v>
      </c>
      <c r="G24" s="202" t="s">
        <v>329</v>
      </c>
      <c r="H24" s="96" t="s">
        <v>153</v>
      </c>
      <c r="I24" s="202" t="s">
        <v>178</v>
      </c>
      <c r="J24" s="202" t="s">
        <v>179</v>
      </c>
      <c r="K24" s="202" t="s">
        <v>180</v>
      </c>
      <c r="L24" s="202" t="s">
        <v>181</v>
      </c>
      <c r="M24" s="202" t="s">
        <v>46</v>
      </c>
      <c r="N24" s="352" t="s">
        <v>153</v>
      </c>
    </row>
    <row r="25" spans="1:14" x14ac:dyDescent="0.25">
      <c r="B25" s="187" t="s">
        <v>114</v>
      </c>
      <c r="C25" s="40"/>
      <c r="D25" s="174"/>
      <c r="E25" s="174"/>
      <c r="F25" s="174"/>
      <c r="G25" s="174"/>
      <c r="H25" s="195"/>
      <c r="I25" s="174"/>
      <c r="J25" s="174"/>
      <c r="K25" s="174"/>
      <c r="L25" s="174"/>
      <c r="M25" s="174"/>
      <c r="N25" s="174"/>
    </row>
    <row r="26" spans="1:14" x14ac:dyDescent="0.25">
      <c r="B26" s="344" t="s">
        <v>5</v>
      </c>
      <c r="C26" s="317" t="s">
        <v>116</v>
      </c>
      <c r="D26" s="323" t="s">
        <v>116</v>
      </c>
      <c r="E26" s="323" t="s">
        <v>116</v>
      </c>
      <c r="F26" s="323">
        <v>70207</v>
      </c>
      <c r="G26" s="323">
        <v>0</v>
      </c>
      <c r="H26" s="360">
        <f>SUM(C26:G26)</f>
        <v>70207</v>
      </c>
      <c r="I26" s="323">
        <v>447591</v>
      </c>
      <c r="J26" s="323">
        <v>517349.44</v>
      </c>
      <c r="K26" s="323">
        <v>303137.03000000003</v>
      </c>
      <c r="L26" s="323">
        <v>1660152.81</v>
      </c>
      <c r="M26" s="323">
        <v>1189735.74</v>
      </c>
      <c r="N26" s="355">
        <f>SUM(I26:M26)</f>
        <v>4117966.0200000005</v>
      </c>
    </row>
    <row r="27" spans="1:14" x14ac:dyDescent="0.25">
      <c r="B27" s="345" t="s">
        <v>6</v>
      </c>
      <c r="C27" s="324" t="s">
        <v>388</v>
      </c>
      <c r="D27" s="325" t="s">
        <v>388</v>
      </c>
      <c r="E27" s="325" t="s">
        <v>388</v>
      </c>
      <c r="F27" s="325">
        <v>139600</v>
      </c>
      <c r="G27" s="325">
        <v>28620.720000000001</v>
      </c>
      <c r="H27" s="361">
        <f t="shared" ref="H27:H28" si="4">SUM(C27:G27)</f>
        <v>168220.72</v>
      </c>
      <c r="I27" s="325">
        <v>290094</v>
      </c>
      <c r="J27" s="325">
        <v>459223.27999999997</v>
      </c>
      <c r="K27" s="325">
        <v>545522.46</v>
      </c>
      <c r="L27" s="325">
        <v>771397.88</v>
      </c>
      <c r="M27" s="325">
        <v>1977490.44</v>
      </c>
      <c r="N27" s="356">
        <f t="shared" ref="N27:N28" si="5">SUM(I27:M27)</f>
        <v>4043728.06</v>
      </c>
    </row>
    <row r="28" spans="1:14" x14ac:dyDescent="0.25">
      <c r="B28" s="358" t="s">
        <v>104</v>
      </c>
      <c r="C28" s="317">
        <v>57330</v>
      </c>
      <c r="D28" s="323" t="s">
        <v>388</v>
      </c>
      <c r="E28" s="323" t="s">
        <v>388</v>
      </c>
      <c r="F28" s="323">
        <v>157461.82</v>
      </c>
      <c r="G28" s="323">
        <v>23332</v>
      </c>
      <c r="H28" s="360">
        <f t="shared" si="4"/>
        <v>238123.82</v>
      </c>
      <c r="I28" s="323">
        <v>161840.16999999998</v>
      </c>
      <c r="J28" s="323">
        <v>191878.59</v>
      </c>
      <c r="K28" s="323">
        <v>274847.45999999996</v>
      </c>
      <c r="L28" s="323">
        <v>603628.26</v>
      </c>
      <c r="M28" s="323">
        <v>2221867.85</v>
      </c>
      <c r="N28" s="355">
        <f t="shared" si="5"/>
        <v>3454062.33</v>
      </c>
    </row>
    <row r="29" spans="1:14" x14ac:dyDescent="0.25">
      <c r="B29" s="359" t="s">
        <v>115</v>
      </c>
      <c r="C29" s="362"/>
      <c r="D29" s="354"/>
      <c r="E29" s="354"/>
      <c r="F29" s="354"/>
      <c r="G29" s="354"/>
      <c r="H29" s="359"/>
      <c r="I29" s="354"/>
      <c r="J29" s="354"/>
      <c r="K29" s="354"/>
      <c r="L29" s="354"/>
      <c r="M29" s="354"/>
      <c r="N29" s="353"/>
    </row>
    <row r="30" spans="1:14" x14ac:dyDescent="0.25">
      <c r="B30" s="344" t="s">
        <v>5</v>
      </c>
      <c r="C30" s="349" t="str">
        <f>IFERROR(C26/$H26,"-")</f>
        <v>-</v>
      </c>
      <c r="D30" s="253" t="str">
        <f t="shared" ref="D30:G30" si="6">IFERROR(D26/$H26,"-")</f>
        <v>-</v>
      </c>
      <c r="E30" s="253" t="str">
        <f t="shared" si="6"/>
        <v>-</v>
      </c>
      <c r="F30" s="253">
        <f t="shared" si="6"/>
        <v>1</v>
      </c>
      <c r="G30" s="253">
        <f t="shared" si="6"/>
        <v>0</v>
      </c>
      <c r="H30" s="363"/>
      <c r="I30" s="253">
        <f>IFERROR(I26/$N26,"-")</f>
        <v>0.10869225190935401</v>
      </c>
      <c r="J30" s="253">
        <f t="shared" ref="J30:M30" si="7">IFERROR(J26/$N26,"-")</f>
        <v>0.12563227512984673</v>
      </c>
      <c r="K30" s="253">
        <f t="shared" si="7"/>
        <v>7.3613290767270578E-2</v>
      </c>
      <c r="L30" s="253">
        <f t="shared" si="7"/>
        <v>0.40314873943520296</v>
      </c>
      <c r="M30" s="253">
        <f t="shared" si="7"/>
        <v>0.28891344275832559</v>
      </c>
      <c r="N30" s="364"/>
    </row>
    <row r="31" spans="1:14" x14ac:dyDescent="0.25">
      <c r="B31" s="345" t="s">
        <v>6</v>
      </c>
      <c r="C31" s="348" t="str">
        <f t="shared" ref="C31:G31" si="8">IFERROR(C27/$H27,"-")</f>
        <v>-</v>
      </c>
      <c r="D31" s="254" t="str">
        <f t="shared" si="8"/>
        <v>-</v>
      </c>
      <c r="E31" s="254" t="str">
        <f t="shared" si="8"/>
        <v>-</v>
      </c>
      <c r="F31" s="254">
        <f t="shared" si="8"/>
        <v>0.82986210022166118</v>
      </c>
      <c r="G31" s="254">
        <f t="shared" si="8"/>
        <v>0.17013789977833885</v>
      </c>
      <c r="H31" s="346"/>
      <c r="I31" s="254">
        <f t="shared" ref="I31:M31" si="9">IFERROR(I27/$N27,"-")</f>
        <v>7.1739245492190684E-2</v>
      </c>
      <c r="J31" s="254">
        <f t="shared" si="9"/>
        <v>0.11356433300809055</v>
      </c>
      <c r="K31" s="254">
        <f t="shared" si="9"/>
        <v>0.134905822524574</v>
      </c>
      <c r="L31" s="254">
        <f t="shared" si="9"/>
        <v>0.19076403471107797</v>
      </c>
      <c r="M31" s="254">
        <f t="shared" si="9"/>
        <v>0.48902656426406677</v>
      </c>
      <c r="N31" s="357"/>
    </row>
    <row r="32" spans="1:14" ht="15.75" thickBot="1" x14ac:dyDescent="0.3">
      <c r="B32" s="298" t="s">
        <v>104</v>
      </c>
      <c r="C32" s="350">
        <f t="shared" ref="C32:G32" si="10">IFERROR(C28/$H28,"-")</f>
        <v>0.24075709855486108</v>
      </c>
      <c r="D32" s="351" t="str">
        <f t="shared" si="10"/>
        <v>-</v>
      </c>
      <c r="E32" s="351" t="str">
        <f t="shared" si="10"/>
        <v>-</v>
      </c>
      <c r="F32" s="351">
        <f t="shared" si="10"/>
        <v>0.66126026367290769</v>
      </c>
      <c r="G32" s="351">
        <f t="shared" si="10"/>
        <v>9.7982637772231262E-2</v>
      </c>
      <c r="H32" s="347"/>
      <c r="I32" s="351">
        <f t="shared" ref="I32:M32" si="11">IFERROR(I28/$N28,"-")</f>
        <v>4.6855023024439744E-2</v>
      </c>
      <c r="J32" s="351">
        <f t="shared" si="11"/>
        <v>5.5551571358007312E-2</v>
      </c>
      <c r="K32" s="351">
        <f t="shared" si="11"/>
        <v>7.9572235165773622E-2</v>
      </c>
      <c r="L32" s="351">
        <f t="shared" si="11"/>
        <v>0.17475893667500783</v>
      </c>
      <c r="M32" s="351">
        <f t="shared" si="11"/>
        <v>0.6432622337767715</v>
      </c>
      <c r="N32" s="365"/>
    </row>
    <row r="34" spans="1:6" x14ac:dyDescent="0.25">
      <c r="A34" s="729" t="s">
        <v>375</v>
      </c>
      <c r="B34" s="342"/>
      <c r="C34" s="342"/>
      <c r="D34" s="342"/>
      <c r="E34" s="342"/>
      <c r="F34" s="342"/>
    </row>
    <row r="35" spans="1:6" x14ac:dyDescent="0.25">
      <c r="B35" s="342"/>
      <c r="C35" s="342"/>
      <c r="D35" s="342"/>
      <c r="E35" s="342"/>
      <c r="F35" s="342"/>
    </row>
    <row r="36" spans="1:6" x14ac:dyDescent="0.25">
      <c r="A36" s="727"/>
      <c r="B36" s="727"/>
      <c r="C36" s="342"/>
      <c r="D36" s="342"/>
      <c r="E36" s="342"/>
      <c r="F36" s="342"/>
    </row>
    <row r="37" spans="1:6" x14ac:dyDescent="0.25">
      <c r="A37" s="727"/>
      <c r="B37" s="727"/>
      <c r="C37" s="342"/>
      <c r="D37" s="342"/>
      <c r="E37" s="342"/>
      <c r="F37" s="342"/>
    </row>
    <row r="38" spans="1:6" x14ac:dyDescent="0.25">
      <c r="A38" s="727"/>
      <c r="B38" s="727"/>
      <c r="C38" s="342"/>
      <c r="D38" s="342"/>
      <c r="E38" s="342"/>
      <c r="F38" s="342"/>
    </row>
    <row r="39" spans="1:6" x14ac:dyDescent="0.25">
      <c r="A39" s="727"/>
      <c r="B39" s="727"/>
      <c r="C39" s="342"/>
      <c r="D39" s="342"/>
      <c r="E39" s="342"/>
      <c r="F39" s="342"/>
    </row>
    <row r="40" spans="1:6" x14ac:dyDescent="0.25">
      <c r="A40" s="727"/>
      <c r="B40" s="727"/>
      <c r="C40" s="342"/>
      <c r="D40" s="342"/>
      <c r="E40" s="342"/>
      <c r="F40" s="342"/>
    </row>
    <row r="41" spans="1:6" x14ac:dyDescent="0.25">
      <c r="A41" s="727"/>
      <c r="B41" s="727"/>
      <c r="C41" s="342"/>
      <c r="D41" s="342"/>
      <c r="E41" s="342"/>
      <c r="F41" s="342"/>
    </row>
    <row r="42" spans="1:6" x14ac:dyDescent="0.25">
      <c r="A42" s="727"/>
      <c r="B42" s="727"/>
      <c r="C42" s="342"/>
      <c r="D42" s="342"/>
      <c r="E42" s="342"/>
      <c r="F42" s="342"/>
    </row>
    <row r="43" spans="1:6" x14ac:dyDescent="0.25">
      <c r="A43" s="727"/>
      <c r="B43" s="727"/>
      <c r="C43" s="342"/>
      <c r="D43" s="342"/>
      <c r="E43" s="342"/>
      <c r="F43" s="342"/>
    </row>
    <row r="44" spans="1:6" x14ac:dyDescent="0.25">
      <c r="A44" s="727"/>
      <c r="B44" s="727"/>
      <c r="C44" s="342"/>
      <c r="D44" s="342"/>
      <c r="E44" s="342"/>
      <c r="F44" s="342"/>
    </row>
    <row r="45" spans="1:6" x14ac:dyDescent="0.25">
      <c r="A45" s="727"/>
      <c r="B45" s="727"/>
      <c r="C45" s="342"/>
      <c r="D45" s="342"/>
      <c r="E45" s="342"/>
      <c r="F45" s="342"/>
    </row>
    <row r="46" spans="1:6" x14ac:dyDescent="0.25">
      <c r="A46" s="727"/>
      <c r="B46" s="727"/>
      <c r="C46" s="342"/>
      <c r="D46" s="342"/>
      <c r="E46" s="342"/>
      <c r="F46" s="342"/>
    </row>
    <row r="47" spans="1:6" x14ac:dyDescent="0.25">
      <c r="A47" s="727"/>
      <c r="B47" s="727"/>
    </row>
    <row r="48" spans="1:6" x14ac:dyDescent="0.25">
      <c r="A48" s="727"/>
      <c r="B48" s="727"/>
    </row>
    <row r="49" spans="1:2" x14ac:dyDescent="0.25">
      <c r="A49" s="727"/>
      <c r="B49" s="727"/>
    </row>
    <row r="50" spans="1:2" x14ac:dyDescent="0.25">
      <c r="A50" s="727"/>
      <c r="B50" s="727"/>
    </row>
    <row r="51" spans="1:2" x14ac:dyDescent="0.25">
      <c r="A51" s="727"/>
      <c r="B51" s="727"/>
    </row>
    <row r="52" spans="1:2" x14ac:dyDescent="0.25">
      <c r="A52" s="727"/>
      <c r="B52" s="727"/>
    </row>
    <row r="53" spans="1:2" x14ac:dyDescent="0.25">
      <c r="A53" s="727"/>
      <c r="B53" s="727"/>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1"/>
  <sheetViews>
    <sheetView topLeftCell="A10" workbookViewId="0">
      <selection activeCell="A20" sqref="A20"/>
    </sheetView>
  </sheetViews>
  <sheetFormatPr defaultRowHeight="15" x14ac:dyDescent="0.25"/>
  <cols>
    <col min="1" max="1" width="9.140625" style="342"/>
    <col min="2" max="2" width="23.7109375" style="342" customWidth="1"/>
    <col min="3" max="3" width="15.42578125" style="342" customWidth="1"/>
    <col min="4" max="14" width="13.5703125" style="342" customWidth="1"/>
    <col min="15" max="16384" width="9.140625" style="342"/>
  </cols>
  <sheetData>
    <row r="1" spans="1:13" ht="18.75" x14ac:dyDescent="0.3">
      <c r="A1" s="781" t="s">
        <v>89</v>
      </c>
      <c r="B1" s="781"/>
      <c r="C1" s="781"/>
    </row>
    <row r="2" spans="1:13" x14ac:dyDescent="0.25">
      <c r="A2" s="343" t="s">
        <v>186</v>
      </c>
    </row>
    <row r="3" spans="1:13" s="727" customFormat="1" x14ac:dyDescent="0.25">
      <c r="A3" s="297" t="s">
        <v>0</v>
      </c>
    </row>
    <row r="4" spans="1:13" s="475" customFormat="1" x14ac:dyDescent="0.25">
      <c r="A4" s="476"/>
    </row>
    <row r="5" spans="1:13" s="475" customFormat="1" x14ac:dyDescent="0.25">
      <c r="A5" s="280" t="s">
        <v>230</v>
      </c>
      <c r="C5" s="281" t="s">
        <v>233</v>
      </c>
    </row>
    <row r="6" spans="1:13" s="475" customFormat="1" x14ac:dyDescent="0.25">
      <c r="A6" s="280" t="s">
        <v>231</v>
      </c>
      <c r="C6" s="281" t="s">
        <v>234</v>
      </c>
    </row>
    <row r="7" spans="1:13" s="475" customFormat="1" x14ac:dyDescent="0.25">
      <c r="A7" s="280" t="s">
        <v>199</v>
      </c>
      <c r="C7" s="281" t="s">
        <v>235</v>
      </c>
    </row>
    <row r="8" spans="1:13" s="475" customFormat="1" x14ac:dyDescent="0.25">
      <c r="A8" s="280" t="s">
        <v>210</v>
      </c>
      <c r="C8" s="281" t="s">
        <v>236</v>
      </c>
    </row>
    <row r="9" spans="1:13" s="475" customFormat="1" x14ac:dyDescent="0.25">
      <c r="A9" s="280" t="s">
        <v>232</v>
      </c>
      <c r="C9" s="281" t="s">
        <v>237</v>
      </c>
    </row>
    <row r="10" spans="1:13" s="475" customFormat="1" x14ac:dyDescent="0.25">
      <c r="A10" s="280" t="s">
        <v>229</v>
      </c>
      <c r="C10" s="281" t="s">
        <v>238</v>
      </c>
    </row>
    <row r="12" spans="1:13" x14ac:dyDescent="0.25">
      <c r="A12" s="366" t="s">
        <v>191</v>
      </c>
    </row>
    <row r="14" spans="1:13" x14ac:dyDescent="0.25">
      <c r="B14" s="368"/>
      <c r="C14" s="787" t="str">
        <f>A1</f>
        <v>Inverclyde</v>
      </c>
      <c r="D14" s="788"/>
      <c r="E14" s="796"/>
      <c r="F14" s="788" t="s">
        <v>71</v>
      </c>
      <c r="G14" s="788"/>
      <c r="H14" s="788"/>
      <c r="J14" s="367"/>
      <c r="K14" s="581"/>
      <c r="L14" s="581"/>
      <c r="M14" s="367"/>
    </row>
    <row r="15" spans="1:13" ht="15.75" thickBot="1" x14ac:dyDescent="0.3">
      <c r="B15" s="368" t="s">
        <v>187</v>
      </c>
      <c r="C15" s="448" t="s">
        <v>188</v>
      </c>
      <c r="D15" s="419" t="s">
        <v>189</v>
      </c>
      <c r="E15" s="420" t="s">
        <v>190</v>
      </c>
      <c r="F15" s="391" t="s">
        <v>188</v>
      </c>
      <c r="G15" s="391" t="s">
        <v>189</v>
      </c>
      <c r="H15" s="391" t="s">
        <v>190</v>
      </c>
      <c r="J15" s="367"/>
      <c r="K15" s="367"/>
      <c r="L15" s="367"/>
      <c r="M15" s="367"/>
    </row>
    <row r="16" spans="1:13" x14ac:dyDescent="0.25">
      <c r="B16" s="373" t="s">
        <v>5</v>
      </c>
      <c r="C16" s="442">
        <v>3425</v>
      </c>
      <c r="D16" s="443">
        <v>3425</v>
      </c>
      <c r="E16" s="444">
        <v>2329</v>
      </c>
      <c r="F16" s="442">
        <v>206829</v>
      </c>
      <c r="G16" s="443">
        <v>164415</v>
      </c>
      <c r="H16" s="443">
        <v>99017</v>
      </c>
      <c r="J16" s="367"/>
      <c r="K16" s="367"/>
      <c r="L16" s="367"/>
      <c r="M16" s="367"/>
    </row>
    <row r="17" spans="1:15" x14ac:dyDescent="0.25">
      <c r="B17" s="333" t="s">
        <v>6</v>
      </c>
      <c r="C17" s="170">
        <v>8368</v>
      </c>
      <c r="D17" s="163">
        <v>6753</v>
      </c>
      <c r="E17" s="164">
        <v>2030</v>
      </c>
      <c r="F17" s="163">
        <v>300510</v>
      </c>
      <c r="G17" s="163">
        <v>244637</v>
      </c>
      <c r="H17" s="163">
        <v>68653</v>
      </c>
      <c r="J17" s="367"/>
      <c r="K17" s="367"/>
      <c r="L17" s="367"/>
      <c r="M17" s="367"/>
    </row>
    <row r="18" spans="1:15" ht="15.75" thickBot="1" x14ac:dyDescent="0.3">
      <c r="B18" s="374" t="s">
        <v>104</v>
      </c>
      <c r="C18" s="445">
        <v>9297</v>
      </c>
      <c r="D18" s="446">
        <v>5743</v>
      </c>
      <c r="E18" s="447">
        <v>1703</v>
      </c>
      <c r="F18" s="446">
        <v>302659.79500000004</v>
      </c>
      <c r="G18" s="446">
        <v>249108.245</v>
      </c>
      <c r="H18" s="446">
        <v>104911.72499999999</v>
      </c>
      <c r="I18" s="581"/>
      <c r="J18" s="780"/>
      <c r="K18" s="367"/>
      <c r="L18" s="367"/>
      <c r="M18" s="367"/>
    </row>
    <row r="19" spans="1:15" x14ac:dyDescent="0.25">
      <c r="C19" s="369"/>
      <c r="D19" s="369"/>
      <c r="E19" s="369"/>
      <c r="F19" s="369"/>
      <c r="G19" s="369"/>
      <c r="H19" s="369"/>
      <c r="J19" s="367"/>
      <c r="K19" s="367"/>
      <c r="L19" s="367"/>
      <c r="M19" s="367"/>
    </row>
    <row r="20" spans="1:15" x14ac:dyDescent="0.25">
      <c r="A20" s="297" t="s">
        <v>192</v>
      </c>
      <c r="C20" s="369"/>
      <c r="D20" s="369"/>
      <c r="E20" s="369"/>
      <c r="F20" s="369"/>
      <c r="G20" s="369"/>
      <c r="H20" s="369"/>
    </row>
    <row r="22" spans="1:15" x14ac:dyDescent="0.25">
      <c r="C22" s="787" t="str">
        <f>$A$1</f>
        <v>Inverclyde</v>
      </c>
      <c r="D22" s="788"/>
      <c r="E22" s="788"/>
      <c r="F22" s="788"/>
      <c r="G22" s="788"/>
      <c r="H22" s="796"/>
      <c r="I22" s="787" t="s">
        <v>71</v>
      </c>
      <c r="J22" s="788"/>
      <c r="K22" s="788"/>
      <c r="L22" s="788"/>
      <c r="M22" s="788"/>
      <c r="N22" s="788"/>
    </row>
    <row r="23" spans="1:15" ht="15.75" thickBot="1" x14ac:dyDescent="0.3">
      <c r="B23" s="376" t="s">
        <v>231</v>
      </c>
      <c r="C23" s="448" t="s">
        <v>195</v>
      </c>
      <c r="D23" s="419" t="s">
        <v>197</v>
      </c>
      <c r="E23" s="419" t="s">
        <v>196</v>
      </c>
      <c r="F23" s="419" t="s">
        <v>194</v>
      </c>
      <c r="G23" s="419" t="s">
        <v>193</v>
      </c>
      <c r="H23" s="420" t="s">
        <v>46</v>
      </c>
      <c r="I23" s="448" t="s">
        <v>195</v>
      </c>
      <c r="J23" s="419" t="s">
        <v>197</v>
      </c>
      <c r="K23" s="419" t="s">
        <v>196</v>
      </c>
      <c r="L23" s="419" t="s">
        <v>194</v>
      </c>
      <c r="M23" s="419" t="s">
        <v>193</v>
      </c>
      <c r="N23" s="419" t="s">
        <v>46</v>
      </c>
    </row>
    <row r="24" spans="1:15" x14ac:dyDescent="0.25">
      <c r="B24" s="165" t="s">
        <v>114</v>
      </c>
      <c r="C24" s="40"/>
      <c r="D24" s="174"/>
      <c r="E24" s="174"/>
      <c r="F24" s="174"/>
      <c r="G24" s="174"/>
      <c r="H24" s="195"/>
      <c r="I24" s="174"/>
      <c r="J24" s="174"/>
      <c r="K24" s="174"/>
      <c r="L24" s="174"/>
      <c r="M24" s="174"/>
      <c r="N24" s="174"/>
    </row>
    <row r="25" spans="1:15" x14ac:dyDescent="0.25">
      <c r="B25" s="334" t="s">
        <v>5</v>
      </c>
      <c r="C25" s="157">
        <v>96</v>
      </c>
      <c r="D25" s="158">
        <v>1221</v>
      </c>
      <c r="E25" s="158">
        <v>1423</v>
      </c>
      <c r="F25" s="158" t="s">
        <v>116</v>
      </c>
      <c r="G25" s="158" t="s">
        <v>116</v>
      </c>
      <c r="H25" s="196" t="s">
        <v>389</v>
      </c>
      <c r="I25" s="158">
        <v>16380</v>
      </c>
      <c r="J25" s="158">
        <v>129567</v>
      </c>
      <c r="K25" s="158">
        <v>70004</v>
      </c>
      <c r="L25" s="158">
        <v>2047</v>
      </c>
      <c r="M25" s="158">
        <v>0</v>
      </c>
      <c r="N25" s="158" t="s">
        <v>389</v>
      </c>
    </row>
    <row r="26" spans="1:15" x14ac:dyDescent="0.25">
      <c r="B26" s="335" t="s">
        <v>6</v>
      </c>
      <c r="C26" s="161">
        <v>226</v>
      </c>
      <c r="D26" s="162">
        <v>1782</v>
      </c>
      <c r="E26" s="162">
        <v>3295</v>
      </c>
      <c r="F26" s="162">
        <v>193</v>
      </c>
      <c r="G26" s="162">
        <v>0</v>
      </c>
      <c r="H26" s="450" t="s">
        <v>389</v>
      </c>
      <c r="I26" s="162">
        <v>22286</v>
      </c>
      <c r="J26" s="162">
        <v>103407</v>
      </c>
      <c r="K26" s="162">
        <v>56566</v>
      </c>
      <c r="L26" s="162">
        <v>4739</v>
      </c>
      <c r="M26" s="162">
        <v>833</v>
      </c>
      <c r="N26" s="162" t="s">
        <v>389</v>
      </c>
    </row>
    <row r="27" spans="1:15" x14ac:dyDescent="0.25">
      <c r="B27" s="334" t="s">
        <v>104</v>
      </c>
      <c r="C27" s="157" t="s">
        <v>388</v>
      </c>
      <c r="D27" s="158" t="s">
        <v>388</v>
      </c>
      <c r="E27" s="158" t="s">
        <v>388</v>
      </c>
      <c r="F27" s="158" t="s">
        <v>388</v>
      </c>
      <c r="G27" s="158" t="s">
        <v>388</v>
      </c>
      <c r="H27" s="196" t="s">
        <v>388</v>
      </c>
      <c r="I27" s="158">
        <v>17723.425000000003</v>
      </c>
      <c r="J27" s="158">
        <v>93863.78</v>
      </c>
      <c r="K27" s="158">
        <v>74746.31</v>
      </c>
      <c r="L27" s="158">
        <v>1217</v>
      </c>
      <c r="M27" s="158">
        <v>403.60499999999996</v>
      </c>
      <c r="N27" s="158">
        <v>6676.95</v>
      </c>
    </row>
    <row r="28" spans="1:15" x14ac:dyDescent="0.25">
      <c r="B28" s="353" t="s">
        <v>115</v>
      </c>
      <c r="C28" s="362"/>
      <c r="D28" s="354"/>
      <c r="E28" s="354"/>
      <c r="F28" s="354"/>
      <c r="G28" s="354"/>
      <c r="H28" s="377"/>
      <c r="I28" s="456"/>
      <c r="J28" s="456"/>
      <c r="K28" s="456"/>
      <c r="L28" s="456"/>
      <c r="M28" s="456"/>
      <c r="N28" s="456"/>
    </row>
    <row r="29" spans="1:15" x14ac:dyDescent="0.25">
      <c r="B29" s="334" t="s">
        <v>5</v>
      </c>
      <c r="C29" s="451">
        <f>IFERROR(C25/SUM($C25:$H25),"-")</f>
        <v>3.5036496350364967E-2</v>
      </c>
      <c r="D29" s="258">
        <f t="shared" ref="D29:H29" si="0">IFERROR(D25/SUM($C25:$H25),"-")</f>
        <v>0.44562043795620437</v>
      </c>
      <c r="E29" s="258">
        <f t="shared" si="0"/>
        <v>0.51934306569343069</v>
      </c>
      <c r="F29" s="258" t="str">
        <f t="shared" si="0"/>
        <v>-</v>
      </c>
      <c r="G29" s="258" t="str">
        <f t="shared" si="0"/>
        <v>-</v>
      </c>
      <c r="H29" s="259" t="str">
        <f t="shared" si="0"/>
        <v>-</v>
      </c>
      <c r="I29" s="451">
        <f>IFERROR(I25/SUM($I25:$N25),"-")</f>
        <v>7.5138304021137803E-2</v>
      </c>
      <c r="J29" s="258">
        <f t="shared" ref="J29:N29" si="1">IFERROR(J25/SUM($I25:$N25),"-")</f>
        <v>0.59434948944485733</v>
      </c>
      <c r="K29" s="258">
        <f t="shared" si="1"/>
        <v>0.3211222121303865</v>
      </c>
      <c r="L29" s="258">
        <f t="shared" si="1"/>
        <v>9.3899944036183822E-3</v>
      </c>
      <c r="M29" s="258">
        <f t="shared" si="1"/>
        <v>0</v>
      </c>
      <c r="N29" s="258" t="str">
        <f t="shared" si="1"/>
        <v>-</v>
      </c>
      <c r="O29" s="24"/>
    </row>
    <row r="30" spans="1:15" x14ac:dyDescent="0.25">
      <c r="B30" s="335" t="s">
        <v>6</v>
      </c>
      <c r="C30" s="452">
        <f t="shared" ref="C30:H30" si="2">IFERROR(C26/SUM($C26:$H26),"-")</f>
        <v>4.1120815138282391E-2</v>
      </c>
      <c r="D30" s="31">
        <f t="shared" si="2"/>
        <v>0.32423580786026202</v>
      </c>
      <c r="E30" s="31">
        <f t="shared" si="2"/>
        <v>0.59952692867540025</v>
      </c>
      <c r="F30" s="31">
        <f t="shared" si="2"/>
        <v>3.5116448326055316E-2</v>
      </c>
      <c r="G30" s="31">
        <f t="shared" si="2"/>
        <v>0</v>
      </c>
      <c r="H30" s="264"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5" t="s">
        <v>104</v>
      </c>
      <c r="C31" s="453" t="str">
        <f t="shared" ref="C31:H31" si="5">IFERROR(C27/SUM($C27:$H27),"-")</f>
        <v>-</v>
      </c>
      <c r="D31" s="454" t="str">
        <f t="shared" si="5"/>
        <v>-</v>
      </c>
      <c r="E31" s="454" t="str">
        <f t="shared" si="5"/>
        <v>-</v>
      </c>
      <c r="F31" s="454" t="str">
        <f t="shared" si="5"/>
        <v>-</v>
      </c>
      <c r="G31" s="454" t="str">
        <f t="shared" si="5"/>
        <v>-</v>
      </c>
      <c r="H31" s="455" t="str">
        <f t="shared" si="5"/>
        <v>-</v>
      </c>
      <c r="I31" s="454">
        <f t="shared" si="3"/>
        <v>9.1061642932960291E-2</v>
      </c>
      <c r="J31" s="454">
        <f t="shared" ref="J31:N31" si="6">IFERROR(J27/SUM($I27:$N27),"-")</f>
        <v>0.48226513885989519</v>
      </c>
      <c r="K31" s="454">
        <f t="shared" si="6"/>
        <v>0.38404099612667175</v>
      </c>
      <c r="L31" s="454">
        <f t="shared" si="6"/>
        <v>6.2528557233950356E-3</v>
      </c>
      <c r="M31" s="454">
        <f t="shared" si="6"/>
        <v>2.0736925507320076E-3</v>
      </c>
      <c r="N31" s="454">
        <f t="shared" si="6"/>
        <v>3.4305673806345506E-2</v>
      </c>
      <c r="O31" s="24"/>
    </row>
    <row r="32" spans="1:15" x14ac:dyDescent="0.25">
      <c r="O32" s="24"/>
    </row>
    <row r="33" spans="1:14" x14ac:dyDescent="0.25">
      <c r="A33" s="383" t="s">
        <v>198</v>
      </c>
    </row>
    <row r="35" spans="1:14" x14ac:dyDescent="0.25">
      <c r="C35" s="787" t="s">
        <v>199</v>
      </c>
      <c r="D35" s="788"/>
    </row>
    <row r="36" spans="1:14" ht="15.75" thickBot="1" x14ac:dyDescent="0.3">
      <c r="B36" s="383" t="s">
        <v>200</v>
      </c>
      <c r="C36" s="473" t="str">
        <f>$A$1</f>
        <v>Inverclyde</v>
      </c>
      <c r="D36" s="479" t="s">
        <v>71</v>
      </c>
    </row>
    <row r="37" spans="1:14" x14ac:dyDescent="0.25">
      <c r="B37" s="386" t="s">
        <v>6</v>
      </c>
      <c r="C37" s="387" t="s">
        <v>116</v>
      </c>
      <c r="D37" s="388">
        <v>44416</v>
      </c>
      <c r="E37" s="384"/>
      <c r="F37" s="384"/>
    </row>
    <row r="38" spans="1:14" ht="15.75" thickBot="1" x14ac:dyDescent="0.3">
      <c r="B38" s="375" t="s">
        <v>104</v>
      </c>
      <c r="C38" s="389" t="s">
        <v>388</v>
      </c>
      <c r="D38" s="390">
        <v>121239.845</v>
      </c>
      <c r="E38" s="384"/>
      <c r="F38" s="384"/>
    </row>
    <row r="40" spans="1:14" x14ac:dyDescent="0.25">
      <c r="A40" s="393" t="s">
        <v>209</v>
      </c>
      <c r="B40" s="400"/>
      <c r="C40" s="396"/>
      <c r="D40" s="396"/>
    </row>
    <row r="41" spans="1:14" x14ac:dyDescent="0.25">
      <c r="A41" s="401"/>
      <c r="B41" s="402"/>
      <c r="C41" s="399"/>
      <c r="D41" s="399"/>
    </row>
    <row r="42" spans="1:14" s="392" customFormat="1" x14ac:dyDescent="0.25">
      <c r="A42" s="401"/>
      <c r="B42" s="402"/>
      <c r="C42" s="820" t="str">
        <f>$A$1</f>
        <v>Inverclyde</v>
      </c>
      <c r="D42" s="821"/>
      <c r="E42" s="821"/>
      <c r="F42" s="821"/>
      <c r="G42" s="821"/>
      <c r="H42" s="822"/>
      <c r="I42" s="788" t="s">
        <v>71</v>
      </c>
      <c r="J42" s="788"/>
      <c r="K42" s="788"/>
      <c r="L42" s="788"/>
      <c r="M42" s="788"/>
      <c r="N42" s="788"/>
    </row>
    <row r="43" spans="1:14" x14ac:dyDescent="0.25">
      <c r="A43" s="401"/>
      <c r="B43" s="403"/>
      <c r="C43" s="817" t="s">
        <v>114</v>
      </c>
      <c r="D43" s="818"/>
      <c r="E43" s="819"/>
      <c r="F43" s="799" t="s">
        <v>115</v>
      </c>
      <c r="G43" s="799"/>
      <c r="H43" s="805"/>
      <c r="I43" s="817" t="s">
        <v>114</v>
      </c>
      <c r="J43" s="818"/>
      <c r="K43" s="819"/>
      <c r="L43" s="799" t="s">
        <v>115</v>
      </c>
      <c r="M43" s="799"/>
      <c r="N43" s="799"/>
    </row>
    <row r="44" spans="1:14" ht="15.75" thickBot="1" x14ac:dyDescent="0.3">
      <c r="A44" s="401"/>
      <c r="B44" s="403" t="s">
        <v>348</v>
      </c>
      <c r="C44" s="418" t="s">
        <v>5</v>
      </c>
      <c r="D44" s="404" t="s">
        <v>6</v>
      </c>
      <c r="E44" s="425" t="s">
        <v>104</v>
      </c>
      <c r="F44" s="409" t="s">
        <v>5</v>
      </c>
      <c r="G44" s="409" t="s">
        <v>6</v>
      </c>
      <c r="H44" s="420" t="s">
        <v>104</v>
      </c>
      <c r="I44" s="418" t="s">
        <v>5</v>
      </c>
      <c r="J44" s="404" t="s">
        <v>6</v>
      </c>
      <c r="K44" s="425" t="s">
        <v>104</v>
      </c>
      <c r="L44" s="409" t="s">
        <v>5</v>
      </c>
      <c r="M44" s="409" t="s">
        <v>6</v>
      </c>
      <c r="N44" s="391" t="s">
        <v>104</v>
      </c>
    </row>
    <row r="45" spans="1:14" x14ac:dyDescent="0.25">
      <c r="A45" s="401"/>
      <c r="B45" s="411" t="s">
        <v>206</v>
      </c>
      <c r="C45" s="442">
        <v>603</v>
      </c>
      <c r="D45" s="443">
        <v>1629</v>
      </c>
      <c r="E45" s="457" t="s">
        <v>388</v>
      </c>
      <c r="F45" s="458">
        <f>IFERROR(C45/SUM(C$45:C$49),"-")</f>
        <v>0.1946417043253712</v>
      </c>
      <c r="G45" s="458">
        <f t="shared" ref="G45:H45" si="7">IFERROR(D45/SUM(D$45:D$49),"-")</f>
        <v>0.27596137557174316</v>
      </c>
      <c r="H45" s="459" t="str">
        <f t="shared" si="7"/>
        <v>-</v>
      </c>
      <c r="I45" s="442">
        <v>67473</v>
      </c>
      <c r="J45" s="443">
        <v>77897</v>
      </c>
      <c r="K45" s="457">
        <v>76535.02</v>
      </c>
      <c r="L45" s="458">
        <f>IFERROR(I45/SUM(I$45:I$49),"-")</f>
        <v>0.56286131386861316</v>
      </c>
      <c r="M45" s="458">
        <f t="shared" ref="M45:N45" si="8">IFERROR(J45/SUM(J$45:J$49),"-")</f>
        <v>0.59889442445490049</v>
      </c>
      <c r="N45" s="458">
        <f t="shared" si="8"/>
        <v>0.6824664877252814</v>
      </c>
    </row>
    <row r="46" spans="1:14" x14ac:dyDescent="0.25">
      <c r="A46" s="392"/>
      <c r="B46" s="412" t="s">
        <v>204</v>
      </c>
      <c r="C46" s="170">
        <v>52</v>
      </c>
      <c r="D46" s="163">
        <v>80</v>
      </c>
      <c r="E46" s="431" t="s">
        <v>388</v>
      </c>
      <c r="F46" s="17">
        <f t="shared" ref="F46:F54" si="9">IFERROR(C46/SUM(C$45:C$49),"-")</f>
        <v>1.6785022595222725E-2</v>
      </c>
      <c r="G46" s="17">
        <f t="shared" ref="G46:G54" si="10">IFERROR(D46/SUM(D$45:D$49),"-")</f>
        <v>1.355243096730476E-2</v>
      </c>
      <c r="H46" s="153" t="str">
        <f t="shared" ref="H46:H54" si="11">IFERROR(E46/SUM(E$45:E$49),"-")</f>
        <v>-</v>
      </c>
      <c r="I46" s="170">
        <v>11142</v>
      </c>
      <c r="J46" s="163">
        <v>12202</v>
      </c>
      <c r="K46" s="431">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2"/>
      <c r="B47" s="413" t="s">
        <v>208</v>
      </c>
      <c r="C47" s="449">
        <v>262</v>
      </c>
      <c r="D47" s="159">
        <v>598</v>
      </c>
      <c r="E47" s="460" t="s">
        <v>388</v>
      </c>
      <c r="F47" s="394">
        <f t="shared" si="9"/>
        <v>8.4570690768237575E-2</v>
      </c>
      <c r="G47" s="394">
        <f t="shared" si="10"/>
        <v>0.10130442148060308</v>
      </c>
      <c r="H47" s="461" t="str">
        <f t="shared" si="11"/>
        <v>-</v>
      </c>
      <c r="I47" s="449">
        <v>4730</v>
      </c>
      <c r="J47" s="159">
        <v>5790</v>
      </c>
      <c r="K47" s="460">
        <v>2073.6149999999998</v>
      </c>
      <c r="L47" s="394">
        <f t="shared" si="12"/>
        <v>3.94577685088634E-2</v>
      </c>
      <c r="M47" s="394">
        <f t="shared" si="13"/>
        <v>4.4515176676815205E-2</v>
      </c>
      <c r="N47" s="394">
        <f t="shared" si="14"/>
        <v>1.8490525591349675E-2</v>
      </c>
    </row>
    <row r="48" spans="1:14" s="392" customFormat="1" x14ac:dyDescent="0.25">
      <c r="B48" s="414" t="s">
        <v>46</v>
      </c>
      <c r="C48" s="170">
        <v>1955</v>
      </c>
      <c r="D48" s="163">
        <v>2494</v>
      </c>
      <c r="E48" s="431" t="s">
        <v>388</v>
      </c>
      <c r="F48" s="17">
        <f t="shared" si="9"/>
        <v>0.63105229180116207</v>
      </c>
      <c r="G48" s="17">
        <f t="shared" si="10"/>
        <v>0.42249703540572592</v>
      </c>
      <c r="H48" s="153" t="str">
        <f t="shared" si="11"/>
        <v>-</v>
      </c>
      <c r="I48" s="170">
        <v>9643</v>
      </c>
      <c r="J48" s="163">
        <v>11972</v>
      </c>
      <c r="K48" s="431">
        <v>5116.24</v>
      </c>
      <c r="L48" s="17">
        <f t="shared" si="12"/>
        <v>8.044212721584984E-2</v>
      </c>
      <c r="M48" s="17">
        <f t="shared" si="13"/>
        <v>9.2044161515514963E-2</v>
      </c>
      <c r="N48" s="17">
        <f t="shared" si="14"/>
        <v>4.5621760380536822E-2</v>
      </c>
    </row>
    <row r="49" spans="1:14" x14ac:dyDescent="0.25">
      <c r="A49" s="392"/>
      <c r="B49" s="413" t="s">
        <v>211</v>
      </c>
      <c r="C49" s="449">
        <f>SUM(C50:C54)</f>
        <v>226</v>
      </c>
      <c r="D49" s="159">
        <f t="shared" ref="D49:E49" si="15">SUM(D50:D54)</f>
        <v>1102</v>
      </c>
      <c r="E49" s="460">
        <f t="shared" si="15"/>
        <v>0</v>
      </c>
      <c r="F49" s="394">
        <f t="shared" si="9"/>
        <v>7.2950290510006455E-2</v>
      </c>
      <c r="G49" s="394">
        <f t="shared" si="10"/>
        <v>0.18668473657462306</v>
      </c>
      <c r="H49" s="461" t="str">
        <f t="shared" si="11"/>
        <v>-</v>
      </c>
      <c r="I49" s="449">
        <f>SUM(I50:I54)</f>
        <v>26887</v>
      </c>
      <c r="J49" s="159">
        <f t="shared" ref="J49:K49" si="16">SUM(J50:J54)</f>
        <v>22207</v>
      </c>
      <c r="K49" s="460">
        <f t="shared" si="16"/>
        <v>19771.59</v>
      </c>
      <c r="L49" s="394">
        <f t="shared" si="12"/>
        <v>0.22429197080291971</v>
      </c>
      <c r="M49" s="394">
        <f t="shared" si="13"/>
        <v>0.17073377002798537</v>
      </c>
      <c r="N49" s="394">
        <f t="shared" si="14"/>
        <v>0.17630422758162598</v>
      </c>
    </row>
    <row r="50" spans="1:14" ht="21" customHeight="1" x14ac:dyDescent="0.25">
      <c r="A50" s="392"/>
      <c r="B50" s="432" t="s">
        <v>201</v>
      </c>
      <c r="C50" s="462" t="s">
        <v>116</v>
      </c>
      <c r="D50" s="463" t="s">
        <v>388</v>
      </c>
      <c r="E50" s="433" t="s">
        <v>388</v>
      </c>
      <c r="F50" s="434" t="str">
        <f t="shared" si="9"/>
        <v>-</v>
      </c>
      <c r="G50" s="434" t="str">
        <f t="shared" si="10"/>
        <v>-</v>
      </c>
      <c r="H50" s="435" t="str">
        <f t="shared" si="11"/>
        <v>-</v>
      </c>
      <c r="I50" s="462">
        <v>954</v>
      </c>
      <c r="J50" s="463">
        <v>1847</v>
      </c>
      <c r="K50" s="433">
        <v>515.52</v>
      </c>
      <c r="L50" s="434">
        <f t="shared" si="12"/>
        <v>7.9582898852971849E-3</v>
      </c>
      <c r="M50" s="434">
        <f t="shared" si="13"/>
        <v>1.4200264477042777E-2</v>
      </c>
      <c r="N50" s="434">
        <f t="shared" si="14"/>
        <v>4.5969168591337281E-3</v>
      </c>
    </row>
    <row r="51" spans="1:14" x14ac:dyDescent="0.25">
      <c r="B51" s="416" t="s">
        <v>202</v>
      </c>
      <c r="C51" s="449" t="s">
        <v>116</v>
      </c>
      <c r="D51" s="159">
        <v>70</v>
      </c>
      <c r="E51" s="460" t="s">
        <v>388</v>
      </c>
      <c r="F51" s="394" t="str">
        <f t="shared" si="9"/>
        <v>-</v>
      </c>
      <c r="G51" s="394">
        <f t="shared" si="10"/>
        <v>1.1858377096391665E-2</v>
      </c>
      <c r="H51" s="461" t="str">
        <f t="shared" si="11"/>
        <v>-</v>
      </c>
      <c r="I51" s="449">
        <v>2960</v>
      </c>
      <c r="J51" s="159">
        <v>4181</v>
      </c>
      <c r="K51" s="460">
        <v>3523.2200000000003</v>
      </c>
      <c r="L51" s="394">
        <f t="shared" si="12"/>
        <v>2.4692387904066738E-2</v>
      </c>
      <c r="M51" s="394">
        <f t="shared" si="13"/>
        <v>3.2144724298059479E-2</v>
      </c>
      <c r="N51" s="394">
        <f t="shared" si="14"/>
        <v>3.1416723728346398E-2</v>
      </c>
    </row>
    <row r="52" spans="1:14" x14ac:dyDescent="0.25">
      <c r="B52" s="415" t="s">
        <v>205</v>
      </c>
      <c r="C52" s="170" t="s">
        <v>116</v>
      </c>
      <c r="D52" s="163" t="s">
        <v>388</v>
      </c>
      <c r="E52" s="431" t="s">
        <v>388</v>
      </c>
      <c r="F52" s="17" t="str">
        <f t="shared" si="9"/>
        <v>-</v>
      </c>
      <c r="G52" s="17" t="str">
        <f t="shared" si="10"/>
        <v>-</v>
      </c>
      <c r="H52" s="153" t="str">
        <f t="shared" si="11"/>
        <v>-</v>
      </c>
      <c r="I52" s="170">
        <v>1976</v>
      </c>
      <c r="J52" s="163">
        <v>1264</v>
      </c>
      <c r="K52" s="431">
        <v>1730.095</v>
      </c>
      <c r="L52" s="17">
        <f t="shared" si="12"/>
        <v>1.6483837330552659E-2</v>
      </c>
      <c r="M52" s="17">
        <f t="shared" si="13"/>
        <v>9.7179936648522317E-3</v>
      </c>
      <c r="N52" s="17">
        <f t="shared" si="14"/>
        <v>1.5427341079692286E-2</v>
      </c>
    </row>
    <row r="53" spans="1:14" x14ac:dyDescent="0.25">
      <c r="B53" s="416" t="s">
        <v>207</v>
      </c>
      <c r="C53" s="449">
        <v>182</v>
      </c>
      <c r="D53" s="159">
        <v>1032</v>
      </c>
      <c r="E53" s="460" t="s">
        <v>388</v>
      </c>
      <c r="F53" s="394">
        <f t="shared" si="9"/>
        <v>5.8747579083279537E-2</v>
      </c>
      <c r="G53" s="394">
        <f t="shared" si="10"/>
        <v>0.17482635947823141</v>
      </c>
      <c r="H53" s="461" t="str">
        <f t="shared" si="11"/>
        <v>-</v>
      </c>
      <c r="I53" s="449">
        <v>6928</v>
      </c>
      <c r="J53" s="159">
        <v>8357</v>
      </c>
      <c r="K53" s="460">
        <v>8157.2749999999996</v>
      </c>
      <c r="L53" s="394">
        <f t="shared" si="12"/>
        <v>5.7793534932221065E-2</v>
      </c>
      <c r="M53" s="394">
        <f t="shared" si="13"/>
        <v>6.4251007165482668E-2</v>
      </c>
      <c r="N53" s="394">
        <f t="shared" si="14"/>
        <v>7.2738817062558345E-2</v>
      </c>
    </row>
    <row r="54" spans="1:14" ht="15.75" thickBot="1" x14ac:dyDescent="0.3">
      <c r="B54" s="417" t="s">
        <v>203</v>
      </c>
      <c r="C54" s="466">
        <v>44</v>
      </c>
      <c r="D54" s="467" t="s">
        <v>388</v>
      </c>
      <c r="E54" s="464" t="s">
        <v>388</v>
      </c>
      <c r="F54" s="395">
        <f t="shared" si="9"/>
        <v>1.4202711426726921E-2</v>
      </c>
      <c r="G54" s="395" t="str">
        <f t="shared" si="10"/>
        <v>-</v>
      </c>
      <c r="H54" s="465" t="str">
        <f t="shared" si="11"/>
        <v>-</v>
      </c>
      <c r="I54" s="466">
        <v>14069</v>
      </c>
      <c r="J54" s="467">
        <v>6558</v>
      </c>
      <c r="K54" s="464">
        <v>5845.48</v>
      </c>
      <c r="L54" s="395">
        <f t="shared" si="12"/>
        <v>0.11736392075078206</v>
      </c>
      <c r="M54" s="395">
        <f t="shared" si="13"/>
        <v>5.0419780422548202E-2</v>
      </c>
      <c r="N54" s="395">
        <f t="shared" si="14"/>
        <v>5.2124428851895215E-2</v>
      </c>
    </row>
    <row r="55" spans="1:14" x14ac:dyDescent="0.25">
      <c r="F55" s="24"/>
      <c r="G55" s="24"/>
      <c r="H55" s="24"/>
      <c r="I55" s="392"/>
      <c r="J55" s="392"/>
      <c r="K55" s="392"/>
      <c r="L55" s="392"/>
    </row>
    <row r="56" spans="1:14" x14ac:dyDescent="0.25">
      <c r="A56" s="393" t="s">
        <v>227</v>
      </c>
      <c r="F56" s="392"/>
      <c r="G56" s="392"/>
      <c r="H56" s="392"/>
      <c r="I56" s="392"/>
      <c r="J56" s="392"/>
      <c r="K56" s="392"/>
      <c r="L56" s="392"/>
    </row>
    <row r="58" spans="1:14" x14ac:dyDescent="0.25">
      <c r="B58" s="402"/>
      <c r="C58" s="820" t="str">
        <f>$A$1</f>
        <v>Inverclyde</v>
      </c>
      <c r="D58" s="821"/>
      <c r="E58" s="821"/>
      <c r="F58" s="821"/>
      <c r="G58" s="821"/>
      <c r="H58" s="822"/>
      <c r="I58" s="788" t="s">
        <v>71</v>
      </c>
      <c r="J58" s="788"/>
      <c r="K58" s="788"/>
      <c r="L58" s="788"/>
      <c r="M58" s="788"/>
      <c r="N58" s="788"/>
    </row>
    <row r="59" spans="1:14" x14ac:dyDescent="0.25">
      <c r="B59" s="403"/>
      <c r="C59" s="817" t="s">
        <v>114</v>
      </c>
      <c r="D59" s="818"/>
      <c r="E59" s="819"/>
      <c r="F59" s="799" t="s">
        <v>115</v>
      </c>
      <c r="G59" s="799"/>
      <c r="H59" s="805"/>
      <c r="I59" s="817" t="s">
        <v>114</v>
      </c>
      <c r="J59" s="818"/>
      <c r="K59" s="819"/>
      <c r="L59" s="799" t="s">
        <v>115</v>
      </c>
      <c r="M59" s="799"/>
      <c r="N59" s="799"/>
    </row>
    <row r="60" spans="1:14" ht="15.75" thickBot="1" x14ac:dyDescent="0.3">
      <c r="B60" s="403" t="s">
        <v>347</v>
      </c>
      <c r="C60" s="418" t="s">
        <v>5</v>
      </c>
      <c r="D60" s="404" t="s">
        <v>6</v>
      </c>
      <c r="E60" s="425" t="s">
        <v>104</v>
      </c>
      <c r="F60" s="409" t="s">
        <v>5</v>
      </c>
      <c r="G60" s="409" t="s">
        <v>6</v>
      </c>
      <c r="H60" s="420" t="s">
        <v>104</v>
      </c>
      <c r="I60" s="418" t="s">
        <v>5</v>
      </c>
      <c r="J60" s="404" t="s">
        <v>6</v>
      </c>
      <c r="K60" s="425" t="s">
        <v>104</v>
      </c>
      <c r="L60" s="409" t="s">
        <v>5</v>
      </c>
      <c r="M60" s="409" t="s">
        <v>6</v>
      </c>
      <c r="N60" s="391" t="s">
        <v>104</v>
      </c>
    </row>
    <row r="61" spans="1:14" ht="39" x14ac:dyDescent="0.25">
      <c r="B61" s="441" t="s">
        <v>212</v>
      </c>
      <c r="C61" s="421" t="s">
        <v>116</v>
      </c>
      <c r="D61" s="410" t="s">
        <v>116</v>
      </c>
      <c r="E61" s="429" t="s">
        <v>388</v>
      </c>
      <c r="F61" s="468" t="str">
        <f>IFERROR(C61/SUM(C$61:C$77),"-")</f>
        <v>-</v>
      </c>
      <c r="G61" s="468" t="str">
        <f t="shared" ref="G61:G77" si="17">IFERROR(D61/SUM(D$61:D$77),"-")</f>
        <v>-</v>
      </c>
      <c r="H61" s="469" t="str">
        <f t="shared" ref="H61:H77" si="18">IFERROR(E61/SUM(E$61:E$77),"-")</f>
        <v>-</v>
      </c>
      <c r="I61" s="421">
        <v>8804</v>
      </c>
      <c r="J61" s="410">
        <v>6271</v>
      </c>
      <c r="K61" s="429">
        <v>61637.41</v>
      </c>
      <c r="L61" s="468">
        <f>IFERROR(I61/SUM(I$61:I$77),"-")</f>
        <v>0.15132087794984617</v>
      </c>
      <c r="M61" s="468">
        <f t="shared" ref="M61:N61" si="19">IFERROR(J61/SUM(J$61:J$77),"-")</f>
        <v>8.152732094801024E-2</v>
      </c>
      <c r="N61" s="468">
        <f t="shared" si="19"/>
        <v>0.42502891080006672</v>
      </c>
    </row>
    <row r="62" spans="1:14" ht="26.25" x14ac:dyDescent="0.25">
      <c r="B62" s="385" t="s">
        <v>144</v>
      </c>
      <c r="C62" s="422" t="s">
        <v>116</v>
      </c>
      <c r="D62" s="407" t="s">
        <v>116</v>
      </c>
      <c r="E62" s="430" t="s">
        <v>388</v>
      </c>
      <c r="F62" s="396" t="str">
        <f t="shared" ref="F62:F77" si="20">IFERROR(C62/SUM(C$61:C$77),"-")</f>
        <v>-</v>
      </c>
      <c r="G62" s="396" t="str">
        <f t="shared" si="17"/>
        <v>-</v>
      </c>
      <c r="H62" s="470" t="str">
        <f t="shared" si="18"/>
        <v>-</v>
      </c>
      <c r="I62" s="422">
        <v>456</v>
      </c>
      <c r="J62" s="407">
        <v>676</v>
      </c>
      <c r="K62" s="430">
        <v>935.43500000000006</v>
      </c>
      <c r="L62" s="396">
        <f t="shared" ref="L62:L77" si="21">IFERROR(I62/SUM(I$61:I$77),"-")</f>
        <v>7.8376102163936687E-3</v>
      </c>
      <c r="M62" s="396">
        <f t="shared" ref="M62:M77" si="22">IFERROR(J62/SUM(J$61:J$77),"-")</f>
        <v>8.7884657886868004E-3</v>
      </c>
      <c r="N62" s="396">
        <f t="shared" ref="N62:N77" si="23">IFERROR(K62/SUM(K$61:K$77),"-")</f>
        <v>6.4504157324952564E-3</v>
      </c>
    </row>
    <row r="63" spans="1:14" x14ac:dyDescent="0.25">
      <c r="B63" s="439" t="s">
        <v>213</v>
      </c>
      <c r="C63" s="423" t="s">
        <v>116</v>
      </c>
      <c r="D63" s="405" t="s">
        <v>116</v>
      </c>
      <c r="E63" s="428" t="s">
        <v>388</v>
      </c>
      <c r="F63" s="397" t="str">
        <f t="shared" si="20"/>
        <v>-</v>
      </c>
      <c r="G63" s="397" t="str">
        <f t="shared" si="17"/>
        <v>-</v>
      </c>
      <c r="H63" s="471" t="str">
        <f t="shared" si="18"/>
        <v>-</v>
      </c>
      <c r="I63" s="423">
        <v>11431</v>
      </c>
      <c r="J63" s="405">
        <v>28582</v>
      </c>
      <c r="K63" s="428">
        <v>30331.705000000002</v>
      </c>
      <c r="L63" s="397">
        <f t="shared" si="21"/>
        <v>0.19647307540262285</v>
      </c>
      <c r="M63" s="397">
        <f t="shared" si="22"/>
        <v>0.37158569404178421</v>
      </c>
      <c r="N63" s="397">
        <f t="shared" si="23"/>
        <v>0.20915628250536383</v>
      </c>
    </row>
    <row r="64" spans="1:14" x14ac:dyDescent="0.25">
      <c r="B64" s="385" t="s">
        <v>145</v>
      </c>
      <c r="C64" s="422" t="s">
        <v>116</v>
      </c>
      <c r="D64" s="407" t="s">
        <v>116</v>
      </c>
      <c r="E64" s="430" t="s">
        <v>388</v>
      </c>
      <c r="F64" s="396" t="str">
        <f t="shared" si="20"/>
        <v>-</v>
      </c>
      <c r="G64" s="396" t="str">
        <f t="shared" si="17"/>
        <v>-</v>
      </c>
      <c r="H64" s="470" t="str">
        <f t="shared" si="18"/>
        <v>-</v>
      </c>
      <c r="I64" s="422">
        <v>992</v>
      </c>
      <c r="J64" s="407">
        <v>721</v>
      </c>
      <c r="K64" s="430">
        <v>859.3</v>
      </c>
      <c r="L64" s="396">
        <f t="shared" si="21"/>
        <v>1.705023976899675E-2</v>
      </c>
      <c r="M64" s="396">
        <f t="shared" si="22"/>
        <v>9.3734967953301527E-3</v>
      </c>
      <c r="N64" s="396">
        <f t="shared" si="23"/>
        <v>5.9254167728737678E-3</v>
      </c>
    </row>
    <row r="65" spans="1:14" x14ac:dyDescent="0.25">
      <c r="B65" s="439" t="s">
        <v>146</v>
      </c>
      <c r="C65" s="423" t="s">
        <v>116</v>
      </c>
      <c r="D65" s="405" t="s">
        <v>116</v>
      </c>
      <c r="E65" s="428" t="s">
        <v>388</v>
      </c>
      <c r="F65" s="397" t="str">
        <f t="shared" si="20"/>
        <v>-</v>
      </c>
      <c r="G65" s="397" t="str">
        <f t="shared" si="17"/>
        <v>-</v>
      </c>
      <c r="H65" s="471" t="str">
        <f t="shared" si="18"/>
        <v>-</v>
      </c>
      <c r="I65" s="423">
        <v>406</v>
      </c>
      <c r="J65" s="405">
        <v>666</v>
      </c>
      <c r="K65" s="428">
        <v>660.57999999999993</v>
      </c>
      <c r="L65" s="397">
        <f t="shared" si="21"/>
        <v>6.9782231312627832E-3</v>
      </c>
      <c r="M65" s="397">
        <f t="shared" si="22"/>
        <v>8.6584588983216106E-3</v>
      </c>
      <c r="N65" s="397">
        <f t="shared" si="23"/>
        <v>4.5551167366751459E-3</v>
      </c>
    </row>
    <row r="66" spans="1:14" x14ac:dyDescent="0.25">
      <c r="B66" s="385" t="s">
        <v>147</v>
      </c>
      <c r="C66" s="422" t="s">
        <v>116</v>
      </c>
      <c r="D66" s="407" t="s">
        <v>116</v>
      </c>
      <c r="E66" s="430" t="s">
        <v>388</v>
      </c>
      <c r="F66" s="396" t="str">
        <f t="shared" si="20"/>
        <v>-</v>
      </c>
      <c r="G66" s="396" t="str">
        <f t="shared" si="17"/>
        <v>-</v>
      </c>
      <c r="H66" s="470" t="str">
        <f t="shared" si="18"/>
        <v>-</v>
      </c>
      <c r="I66" s="422">
        <v>1599</v>
      </c>
      <c r="J66" s="407">
        <v>2189</v>
      </c>
      <c r="K66" s="430">
        <v>2413.89</v>
      </c>
      <c r="L66" s="396">
        <f t="shared" si="21"/>
        <v>2.748319898248569E-2</v>
      </c>
      <c r="M66" s="396">
        <f t="shared" si="22"/>
        <v>2.845850830093995E-2</v>
      </c>
      <c r="N66" s="396">
        <f t="shared" si="23"/>
        <v>1.6645297677030442E-2</v>
      </c>
    </row>
    <row r="67" spans="1:14" ht="26.25" x14ac:dyDescent="0.25">
      <c r="B67" s="439" t="s">
        <v>214</v>
      </c>
      <c r="C67" s="423" t="s">
        <v>116</v>
      </c>
      <c r="D67" s="405" t="s">
        <v>116</v>
      </c>
      <c r="E67" s="428" t="s">
        <v>388</v>
      </c>
      <c r="F67" s="397" t="str">
        <f t="shared" si="20"/>
        <v>-</v>
      </c>
      <c r="G67" s="397" t="str">
        <f t="shared" si="17"/>
        <v>-</v>
      </c>
      <c r="H67" s="471" t="str">
        <f t="shared" si="18"/>
        <v>-</v>
      </c>
      <c r="I67" s="423">
        <v>1506</v>
      </c>
      <c r="J67" s="405">
        <v>1612</v>
      </c>
      <c r="K67" s="428">
        <v>1950.8150000000001</v>
      </c>
      <c r="L67" s="397">
        <f t="shared" si="21"/>
        <v>2.5884739004142246E-2</v>
      </c>
      <c r="M67" s="397">
        <f t="shared" si="22"/>
        <v>2.0957110726868525E-2</v>
      </c>
      <c r="N67" s="397">
        <f t="shared" si="23"/>
        <v>1.3452102783397812E-2</v>
      </c>
    </row>
    <row r="68" spans="1:14" ht="26.25" x14ac:dyDescent="0.25">
      <c r="B68" s="385" t="s">
        <v>215</v>
      </c>
      <c r="C68" s="422" t="s">
        <v>116</v>
      </c>
      <c r="D68" s="407" t="s">
        <v>116</v>
      </c>
      <c r="E68" s="430" t="s">
        <v>388</v>
      </c>
      <c r="F68" s="396" t="str">
        <f t="shared" si="20"/>
        <v>-</v>
      </c>
      <c r="G68" s="396" t="str">
        <f t="shared" si="17"/>
        <v>-</v>
      </c>
      <c r="H68" s="470" t="str">
        <f t="shared" si="18"/>
        <v>-</v>
      </c>
      <c r="I68" s="422">
        <v>5061</v>
      </c>
      <c r="J68" s="407">
        <v>3297</v>
      </c>
      <c r="K68" s="430">
        <v>4764.1350000000002</v>
      </c>
      <c r="L68" s="396">
        <f t="shared" si="21"/>
        <v>8.6987160756948151E-2</v>
      </c>
      <c r="M68" s="396">
        <f t="shared" si="22"/>
        <v>4.2863271753402932E-2</v>
      </c>
      <c r="N68" s="396">
        <f t="shared" si="23"/>
        <v>3.285172284095772E-2</v>
      </c>
    </row>
    <row r="69" spans="1:14" ht="26.25" x14ac:dyDescent="0.25">
      <c r="B69" s="439" t="s">
        <v>216</v>
      </c>
      <c r="C69" s="423" t="s">
        <v>116</v>
      </c>
      <c r="D69" s="405" t="s">
        <v>116</v>
      </c>
      <c r="E69" s="428" t="s">
        <v>388</v>
      </c>
      <c r="F69" s="397" t="str">
        <f t="shared" si="20"/>
        <v>-</v>
      </c>
      <c r="G69" s="397" t="str">
        <f t="shared" si="17"/>
        <v>-</v>
      </c>
      <c r="H69" s="471" t="str">
        <f t="shared" si="18"/>
        <v>-</v>
      </c>
      <c r="I69" s="423">
        <v>171</v>
      </c>
      <c r="J69" s="405">
        <v>199</v>
      </c>
      <c r="K69" s="428">
        <v>488.07499999999999</v>
      </c>
      <c r="L69" s="397">
        <f t="shared" si="21"/>
        <v>2.9391038311476253E-3</v>
      </c>
      <c r="M69" s="397">
        <f t="shared" si="22"/>
        <v>2.5871371182672681E-3</v>
      </c>
      <c r="N69" s="397">
        <f t="shared" si="23"/>
        <v>3.3655856993138186E-3</v>
      </c>
    </row>
    <row r="70" spans="1:14" x14ac:dyDescent="0.25">
      <c r="B70" s="385" t="s">
        <v>149</v>
      </c>
      <c r="C70" s="422" t="s">
        <v>116</v>
      </c>
      <c r="D70" s="407" t="s">
        <v>116</v>
      </c>
      <c r="E70" s="430" t="s">
        <v>388</v>
      </c>
      <c r="F70" s="396" t="str">
        <f t="shared" si="20"/>
        <v>-</v>
      </c>
      <c r="G70" s="396" t="str">
        <f t="shared" si="17"/>
        <v>-</v>
      </c>
      <c r="H70" s="470" t="str">
        <f t="shared" si="18"/>
        <v>-</v>
      </c>
      <c r="I70" s="422">
        <v>418</v>
      </c>
      <c r="J70" s="407">
        <v>337</v>
      </c>
      <c r="K70" s="430">
        <v>342.33</v>
      </c>
      <c r="L70" s="396">
        <f t="shared" si="21"/>
        <v>7.1844760316941954E-3</v>
      </c>
      <c r="M70" s="396">
        <f t="shared" si="22"/>
        <v>4.3812322053068814E-3</v>
      </c>
      <c r="N70" s="396">
        <f t="shared" si="23"/>
        <v>2.3605817803536329E-3</v>
      </c>
    </row>
    <row r="71" spans="1:14" ht="26.25" x14ac:dyDescent="0.25">
      <c r="B71" s="439" t="s">
        <v>217</v>
      </c>
      <c r="C71" s="423" t="s">
        <v>116</v>
      </c>
      <c r="D71" s="405" t="s">
        <v>116</v>
      </c>
      <c r="E71" s="428" t="s">
        <v>388</v>
      </c>
      <c r="F71" s="397" t="str">
        <f t="shared" si="20"/>
        <v>-</v>
      </c>
      <c r="G71" s="397" t="str">
        <f t="shared" si="17"/>
        <v>-</v>
      </c>
      <c r="H71" s="471" t="str">
        <f t="shared" si="18"/>
        <v>-</v>
      </c>
      <c r="I71" s="423">
        <v>440</v>
      </c>
      <c r="J71" s="405">
        <v>367</v>
      </c>
      <c r="K71" s="428">
        <v>406.84</v>
      </c>
      <c r="L71" s="397">
        <f t="shared" si="21"/>
        <v>7.5626063491517851E-3</v>
      </c>
      <c r="M71" s="397">
        <f t="shared" si="22"/>
        <v>4.771252876402449E-3</v>
      </c>
      <c r="N71" s="397">
        <f t="shared" si="23"/>
        <v>2.8054190153333687E-3</v>
      </c>
    </row>
    <row r="72" spans="1:14" x14ac:dyDescent="0.25">
      <c r="B72" s="385" t="s">
        <v>218</v>
      </c>
      <c r="C72" s="422" t="s">
        <v>116</v>
      </c>
      <c r="D72" s="407" t="s">
        <v>116</v>
      </c>
      <c r="E72" s="430" t="s">
        <v>388</v>
      </c>
      <c r="F72" s="396" t="str">
        <f t="shared" si="20"/>
        <v>-</v>
      </c>
      <c r="G72" s="396" t="str">
        <f t="shared" si="17"/>
        <v>-</v>
      </c>
      <c r="H72" s="470" t="str">
        <f t="shared" si="18"/>
        <v>-</v>
      </c>
      <c r="I72" s="422">
        <v>80</v>
      </c>
      <c r="J72" s="407">
        <v>457</v>
      </c>
      <c r="K72" s="430">
        <v>18</v>
      </c>
      <c r="L72" s="396">
        <f t="shared" si="21"/>
        <v>1.3750193362094155E-3</v>
      </c>
      <c r="M72" s="396">
        <f t="shared" si="22"/>
        <v>5.9413148896891536E-3</v>
      </c>
      <c r="N72" s="396">
        <f t="shared" si="23"/>
        <v>1.2412138009045481E-4</v>
      </c>
    </row>
    <row r="73" spans="1:14" x14ac:dyDescent="0.25">
      <c r="B73" s="439" t="s">
        <v>150</v>
      </c>
      <c r="C73" s="423" t="s">
        <v>116</v>
      </c>
      <c r="D73" s="405" t="s">
        <v>116</v>
      </c>
      <c r="E73" s="428" t="s">
        <v>388</v>
      </c>
      <c r="F73" s="397" t="str">
        <f t="shared" si="20"/>
        <v>-</v>
      </c>
      <c r="G73" s="397" t="str">
        <f t="shared" si="17"/>
        <v>-</v>
      </c>
      <c r="H73" s="471" t="str">
        <f t="shared" si="18"/>
        <v>-</v>
      </c>
      <c r="I73" s="423">
        <v>2845</v>
      </c>
      <c r="J73" s="405">
        <v>2989</v>
      </c>
      <c r="K73" s="428">
        <v>2202.06</v>
      </c>
      <c r="L73" s="397">
        <f t="shared" si="21"/>
        <v>4.8899125143947335E-2</v>
      </c>
      <c r="M73" s="397">
        <f t="shared" si="22"/>
        <v>3.8859059530155095E-2</v>
      </c>
      <c r="N73" s="397">
        <f t="shared" si="23"/>
        <v>1.5184595902332607E-2</v>
      </c>
    </row>
    <row r="74" spans="1:14" x14ac:dyDescent="0.25">
      <c r="B74" s="385" t="s">
        <v>219</v>
      </c>
      <c r="C74" s="422" t="s">
        <v>116</v>
      </c>
      <c r="D74" s="407" t="s">
        <v>116</v>
      </c>
      <c r="E74" s="430" t="s">
        <v>388</v>
      </c>
      <c r="F74" s="396" t="str">
        <f t="shared" si="20"/>
        <v>-</v>
      </c>
      <c r="G74" s="396" t="str">
        <f t="shared" si="17"/>
        <v>-</v>
      </c>
      <c r="H74" s="470" t="str">
        <f t="shared" si="18"/>
        <v>-</v>
      </c>
      <c r="I74" s="422">
        <v>298</v>
      </c>
      <c r="J74" s="407">
        <v>249</v>
      </c>
      <c r="K74" s="430">
        <v>529.36</v>
      </c>
      <c r="L74" s="396">
        <f t="shared" si="21"/>
        <v>5.1219470273800721E-3</v>
      </c>
      <c r="M74" s="396">
        <f t="shared" si="22"/>
        <v>3.2371715700932149E-3</v>
      </c>
      <c r="N74" s="396">
        <f t="shared" si="23"/>
        <v>3.6502718758157312E-3</v>
      </c>
    </row>
    <row r="75" spans="1:14" ht="26.25" x14ac:dyDescent="0.25">
      <c r="B75" s="439" t="s">
        <v>220</v>
      </c>
      <c r="C75" s="423" t="s">
        <v>116</v>
      </c>
      <c r="D75" s="405" t="s">
        <v>116</v>
      </c>
      <c r="E75" s="428" t="s">
        <v>388</v>
      </c>
      <c r="F75" s="397" t="str">
        <f t="shared" si="20"/>
        <v>-</v>
      </c>
      <c r="G75" s="397" t="str">
        <f t="shared" si="17"/>
        <v>-</v>
      </c>
      <c r="H75" s="471" t="str">
        <f t="shared" si="18"/>
        <v>-</v>
      </c>
      <c r="I75" s="423">
        <v>1071</v>
      </c>
      <c r="J75" s="405">
        <v>1461</v>
      </c>
      <c r="K75" s="428">
        <v>5877.8</v>
      </c>
      <c r="L75" s="397">
        <f t="shared" si="21"/>
        <v>1.8408071363503548E-2</v>
      </c>
      <c r="M75" s="397">
        <f t="shared" si="22"/>
        <v>1.8994006682354164E-2</v>
      </c>
      <c r="N75" s="397">
        <f t="shared" si="23"/>
        <v>4.0531147105315295E-2</v>
      </c>
    </row>
    <row r="76" spans="1:14" ht="26.25" x14ac:dyDescent="0.25">
      <c r="B76" s="385" t="s">
        <v>221</v>
      </c>
      <c r="C76" s="422" t="s">
        <v>116</v>
      </c>
      <c r="D76" s="407" t="s">
        <v>116</v>
      </c>
      <c r="E76" s="430" t="s">
        <v>388</v>
      </c>
      <c r="F76" s="396" t="str">
        <f t="shared" si="20"/>
        <v>-</v>
      </c>
      <c r="G76" s="396" t="str">
        <f t="shared" si="17"/>
        <v>-</v>
      </c>
      <c r="H76" s="470" t="str">
        <f t="shared" si="18"/>
        <v>-</v>
      </c>
      <c r="I76" s="422">
        <v>832</v>
      </c>
      <c r="J76" s="407">
        <v>1110</v>
      </c>
      <c r="K76" s="430">
        <v>1399.585</v>
      </c>
      <c r="L76" s="396">
        <f t="shared" si="21"/>
        <v>1.4300201096577921E-2</v>
      </c>
      <c r="M76" s="396">
        <f t="shared" si="22"/>
        <v>1.4430764830536019E-2</v>
      </c>
      <c r="N76" s="396">
        <f t="shared" si="23"/>
        <v>9.6510234307721782E-3</v>
      </c>
    </row>
    <row r="77" spans="1:14" ht="15.75" thickBot="1" x14ac:dyDescent="0.3">
      <c r="B77" s="440" t="s">
        <v>46</v>
      </c>
      <c r="C77" s="436" t="s">
        <v>116</v>
      </c>
      <c r="D77" s="437" t="s">
        <v>116</v>
      </c>
      <c r="E77" s="438" t="s">
        <v>388</v>
      </c>
      <c r="F77" s="398" t="str">
        <f t="shared" si="20"/>
        <v>-</v>
      </c>
      <c r="G77" s="398" t="str">
        <f t="shared" si="17"/>
        <v>-</v>
      </c>
      <c r="H77" s="472" t="str">
        <f t="shared" si="18"/>
        <v>-</v>
      </c>
      <c r="I77" s="436">
        <v>21771</v>
      </c>
      <c r="J77" s="437">
        <v>25736</v>
      </c>
      <c r="K77" s="438">
        <v>30202.014999999999</v>
      </c>
      <c r="L77" s="398">
        <f t="shared" si="21"/>
        <v>0.37419432460768981</v>
      </c>
      <c r="M77" s="398">
        <f t="shared" si="22"/>
        <v>0.33458573304385131</v>
      </c>
      <c r="N77" s="398">
        <f t="shared" si="23"/>
        <v>0.20826198796181208</v>
      </c>
    </row>
    <row r="78" spans="1:14" x14ac:dyDescent="0.25">
      <c r="G78" s="24"/>
      <c r="H78" s="24"/>
      <c r="I78" s="24"/>
      <c r="J78" s="24"/>
      <c r="K78" s="24"/>
      <c r="L78" s="24"/>
      <c r="M78" s="24"/>
      <c r="N78" s="24"/>
    </row>
    <row r="79" spans="1:14" x14ac:dyDescent="0.25">
      <c r="A79" s="476" t="s">
        <v>228</v>
      </c>
    </row>
    <row r="81" spans="2:14" x14ac:dyDescent="0.25">
      <c r="B81" s="475"/>
      <c r="C81" s="820" t="str">
        <f>$A$1</f>
        <v>Inverclyde</v>
      </c>
      <c r="D81" s="821"/>
      <c r="E81" s="821"/>
      <c r="F81" s="821"/>
      <c r="G81" s="821"/>
      <c r="H81" s="822"/>
      <c r="I81" s="788" t="s">
        <v>71</v>
      </c>
      <c r="J81" s="788"/>
      <c r="K81" s="788"/>
      <c r="L81" s="788"/>
      <c r="M81" s="788"/>
      <c r="N81" s="788"/>
    </row>
    <row r="82" spans="2:14" x14ac:dyDescent="0.25">
      <c r="B82" s="477"/>
      <c r="C82" s="817" t="s">
        <v>222</v>
      </c>
      <c r="D82" s="818"/>
      <c r="E82" s="819"/>
      <c r="F82" s="799" t="s">
        <v>223</v>
      </c>
      <c r="G82" s="799"/>
      <c r="H82" s="805"/>
      <c r="I82" s="817" t="s">
        <v>222</v>
      </c>
      <c r="J82" s="818"/>
      <c r="K82" s="819"/>
      <c r="L82" s="799" t="s">
        <v>223</v>
      </c>
      <c r="M82" s="799"/>
      <c r="N82" s="799"/>
    </row>
    <row r="83" spans="2:14" ht="15.75" thickBot="1" x14ac:dyDescent="0.3">
      <c r="B83" s="474" t="s">
        <v>229</v>
      </c>
      <c r="C83" s="418" t="s">
        <v>224</v>
      </c>
      <c r="D83" s="478" t="s">
        <v>225</v>
      </c>
      <c r="E83" s="425" t="s">
        <v>226</v>
      </c>
      <c r="F83" s="409" t="s">
        <v>224</v>
      </c>
      <c r="G83" s="409" t="s">
        <v>225</v>
      </c>
      <c r="H83" s="420" t="s">
        <v>226</v>
      </c>
      <c r="I83" s="418" t="s">
        <v>224</v>
      </c>
      <c r="J83" s="478" t="s">
        <v>225</v>
      </c>
      <c r="K83" s="425" t="s">
        <v>226</v>
      </c>
      <c r="L83" s="409" t="s">
        <v>224</v>
      </c>
      <c r="M83" s="409" t="s">
        <v>225</v>
      </c>
      <c r="N83" s="391" t="s">
        <v>226</v>
      </c>
    </row>
    <row r="84" spans="2:14" x14ac:dyDescent="0.25">
      <c r="B84" s="477" t="s">
        <v>114</v>
      </c>
      <c r="C84" s="481"/>
      <c r="D84" s="482"/>
      <c r="E84" s="483"/>
      <c r="F84" s="484"/>
      <c r="G84" s="484"/>
      <c r="H84" s="485"/>
      <c r="I84" s="481"/>
      <c r="J84" s="482"/>
      <c r="K84" s="483"/>
      <c r="L84" s="484"/>
      <c r="M84" s="484"/>
      <c r="N84" s="484"/>
    </row>
    <row r="85" spans="2:14" x14ac:dyDescent="0.25">
      <c r="B85" s="334" t="s">
        <v>5</v>
      </c>
      <c r="C85" s="423" t="s">
        <v>116</v>
      </c>
      <c r="D85" s="405">
        <v>1728</v>
      </c>
      <c r="E85" s="428">
        <v>63</v>
      </c>
      <c r="F85" s="405" t="s">
        <v>116</v>
      </c>
      <c r="G85" s="405">
        <v>365</v>
      </c>
      <c r="H85" s="486">
        <v>1273</v>
      </c>
      <c r="I85" s="423">
        <v>3959</v>
      </c>
      <c r="J85" s="405">
        <v>27177</v>
      </c>
      <c r="K85" s="428">
        <v>7505</v>
      </c>
      <c r="L85" s="405">
        <v>9796</v>
      </c>
      <c r="M85" s="405">
        <v>33046</v>
      </c>
      <c r="N85" s="405">
        <v>4733</v>
      </c>
    </row>
    <row r="86" spans="2:14" x14ac:dyDescent="0.25">
      <c r="B86" s="335" t="s">
        <v>6</v>
      </c>
      <c r="C86" s="493">
        <v>853</v>
      </c>
      <c r="D86" s="494">
        <v>5291</v>
      </c>
      <c r="E86" s="510">
        <v>612</v>
      </c>
      <c r="F86" s="494" t="s">
        <v>116</v>
      </c>
      <c r="G86" s="494" t="s">
        <v>116</v>
      </c>
      <c r="H86" s="480" t="s">
        <v>116</v>
      </c>
      <c r="I86" s="422">
        <v>8774</v>
      </c>
      <c r="J86" s="407">
        <v>20667</v>
      </c>
      <c r="K86" s="430">
        <v>7885</v>
      </c>
      <c r="L86" s="511">
        <v>15432</v>
      </c>
      <c r="M86" s="511">
        <v>25043</v>
      </c>
      <c r="N86" s="511">
        <v>5210</v>
      </c>
    </row>
    <row r="87" spans="2:14" x14ac:dyDescent="0.25">
      <c r="B87" s="488" t="s">
        <v>104</v>
      </c>
      <c r="C87" s="495" t="s">
        <v>388</v>
      </c>
      <c r="D87" s="496" t="s">
        <v>388</v>
      </c>
      <c r="E87" s="512" t="s">
        <v>388</v>
      </c>
      <c r="F87" s="497" t="s">
        <v>388</v>
      </c>
      <c r="G87" s="497" t="s">
        <v>388</v>
      </c>
      <c r="H87" s="486" t="s">
        <v>388</v>
      </c>
      <c r="I87" s="423">
        <v>4505.3999999999996</v>
      </c>
      <c r="J87" s="405">
        <v>12669.2</v>
      </c>
      <c r="K87" s="428">
        <v>1217</v>
      </c>
      <c r="L87" s="513">
        <v>17400</v>
      </c>
      <c r="M87" s="513">
        <v>46663</v>
      </c>
      <c r="N87" s="513">
        <v>5747</v>
      </c>
    </row>
    <row r="88" spans="2:14" x14ac:dyDescent="0.25">
      <c r="B88" s="487" t="s">
        <v>115</v>
      </c>
      <c r="C88" s="498"/>
      <c r="D88" s="499"/>
      <c r="E88" s="514"/>
      <c r="F88" s="500"/>
      <c r="G88" s="500"/>
      <c r="H88" s="515"/>
      <c r="I88" s="516"/>
      <c r="J88" s="517"/>
      <c r="K88" s="514"/>
      <c r="L88" s="517"/>
      <c r="M88" s="517"/>
      <c r="N88" s="517"/>
    </row>
    <row r="89" spans="2:14" x14ac:dyDescent="0.25">
      <c r="B89" s="334" t="s">
        <v>5</v>
      </c>
      <c r="C89" s="501" t="str">
        <f>IFERROR(C85/SUM($C85:$E85),"-")</f>
        <v>-</v>
      </c>
      <c r="D89" s="502">
        <f t="shared" ref="D89:E89" si="24">IFERROR(D85/SUM($C85:$E85),"-")</f>
        <v>0.96482412060301503</v>
      </c>
      <c r="E89" s="518">
        <f t="shared" si="24"/>
        <v>3.5175879396984924E-2</v>
      </c>
      <c r="F89" s="502" t="str">
        <f>IFERROR(F85/SUM($F85:$H85),"-")</f>
        <v>-</v>
      </c>
      <c r="G89" s="502">
        <f t="shared" ref="G89:H89" si="25">IFERROR(G85/SUM($F85:$H85),"-")</f>
        <v>0.22283272283272285</v>
      </c>
      <c r="H89" s="471">
        <f t="shared" si="25"/>
        <v>0.77716727716727718</v>
      </c>
      <c r="I89" s="501">
        <f>IFERROR(I85/SUM($I85:$K85),"-")</f>
        <v>0.10245594058124789</v>
      </c>
      <c r="J89" s="502">
        <f t="shared" ref="J89:K89" si="26">IFERROR(J85/SUM($I85:$K85),"-")</f>
        <v>0.70332030744545948</v>
      </c>
      <c r="K89" s="503">
        <f t="shared" si="26"/>
        <v>0.19422375197329261</v>
      </c>
      <c r="L89" s="502">
        <f>IFERROR(L85/SUM($L85:$N85),"-")</f>
        <v>0.20590646347871783</v>
      </c>
      <c r="M89" s="502">
        <f t="shared" ref="M89:N89" si="27">IFERROR(M85/SUM($L85:$N85),"-")</f>
        <v>0.69460851287440883</v>
      </c>
      <c r="N89" s="502">
        <f t="shared" si="27"/>
        <v>9.9485023646873352E-2</v>
      </c>
    </row>
    <row r="90" spans="2:14" x14ac:dyDescent="0.25">
      <c r="B90" s="335" t="s">
        <v>6</v>
      </c>
      <c r="C90" s="504">
        <f t="shared" ref="C90:E90" si="28">IFERROR(C86/SUM($C86:$E86),"-")</f>
        <v>0.12625814091178211</v>
      </c>
      <c r="D90" s="505">
        <f t="shared" si="28"/>
        <v>0.78315571343990531</v>
      </c>
      <c r="E90" s="519">
        <f t="shared" si="28"/>
        <v>9.0586145648312605E-2</v>
      </c>
      <c r="F90" s="505" t="str">
        <f t="shared" ref="F90:H90" si="29">IFERROR(F86/SUM($F86:$H86),"-")</f>
        <v>-</v>
      </c>
      <c r="G90" s="505" t="str">
        <f t="shared" si="29"/>
        <v>-</v>
      </c>
      <c r="H90" s="470" t="str">
        <f t="shared" si="29"/>
        <v>-</v>
      </c>
      <c r="I90" s="504">
        <f t="shared" ref="I90:K90" si="30">IFERROR(I86/SUM($I86:$K86),"-")</f>
        <v>0.23506403043454965</v>
      </c>
      <c r="J90" s="505">
        <f t="shared" si="30"/>
        <v>0.5536891175052242</v>
      </c>
      <c r="K90" s="506">
        <f t="shared" si="30"/>
        <v>0.21124685206022611</v>
      </c>
      <c r="L90" s="505">
        <f t="shared" ref="L90:N90" si="31">IFERROR(L86/SUM($L86:$N86),"-")</f>
        <v>0.33779139761409654</v>
      </c>
      <c r="M90" s="505">
        <f t="shared" si="31"/>
        <v>0.54816679435263216</v>
      </c>
      <c r="N90" s="505">
        <f t="shared" si="31"/>
        <v>0.11404180803327131</v>
      </c>
    </row>
    <row r="91" spans="2:14" ht="15.75" thickBot="1" x14ac:dyDescent="0.3">
      <c r="B91" s="375" t="s">
        <v>104</v>
      </c>
      <c r="C91" s="507" t="str">
        <f t="shared" ref="C91:E91" si="32">IFERROR(C87/SUM($C87:$E87),"-")</f>
        <v>-</v>
      </c>
      <c r="D91" s="508" t="str">
        <f t="shared" si="32"/>
        <v>-</v>
      </c>
      <c r="E91" s="520" t="str">
        <f t="shared" si="32"/>
        <v>-</v>
      </c>
      <c r="F91" s="508" t="str">
        <f t="shared" ref="F91:H91" si="33">IFERROR(F87/SUM($F87:$H87),"-")</f>
        <v>-</v>
      </c>
      <c r="G91" s="508" t="str">
        <f t="shared" si="33"/>
        <v>-</v>
      </c>
      <c r="H91" s="472" t="str">
        <f t="shared" si="33"/>
        <v>-</v>
      </c>
      <c r="I91" s="507">
        <f t="shared" ref="I91:K91" si="34">IFERROR(I87/SUM($I87:$K87),"-")</f>
        <v>0.24497053002457644</v>
      </c>
      <c r="J91" s="508">
        <f t="shared" si="34"/>
        <v>0.68885795689336449</v>
      </c>
      <c r="K91" s="509">
        <f t="shared" si="34"/>
        <v>6.6171513082059208E-2</v>
      </c>
      <c r="L91" s="508">
        <f t="shared" ref="L91:N91" si="35">IFERROR(L87/SUM($L87:$N87),"-")</f>
        <v>0.24924795874516545</v>
      </c>
      <c r="M91" s="508">
        <f t="shared" si="35"/>
        <v>0.66842859189227899</v>
      </c>
      <c r="N91" s="508">
        <f t="shared" si="35"/>
        <v>8.2323449362555506E-2</v>
      </c>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20" location="'Notes &amp; Caveats'!A20" display="Table A1.2 Contacts by Channel in 2017/18, 2018/19 and 2019/20" xr:uid="{0486548E-AC61-4C18-ABC1-06FEA04DCD32}"/>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AF01E-96B2-4E86-823D-2C0B0409BD91}">
  <dimension ref="A1:A2"/>
  <sheetViews>
    <sheetView workbookViewId="0"/>
  </sheetViews>
  <sheetFormatPr defaultRowHeight="15" x14ac:dyDescent="0.25"/>
  <cols>
    <col min="1" max="16384" width="9.140625" style="727"/>
  </cols>
  <sheetData>
    <row r="1" spans="1:1" x14ac:dyDescent="0.25">
      <c r="A1" s="297" t="s">
        <v>0</v>
      </c>
    </row>
    <row r="2" spans="1:1" x14ac:dyDescent="0.25">
      <c r="A2" s="706" t="s">
        <v>382</v>
      </c>
    </row>
  </sheetData>
  <hyperlinks>
    <hyperlink ref="A1" location="Contents!A1" display="Return to Contents" xr:uid="{A27DA020-AB81-429A-B503-9E93DAE50D59}"/>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5"/>
    <col min="2" max="2" width="30.140625" style="475" customWidth="1"/>
    <col min="3" max="8" width="9.5703125" style="475" bestFit="1" customWidth="1"/>
    <col min="9" max="16384" width="9.140625" style="475"/>
  </cols>
  <sheetData>
    <row r="1" spans="1:26" ht="18.75" x14ac:dyDescent="0.3">
      <c r="A1" s="781" t="s">
        <v>89</v>
      </c>
      <c r="B1" s="781"/>
      <c r="C1" s="781"/>
    </row>
    <row r="2" spans="1:26" x14ac:dyDescent="0.25">
      <c r="A2" s="476" t="s">
        <v>239</v>
      </c>
    </row>
    <row r="3" spans="1:26" s="727" customFormat="1" x14ac:dyDescent="0.25">
      <c r="A3" s="297" t="s">
        <v>0</v>
      </c>
    </row>
    <row r="4" spans="1:26" s="524" customFormat="1" x14ac:dyDescent="0.25">
      <c r="A4" s="525"/>
    </row>
    <row r="5" spans="1:26" s="524" customFormat="1" x14ac:dyDescent="0.25">
      <c r="A5" s="280" t="s">
        <v>262</v>
      </c>
      <c r="C5" s="575" t="s">
        <v>263</v>
      </c>
    </row>
    <row r="7" spans="1:26" x14ac:dyDescent="0.25">
      <c r="A7" s="521" t="s">
        <v>261</v>
      </c>
    </row>
    <row r="8" spans="1:26" s="524" customFormat="1" x14ac:dyDescent="0.25">
      <c r="A8" s="525"/>
    </row>
    <row r="9" spans="1:26" x14ac:dyDescent="0.25">
      <c r="C9" s="787" t="str">
        <f>$A$1</f>
        <v>Inverclyde</v>
      </c>
      <c r="D9" s="788"/>
      <c r="E9" s="788"/>
      <c r="F9" s="788"/>
      <c r="G9" s="788"/>
      <c r="H9" s="788"/>
      <c r="I9" s="788"/>
      <c r="J9" s="788"/>
      <c r="K9" s="788"/>
      <c r="L9" s="788"/>
      <c r="M9" s="788"/>
      <c r="N9" s="796"/>
      <c r="O9" s="787" t="s">
        <v>71</v>
      </c>
      <c r="P9" s="788"/>
      <c r="Q9" s="788"/>
      <c r="R9" s="788"/>
      <c r="S9" s="788"/>
      <c r="T9" s="788"/>
      <c r="U9" s="788"/>
      <c r="V9" s="788"/>
      <c r="W9" s="788"/>
      <c r="X9" s="788"/>
      <c r="Y9" s="788"/>
      <c r="Z9" s="788"/>
    </row>
    <row r="10" spans="1:26" x14ac:dyDescent="0.25">
      <c r="B10" s="528"/>
      <c r="C10" s="798" t="s">
        <v>259</v>
      </c>
      <c r="D10" s="799"/>
      <c r="E10" s="799"/>
      <c r="F10" s="799"/>
      <c r="G10" s="799"/>
      <c r="H10" s="799"/>
      <c r="I10" s="823" t="s">
        <v>115</v>
      </c>
      <c r="J10" s="799"/>
      <c r="K10" s="799"/>
      <c r="L10" s="799"/>
      <c r="M10" s="799"/>
      <c r="N10" s="805"/>
      <c r="O10" s="798" t="s">
        <v>259</v>
      </c>
      <c r="P10" s="799"/>
      <c r="Q10" s="799"/>
      <c r="R10" s="799"/>
      <c r="S10" s="799"/>
      <c r="T10" s="799"/>
      <c r="U10" s="823" t="s">
        <v>115</v>
      </c>
      <c r="V10" s="799"/>
      <c r="W10" s="799"/>
      <c r="X10" s="799"/>
      <c r="Y10" s="799"/>
      <c r="Z10" s="799"/>
    </row>
    <row r="11" spans="1:26" ht="15.75" thickBot="1" x14ac:dyDescent="0.3">
      <c r="B11" s="522" t="s">
        <v>258</v>
      </c>
      <c r="C11" s="563" t="s">
        <v>240</v>
      </c>
      <c r="D11" s="523" t="s">
        <v>241</v>
      </c>
      <c r="E11" s="523" t="s">
        <v>242</v>
      </c>
      <c r="F11" s="523" t="s">
        <v>5</v>
      </c>
      <c r="G11" s="523" t="s">
        <v>6</v>
      </c>
      <c r="H11" s="523" t="s">
        <v>104</v>
      </c>
      <c r="I11" s="530" t="s">
        <v>240</v>
      </c>
      <c r="J11" s="523" t="s">
        <v>241</v>
      </c>
      <c r="K11" s="523" t="s">
        <v>242</v>
      </c>
      <c r="L11" s="523" t="s">
        <v>5</v>
      </c>
      <c r="M11" s="523" t="s">
        <v>6</v>
      </c>
      <c r="N11" s="522" t="s">
        <v>104</v>
      </c>
      <c r="O11" s="563" t="s">
        <v>240</v>
      </c>
      <c r="P11" s="523" t="s">
        <v>241</v>
      </c>
      <c r="Q11" s="523" t="s">
        <v>242</v>
      </c>
      <c r="R11" s="523" t="s">
        <v>5</v>
      </c>
      <c r="S11" s="523" t="s">
        <v>6</v>
      </c>
      <c r="T11" s="523" t="s">
        <v>104</v>
      </c>
      <c r="U11" s="530" t="s">
        <v>240</v>
      </c>
      <c r="V11" s="523" t="s">
        <v>241</v>
      </c>
      <c r="W11" s="523" t="s">
        <v>242</v>
      </c>
      <c r="X11" s="523" t="s">
        <v>5</v>
      </c>
      <c r="Y11" s="523" t="s">
        <v>6</v>
      </c>
      <c r="Z11" s="523" t="s">
        <v>104</v>
      </c>
    </row>
    <row r="12" spans="1:26" s="524" customFormat="1" x14ac:dyDescent="0.25">
      <c r="B12" s="528" t="s">
        <v>260</v>
      </c>
      <c r="C12" s="529"/>
      <c r="D12" s="526"/>
      <c r="E12" s="526"/>
      <c r="F12" s="526"/>
      <c r="G12" s="526"/>
      <c r="H12" s="526"/>
      <c r="I12" s="536"/>
      <c r="J12" s="526"/>
      <c r="K12" s="526"/>
      <c r="L12" s="526"/>
      <c r="M12" s="526"/>
      <c r="N12" s="528"/>
      <c r="O12" s="529"/>
      <c r="P12" s="526"/>
      <c r="Q12" s="526"/>
      <c r="R12" s="526"/>
      <c r="S12" s="526"/>
      <c r="T12" s="526"/>
      <c r="U12" s="536"/>
      <c r="V12" s="526"/>
      <c r="W12" s="526"/>
      <c r="X12" s="526"/>
      <c r="Y12" s="526"/>
      <c r="Z12" s="526"/>
    </row>
    <row r="13" spans="1:26" x14ac:dyDescent="0.25">
      <c r="B13" s="554" t="s">
        <v>243</v>
      </c>
      <c r="C13" s="564">
        <v>5</v>
      </c>
      <c r="D13" s="531">
        <v>7</v>
      </c>
      <c r="E13" s="531">
        <v>2</v>
      </c>
      <c r="F13" s="531">
        <v>5</v>
      </c>
      <c r="G13" s="531" t="s">
        <v>116</v>
      </c>
      <c r="H13" s="531" t="s">
        <v>388</v>
      </c>
      <c r="I13" s="533">
        <f t="shared" ref="I13:I24" si="0">IFERROR(C13/SUM(C$13:C$24),"-")</f>
        <v>2.7932960893854747E-2</v>
      </c>
      <c r="J13" s="379">
        <f t="shared" ref="J13:N13" si="1">IFERROR(D13/SUM(D$13:D$24),"-")</f>
        <v>6.4220183486238536E-2</v>
      </c>
      <c r="K13" s="379">
        <f t="shared" si="1"/>
        <v>3.5087719298245612E-2</v>
      </c>
      <c r="L13" s="379">
        <f t="shared" si="1"/>
        <v>3.4965034965034968E-2</v>
      </c>
      <c r="M13" s="379" t="str">
        <f t="shared" si="1"/>
        <v>-</v>
      </c>
      <c r="N13" s="380" t="str">
        <f t="shared" si="1"/>
        <v>-</v>
      </c>
      <c r="O13" s="564">
        <v>520</v>
      </c>
      <c r="P13" s="531">
        <v>430</v>
      </c>
      <c r="Q13" s="531">
        <v>547</v>
      </c>
      <c r="R13" s="531">
        <v>276</v>
      </c>
      <c r="S13" s="531">
        <v>341</v>
      </c>
      <c r="T13" s="531">
        <v>178.8</v>
      </c>
      <c r="U13" s="533">
        <f>IFERROR(O13/SUM(O$13:O$24),"-")</f>
        <v>6.5138419140673934E-2</v>
      </c>
      <c r="V13" s="379">
        <f t="shared" ref="V13:V24" si="2">IFERROR(P13/SUM(P$13:P$24),"-")</f>
        <v>5.3602592869608577E-2</v>
      </c>
      <c r="W13" s="379">
        <f t="shared" ref="W13:W24" si="3">IFERROR(Q13/SUM(Q$13:Q$24),"-")</f>
        <v>4.8544550940717072E-2</v>
      </c>
      <c r="X13" s="379">
        <f t="shared" ref="X13:X24" si="4">IFERROR(R13/SUM(R$13:R$24),"-")</f>
        <v>2.7221619489101491E-2</v>
      </c>
      <c r="Y13" s="379">
        <f t="shared" ref="Y13:Y24" si="5">IFERROR(S13/SUM(S$13:S$24),"-")</f>
        <v>4.6394557823129248E-2</v>
      </c>
      <c r="Z13" s="379">
        <f t="shared" ref="Z13:Z24" si="6">IFERROR(T13/SUM(T$13:T$24),"-")</f>
        <v>2.9233312242185245E-2</v>
      </c>
    </row>
    <row r="14" spans="1:26" x14ac:dyDescent="0.25">
      <c r="B14" s="555" t="s">
        <v>244</v>
      </c>
      <c r="C14" s="565">
        <v>0</v>
      </c>
      <c r="D14" s="532">
        <v>0</v>
      </c>
      <c r="E14" s="532">
        <v>0</v>
      </c>
      <c r="F14" s="532">
        <v>18</v>
      </c>
      <c r="G14" s="532" t="s">
        <v>116</v>
      </c>
      <c r="H14" s="532" t="s">
        <v>388</v>
      </c>
      <c r="I14" s="534">
        <f t="shared" si="0"/>
        <v>0</v>
      </c>
      <c r="J14" s="527">
        <f t="shared" ref="J14:J24" si="7">IFERROR(D14/SUM(D$13:D$24),"-")</f>
        <v>0</v>
      </c>
      <c r="K14" s="527">
        <f t="shared" ref="K14:K24" si="8">IFERROR(E14/SUM(E$13:E$24),"-")</f>
        <v>0</v>
      </c>
      <c r="L14" s="527">
        <f t="shared" ref="L14:L24" si="9">IFERROR(F14/SUM(F$13:F$24),"-")</f>
        <v>0.12587412587412589</v>
      </c>
      <c r="M14" s="527" t="str">
        <f t="shared" ref="M14:M24" si="10">IFERROR(G14/SUM(G$13:G$24),"-")</f>
        <v>-</v>
      </c>
      <c r="N14" s="382" t="str">
        <f t="shared" ref="N14:N24" si="11">IFERROR(H14/SUM(H$13:H$24),"-")</f>
        <v>-</v>
      </c>
      <c r="O14" s="565">
        <v>0</v>
      </c>
      <c r="P14" s="532">
        <v>27</v>
      </c>
      <c r="Q14" s="532">
        <v>28</v>
      </c>
      <c r="R14" s="532">
        <v>41</v>
      </c>
      <c r="S14" s="532">
        <v>19</v>
      </c>
      <c r="T14" s="532">
        <v>72.920000000000016</v>
      </c>
      <c r="U14" s="534">
        <f t="shared" ref="U14:U24" si="12">IFERROR(O14/SUM(O$13:O$24),"-")</f>
        <v>0</v>
      </c>
      <c r="V14" s="527">
        <f t="shared" si="2"/>
        <v>3.3657442034405387E-3</v>
      </c>
      <c r="W14" s="527">
        <f t="shared" si="3"/>
        <v>2.4849130280440185E-3</v>
      </c>
      <c r="X14" s="527">
        <f t="shared" si="4"/>
        <v>4.04379130091725E-3</v>
      </c>
      <c r="Y14" s="527">
        <f t="shared" si="5"/>
        <v>2.5850340136054422E-3</v>
      </c>
      <c r="Z14" s="527">
        <f t="shared" si="6"/>
        <v>1.1922221077741322E-2</v>
      </c>
    </row>
    <row r="15" spans="1:26" x14ac:dyDescent="0.25">
      <c r="B15" s="554" t="s">
        <v>245</v>
      </c>
      <c r="C15" s="564">
        <v>62</v>
      </c>
      <c r="D15" s="531">
        <v>23</v>
      </c>
      <c r="E15" s="531">
        <v>20</v>
      </c>
      <c r="F15" s="531">
        <v>47</v>
      </c>
      <c r="G15" s="531">
        <v>6</v>
      </c>
      <c r="H15" s="531" t="s">
        <v>388</v>
      </c>
      <c r="I15" s="533">
        <f t="shared" si="0"/>
        <v>0.34636871508379891</v>
      </c>
      <c r="J15" s="379">
        <f t="shared" si="7"/>
        <v>0.21100917431192662</v>
      </c>
      <c r="K15" s="379">
        <f t="shared" si="8"/>
        <v>0.35087719298245612</v>
      </c>
      <c r="L15" s="379">
        <f t="shared" si="9"/>
        <v>0.32867132867132864</v>
      </c>
      <c r="M15" s="379">
        <f t="shared" si="10"/>
        <v>5.9405940594059403E-2</v>
      </c>
      <c r="N15" s="380" t="str">
        <f t="shared" si="11"/>
        <v>-</v>
      </c>
      <c r="O15" s="564">
        <v>1122</v>
      </c>
      <c r="P15" s="531">
        <v>966</v>
      </c>
      <c r="Q15" s="531">
        <v>903</v>
      </c>
      <c r="R15" s="531">
        <v>740</v>
      </c>
      <c r="S15" s="531">
        <v>886</v>
      </c>
      <c r="T15" s="531">
        <v>766.85500000000002</v>
      </c>
      <c r="U15" s="533">
        <f t="shared" si="12"/>
        <v>0.14054866591506951</v>
      </c>
      <c r="V15" s="379">
        <f t="shared" si="2"/>
        <v>0.12041884816753927</v>
      </c>
      <c r="W15" s="379">
        <f t="shared" si="3"/>
        <v>8.0138445154419591E-2</v>
      </c>
      <c r="X15" s="379">
        <f t="shared" si="4"/>
        <v>7.2985501528750371E-2</v>
      </c>
      <c r="Y15" s="379">
        <f t="shared" si="5"/>
        <v>0.12054421768707484</v>
      </c>
      <c r="Z15" s="379">
        <f t="shared" si="6"/>
        <v>0.12537870055638123</v>
      </c>
    </row>
    <row r="16" spans="1:26" x14ac:dyDescent="0.25">
      <c r="B16" s="555" t="s">
        <v>246</v>
      </c>
      <c r="C16" s="565">
        <v>2</v>
      </c>
      <c r="D16" s="532">
        <v>0</v>
      </c>
      <c r="E16" s="532">
        <v>2</v>
      </c>
      <c r="F16" s="532">
        <v>3</v>
      </c>
      <c r="G16" s="532">
        <v>19</v>
      </c>
      <c r="H16" s="532" t="s">
        <v>388</v>
      </c>
      <c r="I16" s="534">
        <f t="shared" si="0"/>
        <v>1.11731843575419E-2</v>
      </c>
      <c r="J16" s="527">
        <f t="shared" si="7"/>
        <v>0</v>
      </c>
      <c r="K16" s="527">
        <f t="shared" si="8"/>
        <v>3.5087719298245612E-2</v>
      </c>
      <c r="L16" s="527">
        <f t="shared" si="9"/>
        <v>2.097902097902098E-2</v>
      </c>
      <c r="M16" s="527">
        <f t="shared" si="10"/>
        <v>0.18811881188118812</v>
      </c>
      <c r="N16" s="382" t="str">
        <f t="shared" si="11"/>
        <v>-</v>
      </c>
      <c r="O16" s="565">
        <v>208</v>
      </c>
      <c r="P16" s="532">
        <v>271</v>
      </c>
      <c r="Q16" s="532">
        <v>736</v>
      </c>
      <c r="R16" s="532">
        <v>412</v>
      </c>
      <c r="S16" s="532">
        <v>355</v>
      </c>
      <c r="T16" s="532">
        <v>438.39499999999998</v>
      </c>
      <c r="U16" s="534">
        <f t="shared" si="12"/>
        <v>2.6055367656269573E-2</v>
      </c>
      <c r="V16" s="527">
        <f t="shared" si="2"/>
        <v>3.3782099227125405E-2</v>
      </c>
      <c r="W16" s="527">
        <f t="shared" si="3"/>
        <v>6.53177138800142E-2</v>
      </c>
      <c r="X16" s="527">
        <f t="shared" si="4"/>
        <v>4.0635171121412371E-2</v>
      </c>
      <c r="Y16" s="527">
        <f t="shared" si="5"/>
        <v>4.8299319727891157E-2</v>
      </c>
      <c r="Z16" s="527">
        <f t="shared" si="6"/>
        <v>7.1676386579489923E-2</v>
      </c>
    </row>
    <row r="17" spans="1:26" x14ac:dyDescent="0.25">
      <c r="B17" s="554" t="s">
        <v>247</v>
      </c>
      <c r="C17" s="564">
        <v>0</v>
      </c>
      <c r="D17" s="531">
        <v>0</v>
      </c>
      <c r="E17" s="531">
        <v>1</v>
      </c>
      <c r="F17" s="531">
        <v>1</v>
      </c>
      <c r="G17" s="531" t="s">
        <v>116</v>
      </c>
      <c r="H17" s="531" t="s">
        <v>388</v>
      </c>
      <c r="I17" s="533">
        <f t="shared" si="0"/>
        <v>0</v>
      </c>
      <c r="J17" s="379">
        <f t="shared" si="7"/>
        <v>0</v>
      </c>
      <c r="K17" s="379">
        <f t="shared" si="8"/>
        <v>1.7543859649122806E-2</v>
      </c>
      <c r="L17" s="379">
        <f t="shared" si="9"/>
        <v>6.993006993006993E-3</v>
      </c>
      <c r="M17" s="379" t="str">
        <f t="shared" si="10"/>
        <v>-</v>
      </c>
      <c r="N17" s="380" t="str">
        <f t="shared" si="11"/>
        <v>-</v>
      </c>
      <c r="O17" s="564">
        <v>221</v>
      </c>
      <c r="P17" s="531">
        <v>268</v>
      </c>
      <c r="Q17" s="531">
        <v>389</v>
      </c>
      <c r="R17" s="531">
        <v>411</v>
      </c>
      <c r="S17" s="531">
        <v>263</v>
      </c>
      <c r="T17" s="531">
        <v>320.95999999999992</v>
      </c>
      <c r="U17" s="533">
        <f t="shared" si="12"/>
        <v>2.7683828134786422E-2</v>
      </c>
      <c r="V17" s="379">
        <f t="shared" si="2"/>
        <v>3.3408127648965343E-2</v>
      </c>
      <c r="W17" s="379">
        <f t="shared" si="3"/>
        <v>3.4522541711040113E-2</v>
      </c>
      <c r="X17" s="379">
        <f t="shared" si="4"/>
        <v>4.0536542065292433E-2</v>
      </c>
      <c r="Y17" s="379">
        <f t="shared" si="5"/>
        <v>3.5782312925170069E-2</v>
      </c>
      <c r="Z17" s="379">
        <f t="shared" si="6"/>
        <v>5.2476084436531172E-2</v>
      </c>
    </row>
    <row r="18" spans="1:26" x14ac:dyDescent="0.25">
      <c r="B18" s="555" t="s">
        <v>248</v>
      </c>
      <c r="C18" s="565">
        <v>0</v>
      </c>
      <c r="D18" s="532">
        <v>1</v>
      </c>
      <c r="E18" s="532">
        <v>0</v>
      </c>
      <c r="F18" s="532">
        <v>0</v>
      </c>
      <c r="G18" s="532" t="s">
        <v>116</v>
      </c>
      <c r="H18" s="532" t="s">
        <v>388</v>
      </c>
      <c r="I18" s="534">
        <f t="shared" si="0"/>
        <v>0</v>
      </c>
      <c r="J18" s="527">
        <f t="shared" si="7"/>
        <v>9.1743119266055051E-3</v>
      </c>
      <c r="K18" s="527">
        <f t="shared" si="8"/>
        <v>0</v>
      </c>
      <c r="L18" s="527">
        <f t="shared" si="9"/>
        <v>0</v>
      </c>
      <c r="M18" s="527" t="str">
        <f t="shared" si="10"/>
        <v>-</v>
      </c>
      <c r="N18" s="382" t="str">
        <f t="shared" si="11"/>
        <v>-</v>
      </c>
      <c r="O18" s="565">
        <v>0</v>
      </c>
      <c r="P18" s="532">
        <v>90</v>
      </c>
      <c r="Q18" s="532">
        <v>125</v>
      </c>
      <c r="R18" s="532">
        <v>67</v>
      </c>
      <c r="S18" s="532">
        <v>62</v>
      </c>
      <c r="T18" s="532">
        <v>78.240000000000009</v>
      </c>
      <c r="U18" s="534">
        <f t="shared" si="12"/>
        <v>0</v>
      </c>
      <c r="V18" s="527">
        <f t="shared" si="2"/>
        <v>1.1219147344801795E-2</v>
      </c>
      <c r="W18" s="527">
        <f t="shared" si="3"/>
        <v>1.1093361732339367E-2</v>
      </c>
      <c r="X18" s="527">
        <f t="shared" si="4"/>
        <v>6.6081467600355064E-3</v>
      </c>
      <c r="Y18" s="527">
        <f t="shared" si="5"/>
        <v>8.4353741496598633E-3</v>
      </c>
      <c r="Z18" s="527">
        <f t="shared" si="6"/>
        <v>1.2792026565036765E-2</v>
      </c>
    </row>
    <row r="19" spans="1:26" x14ac:dyDescent="0.25">
      <c r="B19" s="554" t="s">
        <v>249</v>
      </c>
      <c r="C19" s="564">
        <v>0</v>
      </c>
      <c r="D19" s="531">
        <v>0</v>
      </c>
      <c r="E19" s="531">
        <v>0</v>
      </c>
      <c r="F19" s="531">
        <v>0</v>
      </c>
      <c r="G19" s="531" t="s">
        <v>116</v>
      </c>
      <c r="H19" s="531" t="s">
        <v>388</v>
      </c>
      <c r="I19" s="533">
        <f t="shared" si="0"/>
        <v>0</v>
      </c>
      <c r="J19" s="379">
        <f t="shared" si="7"/>
        <v>0</v>
      </c>
      <c r="K19" s="379">
        <f t="shared" si="8"/>
        <v>0</v>
      </c>
      <c r="L19" s="379">
        <f t="shared" si="9"/>
        <v>0</v>
      </c>
      <c r="M19" s="379" t="str">
        <f t="shared" si="10"/>
        <v>-</v>
      </c>
      <c r="N19" s="380" t="str">
        <f t="shared" si="11"/>
        <v>-</v>
      </c>
      <c r="O19" s="564">
        <v>0</v>
      </c>
      <c r="P19" s="531">
        <v>122</v>
      </c>
      <c r="Q19" s="531">
        <v>436</v>
      </c>
      <c r="R19" s="531">
        <v>593</v>
      </c>
      <c r="S19" s="531">
        <v>295</v>
      </c>
      <c r="T19" s="531">
        <v>196.46</v>
      </c>
      <c r="U19" s="533">
        <f t="shared" si="12"/>
        <v>0</v>
      </c>
      <c r="V19" s="379">
        <f t="shared" si="2"/>
        <v>1.5208177511842433E-2</v>
      </c>
      <c r="W19" s="379">
        <f t="shared" si="3"/>
        <v>3.8693645722399715E-2</v>
      </c>
      <c r="X19" s="379">
        <f t="shared" si="4"/>
        <v>5.8487030279120229E-2</v>
      </c>
      <c r="Y19" s="379">
        <f t="shared" si="5"/>
        <v>4.0136054421768708E-2</v>
      </c>
      <c r="Z19" s="379">
        <f t="shared" si="6"/>
        <v>3.2120674066553202E-2</v>
      </c>
    </row>
    <row r="20" spans="1:26" x14ac:dyDescent="0.25">
      <c r="B20" s="555" t="s">
        <v>250</v>
      </c>
      <c r="C20" s="565">
        <v>3</v>
      </c>
      <c r="D20" s="532">
        <v>4</v>
      </c>
      <c r="E20" s="532">
        <v>0</v>
      </c>
      <c r="F20" s="532">
        <v>20</v>
      </c>
      <c r="G20" s="532">
        <v>32</v>
      </c>
      <c r="H20" s="532" t="s">
        <v>388</v>
      </c>
      <c r="I20" s="534">
        <f t="shared" si="0"/>
        <v>1.6759776536312849E-2</v>
      </c>
      <c r="J20" s="527">
        <f t="shared" si="7"/>
        <v>3.669724770642202E-2</v>
      </c>
      <c r="K20" s="527">
        <f t="shared" si="8"/>
        <v>0</v>
      </c>
      <c r="L20" s="527">
        <f t="shared" si="9"/>
        <v>0.13986013986013987</v>
      </c>
      <c r="M20" s="527">
        <f t="shared" si="10"/>
        <v>0.31683168316831684</v>
      </c>
      <c r="N20" s="382" t="str">
        <f t="shared" si="11"/>
        <v>-</v>
      </c>
      <c r="O20" s="565">
        <v>1653</v>
      </c>
      <c r="P20" s="532">
        <v>1455</v>
      </c>
      <c r="Q20" s="532">
        <v>3091</v>
      </c>
      <c r="R20" s="532">
        <v>2190</v>
      </c>
      <c r="S20" s="532">
        <v>1469</v>
      </c>
      <c r="T20" s="532">
        <v>1087.3700000000001</v>
      </c>
      <c r="U20" s="534">
        <f t="shared" si="12"/>
        <v>0.20706501315295001</v>
      </c>
      <c r="V20" s="527">
        <f t="shared" si="2"/>
        <v>0.18137621540762902</v>
      </c>
      <c r="W20" s="527">
        <f t="shared" si="3"/>
        <v>0.27431664891728791</v>
      </c>
      <c r="X20" s="527">
        <f t="shared" si="4"/>
        <v>0.21599763290265311</v>
      </c>
      <c r="Y20" s="527">
        <f t="shared" si="5"/>
        <v>0.19986394557823128</v>
      </c>
      <c r="Z20" s="527">
        <f t="shared" si="6"/>
        <v>0.17778202870685106</v>
      </c>
    </row>
    <row r="21" spans="1:26" x14ac:dyDescent="0.25">
      <c r="B21" s="554" t="s">
        <v>251</v>
      </c>
      <c r="C21" s="564">
        <v>0</v>
      </c>
      <c r="D21" s="531">
        <v>0</v>
      </c>
      <c r="E21" s="531">
        <v>0</v>
      </c>
      <c r="F21" s="531">
        <v>1</v>
      </c>
      <c r="G21" s="531" t="s">
        <v>116</v>
      </c>
      <c r="H21" s="531" t="s">
        <v>388</v>
      </c>
      <c r="I21" s="533">
        <f t="shared" si="0"/>
        <v>0</v>
      </c>
      <c r="J21" s="379">
        <f t="shared" si="7"/>
        <v>0</v>
      </c>
      <c r="K21" s="379">
        <f t="shared" si="8"/>
        <v>0</v>
      </c>
      <c r="L21" s="379">
        <f t="shared" si="9"/>
        <v>6.993006993006993E-3</v>
      </c>
      <c r="M21" s="379" t="str">
        <f t="shared" si="10"/>
        <v>-</v>
      </c>
      <c r="N21" s="380" t="str">
        <f t="shared" si="11"/>
        <v>-</v>
      </c>
      <c r="O21" s="564">
        <v>595</v>
      </c>
      <c r="P21" s="531">
        <v>1130</v>
      </c>
      <c r="Q21" s="531">
        <v>1161</v>
      </c>
      <c r="R21" s="531">
        <v>1752</v>
      </c>
      <c r="S21" s="531">
        <v>643</v>
      </c>
      <c r="T21" s="531">
        <v>329.24</v>
      </c>
      <c r="U21" s="533">
        <f t="shared" si="12"/>
        <v>7.45333834398096E-2</v>
      </c>
      <c r="V21" s="379">
        <f t="shared" si="2"/>
        <v>0.14086262777362255</v>
      </c>
      <c r="W21" s="379">
        <f t="shared" si="3"/>
        <v>0.10303514376996806</v>
      </c>
      <c r="X21" s="379">
        <f t="shared" si="4"/>
        <v>0.1727981063221225</v>
      </c>
      <c r="Y21" s="379">
        <f t="shared" si="5"/>
        <v>8.748299319727891E-2</v>
      </c>
      <c r="Z21" s="379">
        <f t="shared" si="6"/>
        <v>5.3829841849088754E-2</v>
      </c>
    </row>
    <row r="22" spans="1:26" x14ac:dyDescent="0.25">
      <c r="B22" s="555" t="s">
        <v>252</v>
      </c>
      <c r="C22" s="565">
        <v>43</v>
      </c>
      <c r="D22" s="532">
        <v>23</v>
      </c>
      <c r="E22" s="532">
        <v>15</v>
      </c>
      <c r="F22" s="532">
        <v>22</v>
      </c>
      <c r="G22" s="532">
        <v>22</v>
      </c>
      <c r="H22" s="532" t="s">
        <v>388</v>
      </c>
      <c r="I22" s="534">
        <f t="shared" si="0"/>
        <v>0.24022346368715083</v>
      </c>
      <c r="J22" s="527">
        <f t="shared" si="7"/>
        <v>0.21100917431192662</v>
      </c>
      <c r="K22" s="527">
        <f t="shared" si="8"/>
        <v>0.26315789473684209</v>
      </c>
      <c r="L22" s="527">
        <f t="shared" si="9"/>
        <v>0.15384615384615385</v>
      </c>
      <c r="M22" s="527">
        <f t="shared" si="10"/>
        <v>0.21782178217821782</v>
      </c>
      <c r="N22" s="382" t="str">
        <f t="shared" si="11"/>
        <v>-</v>
      </c>
      <c r="O22" s="565">
        <v>1701</v>
      </c>
      <c r="P22" s="532">
        <v>1547</v>
      </c>
      <c r="Q22" s="532">
        <v>1833</v>
      </c>
      <c r="R22" s="532">
        <v>1800</v>
      </c>
      <c r="S22" s="532">
        <v>1722</v>
      </c>
      <c r="T22" s="532">
        <v>1262.32</v>
      </c>
      <c r="U22" s="534">
        <f t="shared" si="12"/>
        <v>0.21307779030439683</v>
      </c>
      <c r="V22" s="527">
        <f t="shared" si="2"/>
        <v>0.19284467713787085</v>
      </c>
      <c r="W22" s="527">
        <f t="shared" si="3"/>
        <v>0.16267305644302449</v>
      </c>
      <c r="X22" s="527">
        <f t="shared" si="4"/>
        <v>0.17753230101587927</v>
      </c>
      <c r="Y22" s="527">
        <f t="shared" si="5"/>
        <v>0.23428571428571429</v>
      </c>
      <c r="Z22" s="527">
        <f t="shared" si="6"/>
        <v>0.20638587645165141</v>
      </c>
    </row>
    <row r="23" spans="1:26" x14ac:dyDescent="0.25">
      <c r="B23" s="554" t="s">
        <v>253</v>
      </c>
      <c r="C23" s="564">
        <v>56</v>
      </c>
      <c r="D23" s="531">
        <v>44</v>
      </c>
      <c r="E23" s="531">
        <v>16</v>
      </c>
      <c r="F23" s="531">
        <v>26</v>
      </c>
      <c r="G23" s="531">
        <v>22</v>
      </c>
      <c r="H23" s="531" t="s">
        <v>388</v>
      </c>
      <c r="I23" s="533">
        <f t="shared" si="0"/>
        <v>0.31284916201117319</v>
      </c>
      <c r="J23" s="379">
        <f t="shared" si="7"/>
        <v>0.40366972477064222</v>
      </c>
      <c r="K23" s="379">
        <f t="shared" si="8"/>
        <v>0.2807017543859649</v>
      </c>
      <c r="L23" s="379">
        <f t="shared" si="9"/>
        <v>0.18181818181818182</v>
      </c>
      <c r="M23" s="379">
        <f t="shared" si="10"/>
        <v>0.21782178217821782</v>
      </c>
      <c r="N23" s="380" t="str">
        <f t="shared" si="11"/>
        <v>-</v>
      </c>
      <c r="O23" s="564">
        <v>1913</v>
      </c>
      <c r="P23" s="531">
        <v>1633</v>
      </c>
      <c r="Q23" s="531">
        <v>1917</v>
      </c>
      <c r="R23" s="531">
        <v>1736</v>
      </c>
      <c r="S23" s="531">
        <v>1161</v>
      </c>
      <c r="T23" s="531">
        <v>1162.9899999999998</v>
      </c>
      <c r="U23" s="533">
        <f t="shared" si="12"/>
        <v>0.23963422272328699</v>
      </c>
      <c r="V23" s="379">
        <f t="shared" si="2"/>
        <v>0.20356519571179257</v>
      </c>
      <c r="W23" s="379">
        <f t="shared" si="3"/>
        <v>0.17012779552715654</v>
      </c>
      <c r="X23" s="379">
        <f t="shared" si="4"/>
        <v>0.17122004142420358</v>
      </c>
      <c r="Y23" s="379">
        <f t="shared" si="5"/>
        <v>0.15795918367346939</v>
      </c>
      <c r="Z23" s="379">
        <f t="shared" si="6"/>
        <v>0.19014569241912196</v>
      </c>
    </row>
    <row r="24" spans="1:26" x14ac:dyDescent="0.25">
      <c r="B24" s="555" t="s">
        <v>254</v>
      </c>
      <c r="C24" s="565">
        <v>8</v>
      </c>
      <c r="D24" s="532">
        <v>7</v>
      </c>
      <c r="E24" s="532">
        <v>1</v>
      </c>
      <c r="F24" s="532">
        <v>0</v>
      </c>
      <c r="G24" s="532" t="s">
        <v>116</v>
      </c>
      <c r="H24" s="532" t="s">
        <v>388</v>
      </c>
      <c r="I24" s="534">
        <f t="shared" si="0"/>
        <v>4.4692737430167599E-2</v>
      </c>
      <c r="J24" s="527">
        <f t="shared" si="7"/>
        <v>6.4220183486238536E-2</v>
      </c>
      <c r="K24" s="527">
        <f t="shared" si="8"/>
        <v>1.7543859649122806E-2</v>
      </c>
      <c r="L24" s="527">
        <f t="shared" si="9"/>
        <v>0</v>
      </c>
      <c r="M24" s="527" t="str">
        <f t="shared" si="10"/>
        <v>-</v>
      </c>
      <c r="N24" s="382" t="str">
        <f t="shared" si="11"/>
        <v>-</v>
      </c>
      <c r="O24" s="565">
        <v>50</v>
      </c>
      <c r="P24" s="532">
        <v>83</v>
      </c>
      <c r="Q24" s="532">
        <v>102</v>
      </c>
      <c r="R24" s="532">
        <v>121</v>
      </c>
      <c r="S24" s="532">
        <v>134</v>
      </c>
      <c r="T24" s="532">
        <v>221.76</v>
      </c>
      <c r="U24" s="534">
        <f t="shared" si="12"/>
        <v>6.2633095327571092E-3</v>
      </c>
      <c r="V24" s="527">
        <f t="shared" si="2"/>
        <v>1.0346546995761655E-2</v>
      </c>
      <c r="W24" s="527">
        <f t="shared" si="3"/>
        <v>9.0521831735889246E-3</v>
      </c>
      <c r="X24" s="527">
        <f t="shared" si="4"/>
        <v>1.1934115790511885E-2</v>
      </c>
      <c r="Y24" s="527">
        <f t="shared" si="5"/>
        <v>1.8231292517006802E-2</v>
      </c>
      <c r="Z24" s="527">
        <f t="shared" si="6"/>
        <v>3.6257155049368002E-2</v>
      </c>
    </row>
    <row r="25" spans="1:26" s="524" customFormat="1" x14ac:dyDescent="0.25">
      <c r="B25" s="559" t="s">
        <v>346</v>
      </c>
      <c r="C25" s="566"/>
      <c r="D25" s="560"/>
      <c r="E25" s="560"/>
      <c r="F25" s="560"/>
      <c r="G25" s="560"/>
      <c r="H25" s="560"/>
      <c r="I25" s="561"/>
      <c r="J25" s="562"/>
      <c r="K25" s="562"/>
      <c r="L25" s="562"/>
      <c r="M25" s="562"/>
      <c r="N25" s="567"/>
      <c r="O25" s="566"/>
      <c r="P25" s="560"/>
      <c r="Q25" s="560"/>
      <c r="R25" s="560"/>
      <c r="S25" s="560"/>
      <c r="T25" s="560"/>
      <c r="U25" s="561"/>
      <c r="V25" s="562"/>
      <c r="W25" s="562"/>
      <c r="X25" s="562"/>
      <c r="Y25" s="562"/>
      <c r="Z25" s="562"/>
    </row>
    <row r="26" spans="1:26" ht="17.25" customHeight="1" x14ac:dyDescent="0.25">
      <c r="B26" s="556" t="s">
        <v>255</v>
      </c>
      <c r="C26" s="568">
        <f>IFERROR(SUM(C13:C24),"-")</f>
        <v>179</v>
      </c>
      <c r="D26" s="537">
        <f t="shared" ref="D26:H26" si="13">IFERROR(SUM(D13:D24),"-")</f>
        <v>109</v>
      </c>
      <c r="E26" s="537">
        <f t="shared" si="13"/>
        <v>57</v>
      </c>
      <c r="F26" s="537">
        <f t="shared" si="13"/>
        <v>143</v>
      </c>
      <c r="G26" s="537">
        <f t="shared" si="13"/>
        <v>101</v>
      </c>
      <c r="H26" s="537">
        <f t="shared" si="13"/>
        <v>0</v>
      </c>
      <c r="I26" s="538">
        <f t="shared" ref="I26:N29" si="14">IFERROR(C26/SUM(C$26:C$29),"-")</f>
        <v>0.7649572649572649</v>
      </c>
      <c r="J26" s="539">
        <f t="shared" si="14"/>
        <v>0.62285714285714289</v>
      </c>
      <c r="K26" s="539">
        <f t="shared" si="14"/>
        <v>0.19191919191919191</v>
      </c>
      <c r="L26" s="539">
        <f t="shared" si="14"/>
        <v>0.47826086956521741</v>
      </c>
      <c r="M26" s="539">
        <f t="shared" si="14"/>
        <v>0.75939849624060152</v>
      </c>
      <c r="N26" s="569" t="str">
        <f t="shared" si="14"/>
        <v>-</v>
      </c>
      <c r="O26" s="568">
        <f>IFERROR(SUM(O13:O24),"-")</f>
        <v>7983</v>
      </c>
      <c r="P26" s="537">
        <f t="shared" ref="P26" si="15">IFERROR(SUM(P13:P24),"-")</f>
        <v>8022</v>
      </c>
      <c r="Q26" s="537">
        <f t="shared" ref="Q26" si="16">IFERROR(SUM(Q13:Q24),"-")</f>
        <v>11268</v>
      </c>
      <c r="R26" s="537">
        <f t="shared" ref="R26" si="17">IFERROR(SUM(R13:R24),"-")</f>
        <v>10139</v>
      </c>
      <c r="S26" s="537">
        <f t="shared" ref="S26" si="18">IFERROR(SUM(S13:S24),"-")</f>
        <v>7350</v>
      </c>
      <c r="T26" s="537">
        <f t="shared" ref="T26" si="19">IFERROR(SUM(T13:T24),"-")</f>
        <v>6116.3099999999995</v>
      </c>
      <c r="U26" s="538">
        <f t="shared" ref="U26:Z29" si="20">IFERROR(O26/SUM(O$26:O$29),"-")</f>
        <v>0.58257315916222729</v>
      </c>
      <c r="V26" s="539">
        <f t="shared" si="20"/>
        <v>0.63874512301934872</v>
      </c>
      <c r="W26" s="539">
        <f t="shared" si="20"/>
        <v>0.6926907235507469</v>
      </c>
      <c r="X26" s="539">
        <f t="shared" si="20"/>
        <v>0.68888435928794678</v>
      </c>
      <c r="Y26" s="539">
        <f t="shared" si="20"/>
        <v>0.54231535453405155</v>
      </c>
      <c r="Z26" s="539">
        <f t="shared" si="20"/>
        <v>0.47898253478242481</v>
      </c>
    </row>
    <row r="27" spans="1:26" x14ac:dyDescent="0.25">
      <c r="B27" s="557" t="s">
        <v>46</v>
      </c>
      <c r="C27" s="570">
        <v>0</v>
      </c>
      <c r="D27" s="540">
        <v>0</v>
      </c>
      <c r="E27" s="540">
        <v>239</v>
      </c>
      <c r="F27" s="540">
        <v>0</v>
      </c>
      <c r="G27" s="540">
        <v>15</v>
      </c>
      <c r="H27" s="541" t="s">
        <v>388</v>
      </c>
      <c r="I27" s="542">
        <f t="shared" si="14"/>
        <v>0</v>
      </c>
      <c r="J27" s="543">
        <f t="shared" si="14"/>
        <v>0</v>
      </c>
      <c r="K27" s="543">
        <f t="shared" si="14"/>
        <v>0.80471380471380471</v>
      </c>
      <c r="L27" s="543">
        <f t="shared" si="14"/>
        <v>0</v>
      </c>
      <c r="M27" s="543">
        <f t="shared" si="14"/>
        <v>0.11278195488721804</v>
      </c>
      <c r="N27" s="571" t="str">
        <f t="shared" si="14"/>
        <v>-</v>
      </c>
      <c r="O27" s="570">
        <v>2124</v>
      </c>
      <c r="P27" s="540">
        <v>848</v>
      </c>
      <c r="Q27" s="540">
        <v>700</v>
      </c>
      <c r="R27" s="540">
        <v>452</v>
      </c>
      <c r="S27" s="540">
        <v>2595</v>
      </c>
      <c r="T27" s="541">
        <v>4375.4699999999993</v>
      </c>
      <c r="U27" s="542">
        <f t="shared" si="20"/>
        <v>0.15500255418521491</v>
      </c>
      <c r="V27" s="543">
        <f t="shared" si="20"/>
        <v>6.7521299466518039E-2</v>
      </c>
      <c r="W27" s="543">
        <f t="shared" si="20"/>
        <v>4.3031905083912213E-2</v>
      </c>
      <c r="X27" s="543">
        <f t="shared" si="20"/>
        <v>3.0710694387824432E-2</v>
      </c>
      <c r="Y27" s="543">
        <f t="shared" si="20"/>
        <v>0.19147052313141003</v>
      </c>
      <c r="Z27" s="544">
        <f t="shared" si="20"/>
        <v>0.3426532846543841</v>
      </c>
    </row>
    <row r="28" spans="1:26" x14ac:dyDescent="0.25">
      <c r="B28" s="556" t="s">
        <v>256</v>
      </c>
      <c r="C28" s="572">
        <v>55</v>
      </c>
      <c r="D28" s="545">
        <v>66</v>
      </c>
      <c r="E28" s="545">
        <v>0</v>
      </c>
      <c r="F28" s="545">
        <v>45</v>
      </c>
      <c r="G28" s="545">
        <v>17</v>
      </c>
      <c r="H28" s="546" t="s">
        <v>388</v>
      </c>
      <c r="I28" s="538">
        <f t="shared" si="14"/>
        <v>0.23504273504273504</v>
      </c>
      <c r="J28" s="539">
        <f t="shared" si="14"/>
        <v>0.37714285714285717</v>
      </c>
      <c r="K28" s="539">
        <f t="shared" si="14"/>
        <v>0</v>
      </c>
      <c r="L28" s="539">
        <f t="shared" si="14"/>
        <v>0.15050167224080269</v>
      </c>
      <c r="M28" s="539">
        <f t="shared" si="14"/>
        <v>0.12781954887218044</v>
      </c>
      <c r="N28" s="573" t="str">
        <f t="shared" si="14"/>
        <v>-</v>
      </c>
      <c r="O28" s="572">
        <v>1616</v>
      </c>
      <c r="P28" s="545">
        <v>1637</v>
      </c>
      <c r="Q28" s="545">
        <v>2196</v>
      </c>
      <c r="R28" s="545">
        <v>1244</v>
      </c>
      <c r="S28" s="545">
        <v>2550</v>
      </c>
      <c r="T28" s="546">
        <v>887.9</v>
      </c>
      <c r="U28" s="538">
        <f t="shared" si="20"/>
        <v>0.11793038020871342</v>
      </c>
      <c r="V28" s="539">
        <f t="shared" si="20"/>
        <v>0.13034477267298353</v>
      </c>
      <c r="W28" s="539">
        <f t="shared" si="20"/>
        <v>0.13499723366324459</v>
      </c>
      <c r="X28" s="539">
        <f t="shared" si="20"/>
        <v>8.4522353580649551E-2</v>
      </c>
      <c r="Y28" s="539">
        <f t="shared" si="20"/>
        <v>0.18815022504242604</v>
      </c>
      <c r="Z28" s="547">
        <f t="shared" si="20"/>
        <v>6.9533524728686902E-2</v>
      </c>
    </row>
    <row r="29" spans="1:26" ht="15.75" thickBot="1" x14ac:dyDescent="0.3">
      <c r="B29" s="558" t="s">
        <v>257</v>
      </c>
      <c r="C29" s="548">
        <v>0</v>
      </c>
      <c r="D29" s="549">
        <v>0</v>
      </c>
      <c r="E29" s="549">
        <v>1</v>
      </c>
      <c r="F29" s="549">
        <v>111</v>
      </c>
      <c r="G29" s="549" t="s">
        <v>116</v>
      </c>
      <c r="H29" s="550" t="s">
        <v>388</v>
      </c>
      <c r="I29" s="551">
        <f t="shared" si="14"/>
        <v>0</v>
      </c>
      <c r="J29" s="552">
        <f t="shared" si="14"/>
        <v>0</v>
      </c>
      <c r="K29" s="552">
        <f t="shared" si="14"/>
        <v>3.3670033670033669E-3</v>
      </c>
      <c r="L29" s="552">
        <f t="shared" si="14"/>
        <v>0.37123745819397991</v>
      </c>
      <c r="M29" s="552" t="str">
        <f t="shared" si="14"/>
        <v>-</v>
      </c>
      <c r="N29" s="574" t="str">
        <f t="shared" si="14"/>
        <v>-</v>
      </c>
      <c r="O29" s="548">
        <v>1980</v>
      </c>
      <c r="P29" s="549">
        <v>2052</v>
      </c>
      <c r="Q29" s="549">
        <v>2103</v>
      </c>
      <c r="R29" s="549">
        <v>2883</v>
      </c>
      <c r="S29" s="549">
        <v>1058</v>
      </c>
      <c r="T29" s="550">
        <v>1389.7</v>
      </c>
      <c r="U29" s="551">
        <f t="shared" si="20"/>
        <v>0.14449390644384441</v>
      </c>
      <c r="V29" s="552">
        <f t="shared" si="20"/>
        <v>0.16338880484114976</v>
      </c>
      <c r="W29" s="552">
        <f t="shared" si="20"/>
        <v>0.12928013770209626</v>
      </c>
      <c r="X29" s="552">
        <f t="shared" si="20"/>
        <v>0.1958825927435793</v>
      </c>
      <c r="Y29" s="552">
        <f t="shared" si="20"/>
        <v>7.8063897292112452E-2</v>
      </c>
      <c r="Z29" s="553">
        <f t="shared" si="20"/>
        <v>0.10883065583450412</v>
      </c>
    </row>
    <row r="31" spans="1:26" x14ac:dyDescent="0.25">
      <c r="A31" s="15"/>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7"/>
  <sheetViews>
    <sheetView topLeftCell="A82" workbookViewId="0">
      <selection activeCell="A91" sqref="A91"/>
    </sheetView>
  </sheetViews>
  <sheetFormatPr defaultRowHeight="15" x14ac:dyDescent="0.25"/>
  <cols>
    <col min="1" max="1" width="9.140625" style="524"/>
    <col min="2" max="2" width="50.7109375" style="524" customWidth="1"/>
    <col min="3" max="5" width="10.42578125" style="524" customWidth="1"/>
    <col min="6" max="9" width="13.7109375" style="524" customWidth="1"/>
    <col min="10" max="12" width="10.42578125" style="524" customWidth="1"/>
    <col min="13" max="16" width="14" style="524" customWidth="1"/>
    <col min="17" max="16384" width="9.140625" style="524"/>
  </cols>
  <sheetData>
    <row r="1" spans="1:14" ht="18.75" x14ac:dyDescent="0.3">
      <c r="A1" s="781" t="s">
        <v>89</v>
      </c>
      <c r="B1" s="781"/>
      <c r="C1" s="781"/>
    </row>
    <row r="2" spans="1:14" x14ac:dyDescent="0.25">
      <c r="A2" s="576" t="s">
        <v>264</v>
      </c>
    </row>
    <row r="3" spans="1:14" s="727" customFormat="1" x14ac:dyDescent="0.25">
      <c r="A3" s="297" t="s">
        <v>0</v>
      </c>
    </row>
    <row r="4" spans="1:14" s="578" customFormat="1" x14ac:dyDescent="0.25">
      <c r="A4" s="579"/>
      <c r="C4" s="280"/>
    </row>
    <row r="5" spans="1:14" s="578" customFormat="1" x14ac:dyDescent="0.25">
      <c r="A5" s="280" t="s">
        <v>291</v>
      </c>
      <c r="C5" s="281" t="s">
        <v>294</v>
      </c>
    </row>
    <row r="6" spans="1:14" s="578" customFormat="1" x14ac:dyDescent="0.25">
      <c r="A6" s="280" t="s">
        <v>292</v>
      </c>
      <c r="C6" s="281" t="s">
        <v>295</v>
      </c>
    </row>
    <row r="7" spans="1:14" s="578" customFormat="1" x14ac:dyDescent="0.25">
      <c r="A7" s="280" t="s">
        <v>293</v>
      </c>
      <c r="C7" s="281" t="s">
        <v>296</v>
      </c>
    </row>
    <row r="9" spans="1:14" x14ac:dyDescent="0.25">
      <c r="A9" s="577" t="s">
        <v>265</v>
      </c>
    </row>
    <row r="11" spans="1:14" x14ac:dyDescent="0.25">
      <c r="C11" s="787" t="str">
        <f>$A$1</f>
        <v>Inverclyde</v>
      </c>
      <c r="D11" s="788"/>
      <c r="E11" s="788"/>
      <c r="F11" s="788"/>
      <c r="G11" s="788"/>
      <c r="H11" s="796"/>
      <c r="I11" s="788" t="s">
        <v>71</v>
      </c>
      <c r="J11" s="788"/>
      <c r="K11" s="788"/>
      <c r="L11" s="788"/>
      <c r="M11" s="788"/>
      <c r="N11" s="788"/>
    </row>
    <row r="12" spans="1:14" x14ac:dyDescent="0.25">
      <c r="C12" s="798" t="s">
        <v>281</v>
      </c>
      <c r="D12" s="799"/>
      <c r="E12" s="824"/>
      <c r="F12" s="799" t="s">
        <v>282</v>
      </c>
      <c r="G12" s="799"/>
      <c r="H12" s="805"/>
      <c r="I12" s="798" t="s">
        <v>281</v>
      </c>
      <c r="J12" s="799"/>
      <c r="K12" s="824"/>
      <c r="L12" s="799" t="s">
        <v>282</v>
      </c>
      <c r="M12" s="799"/>
      <c r="N12" s="799"/>
    </row>
    <row r="13" spans="1:14" ht="18" thickBot="1" x14ac:dyDescent="0.3">
      <c r="B13" s="579" t="s">
        <v>331</v>
      </c>
      <c r="C13" s="602" t="s">
        <v>5</v>
      </c>
      <c r="D13" s="603" t="s">
        <v>6</v>
      </c>
      <c r="E13" s="605" t="s">
        <v>104</v>
      </c>
      <c r="F13" s="603" t="s">
        <v>5</v>
      </c>
      <c r="G13" s="603" t="s">
        <v>6</v>
      </c>
      <c r="H13" s="606" t="s">
        <v>104</v>
      </c>
      <c r="I13" s="602" t="s">
        <v>5</v>
      </c>
      <c r="J13" s="603" t="s">
        <v>6</v>
      </c>
      <c r="K13" s="605" t="s">
        <v>104</v>
      </c>
      <c r="L13" s="604" t="s">
        <v>5</v>
      </c>
      <c r="M13" s="603" t="s">
        <v>6</v>
      </c>
      <c r="N13" s="603" t="s">
        <v>104</v>
      </c>
    </row>
    <row r="14" spans="1:14" s="578" customFormat="1" x14ac:dyDescent="0.25">
      <c r="B14" s="165" t="s">
        <v>114</v>
      </c>
      <c r="C14" s="371"/>
      <c r="D14" s="370"/>
      <c r="E14" s="426"/>
      <c r="F14" s="370"/>
      <c r="G14" s="370"/>
      <c r="H14" s="372"/>
      <c r="I14" s="371"/>
      <c r="J14" s="370"/>
      <c r="K14" s="426"/>
      <c r="L14" s="370"/>
      <c r="M14" s="370"/>
      <c r="N14" s="406"/>
    </row>
    <row r="15" spans="1:14" x14ac:dyDescent="0.25">
      <c r="B15" s="593" t="s">
        <v>266</v>
      </c>
      <c r="C15" s="690">
        <v>218</v>
      </c>
      <c r="D15" s="691">
        <v>246</v>
      </c>
      <c r="E15" s="691" t="s">
        <v>388</v>
      </c>
      <c r="F15" s="692">
        <v>24</v>
      </c>
      <c r="G15" s="691">
        <v>191</v>
      </c>
      <c r="H15" s="693">
        <v>5</v>
      </c>
      <c r="I15" s="44">
        <v>6454</v>
      </c>
      <c r="J15" s="45">
        <v>7366.7550000000001</v>
      </c>
      <c r="K15" s="675">
        <v>10751.465</v>
      </c>
      <c r="L15" s="45">
        <v>4690</v>
      </c>
      <c r="M15" s="45">
        <v>7245.0230000000001</v>
      </c>
      <c r="N15" s="676">
        <v>8702.9500000000007</v>
      </c>
    </row>
    <row r="16" spans="1:14" x14ac:dyDescent="0.25">
      <c r="B16" s="594" t="s">
        <v>267</v>
      </c>
      <c r="C16" s="694">
        <v>30</v>
      </c>
      <c r="D16" s="695">
        <v>62</v>
      </c>
      <c r="E16" s="696" t="s">
        <v>388</v>
      </c>
      <c r="F16" s="695">
        <v>6</v>
      </c>
      <c r="G16" s="695">
        <v>28</v>
      </c>
      <c r="H16" s="697" t="s">
        <v>388</v>
      </c>
      <c r="I16" s="41">
        <v>2020</v>
      </c>
      <c r="J16" s="42">
        <v>1765.9350000000002</v>
      </c>
      <c r="K16" s="677">
        <v>2163.1549999999997</v>
      </c>
      <c r="L16" s="42">
        <v>1184</v>
      </c>
      <c r="M16" s="42">
        <v>1393.25</v>
      </c>
      <c r="N16" s="678">
        <v>1888.1350000000002</v>
      </c>
    </row>
    <row r="17" spans="2:14" x14ac:dyDescent="0.25">
      <c r="B17" s="593" t="s">
        <v>268</v>
      </c>
      <c r="C17" s="690">
        <v>7</v>
      </c>
      <c r="D17" s="691">
        <v>29</v>
      </c>
      <c r="E17" s="698" t="s">
        <v>388</v>
      </c>
      <c r="F17" s="691">
        <v>2</v>
      </c>
      <c r="G17" s="691">
        <v>9</v>
      </c>
      <c r="H17" s="693" t="s">
        <v>388</v>
      </c>
      <c r="I17" s="44">
        <v>1037</v>
      </c>
      <c r="J17" s="45">
        <v>841.63300000000004</v>
      </c>
      <c r="K17" s="675">
        <v>986.32999999999993</v>
      </c>
      <c r="L17" s="45">
        <v>238</v>
      </c>
      <c r="M17" s="45">
        <v>554.01499999999999</v>
      </c>
      <c r="N17" s="676">
        <v>957.30000000000007</v>
      </c>
    </row>
    <row r="18" spans="2:14" x14ac:dyDescent="0.25">
      <c r="B18" s="594" t="s">
        <v>269</v>
      </c>
      <c r="C18" s="694">
        <v>26</v>
      </c>
      <c r="D18" s="695">
        <v>20</v>
      </c>
      <c r="E18" s="696" t="s">
        <v>388</v>
      </c>
      <c r="F18" s="695">
        <v>2</v>
      </c>
      <c r="G18" s="695">
        <v>2</v>
      </c>
      <c r="H18" s="697" t="s">
        <v>388</v>
      </c>
      <c r="I18" s="41">
        <v>1963</v>
      </c>
      <c r="J18" s="42">
        <v>1468.9659999999999</v>
      </c>
      <c r="K18" s="677">
        <v>521.32500000000005</v>
      </c>
      <c r="L18" s="42">
        <v>483</v>
      </c>
      <c r="M18" s="42">
        <v>579.42000000000007</v>
      </c>
      <c r="N18" s="678">
        <v>366.12</v>
      </c>
    </row>
    <row r="19" spans="2:14" x14ac:dyDescent="0.25">
      <c r="B19" s="593" t="s">
        <v>270</v>
      </c>
      <c r="C19" s="690">
        <v>0</v>
      </c>
      <c r="D19" s="691">
        <v>0</v>
      </c>
      <c r="E19" s="698" t="s">
        <v>388</v>
      </c>
      <c r="F19" s="691">
        <v>0</v>
      </c>
      <c r="G19" s="691">
        <v>0</v>
      </c>
      <c r="H19" s="693" t="s">
        <v>388</v>
      </c>
      <c r="I19" s="44">
        <v>29</v>
      </c>
      <c r="J19" s="45">
        <v>40.376999999999995</v>
      </c>
      <c r="K19" s="675">
        <v>1166.4049999999997</v>
      </c>
      <c r="L19" s="45">
        <v>20</v>
      </c>
      <c r="M19" s="45">
        <v>14.65</v>
      </c>
      <c r="N19" s="676">
        <v>19.905000000000001</v>
      </c>
    </row>
    <row r="20" spans="2:14" x14ac:dyDescent="0.25">
      <c r="B20" s="594" t="s">
        <v>271</v>
      </c>
      <c r="C20" s="694">
        <v>11</v>
      </c>
      <c r="D20" s="695">
        <v>54</v>
      </c>
      <c r="E20" s="696" t="s">
        <v>388</v>
      </c>
      <c r="F20" s="695">
        <v>1</v>
      </c>
      <c r="G20" s="695">
        <v>29</v>
      </c>
      <c r="H20" s="697">
        <v>2</v>
      </c>
      <c r="I20" s="41">
        <v>805</v>
      </c>
      <c r="J20" s="42">
        <v>1676.8190000000002</v>
      </c>
      <c r="K20" s="677">
        <v>2865.6</v>
      </c>
      <c r="L20" s="42">
        <v>476</v>
      </c>
      <c r="M20" s="42">
        <v>882.80499999999995</v>
      </c>
      <c r="N20" s="678">
        <v>2116.6</v>
      </c>
    </row>
    <row r="21" spans="2:14" x14ac:dyDescent="0.25">
      <c r="B21" s="593" t="s">
        <v>272</v>
      </c>
      <c r="C21" s="690">
        <v>46</v>
      </c>
      <c r="D21" s="691">
        <v>96</v>
      </c>
      <c r="E21" s="698" t="s">
        <v>388</v>
      </c>
      <c r="F21" s="691">
        <v>5</v>
      </c>
      <c r="G21" s="691">
        <v>52</v>
      </c>
      <c r="H21" s="693">
        <v>2</v>
      </c>
      <c r="I21" s="44">
        <v>2546</v>
      </c>
      <c r="J21" s="45">
        <v>2472.77</v>
      </c>
      <c r="K21" s="675">
        <v>3205.9399999999996</v>
      </c>
      <c r="L21" s="45">
        <v>1256</v>
      </c>
      <c r="M21" s="45">
        <v>3590.538</v>
      </c>
      <c r="N21" s="676">
        <v>2070.36</v>
      </c>
    </row>
    <row r="22" spans="2:14" x14ac:dyDescent="0.25">
      <c r="B22" s="594" t="s">
        <v>273</v>
      </c>
      <c r="C22" s="694">
        <v>17</v>
      </c>
      <c r="D22" s="695">
        <v>23</v>
      </c>
      <c r="E22" s="696" t="s">
        <v>388</v>
      </c>
      <c r="F22" s="695">
        <v>2</v>
      </c>
      <c r="G22" s="695">
        <v>3</v>
      </c>
      <c r="H22" s="697" t="s">
        <v>388</v>
      </c>
      <c r="I22" s="41">
        <v>1125</v>
      </c>
      <c r="J22" s="42">
        <v>834.00199999999995</v>
      </c>
      <c r="K22" s="677">
        <v>2122.6999999999998</v>
      </c>
      <c r="L22" s="42">
        <v>776</v>
      </c>
      <c r="M22" s="42">
        <v>1327</v>
      </c>
      <c r="N22" s="678">
        <v>1874.1</v>
      </c>
    </row>
    <row r="23" spans="2:14" x14ac:dyDescent="0.25">
      <c r="B23" s="593" t="s">
        <v>274</v>
      </c>
      <c r="C23" s="690">
        <v>0</v>
      </c>
      <c r="D23" s="691">
        <v>0</v>
      </c>
      <c r="E23" s="698" t="s">
        <v>388</v>
      </c>
      <c r="F23" s="691">
        <v>0</v>
      </c>
      <c r="G23" s="691">
        <v>0</v>
      </c>
      <c r="H23" s="693" t="s">
        <v>388</v>
      </c>
      <c r="I23" s="44">
        <v>48</v>
      </c>
      <c r="J23" s="45">
        <v>84.275000000000006</v>
      </c>
      <c r="K23" s="675">
        <v>149.55000000000001</v>
      </c>
      <c r="L23" s="45">
        <v>30</v>
      </c>
      <c r="M23" s="45">
        <v>38.594999999999999</v>
      </c>
      <c r="N23" s="676">
        <v>112.6</v>
      </c>
    </row>
    <row r="24" spans="2:14" x14ac:dyDescent="0.25">
      <c r="B24" s="594" t="s">
        <v>275</v>
      </c>
      <c r="C24" s="694">
        <v>6</v>
      </c>
      <c r="D24" s="695">
        <v>5</v>
      </c>
      <c r="E24" s="696" t="s">
        <v>388</v>
      </c>
      <c r="F24" s="695">
        <v>0</v>
      </c>
      <c r="G24" s="695">
        <v>0</v>
      </c>
      <c r="H24" s="697" t="s">
        <v>388</v>
      </c>
      <c r="I24" s="41">
        <v>53</v>
      </c>
      <c r="J24" s="42">
        <v>73.41</v>
      </c>
      <c r="K24" s="677">
        <v>158.52999999999997</v>
      </c>
      <c r="L24" s="42">
        <v>5</v>
      </c>
      <c r="M24" s="42">
        <v>35</v>
      </c>
      <c r="N24" s="678">
        <v>39.489999999999995</v>
      </c>
    </row>
    <row r="25" spans="2:14" x14ac:dyDescent="0.25">
      <c r="B25" s="593" t="s">
        <v>276</v>
      </c>
      <c r="C25" s="690">
        <v>46</v>
      </c>
      <c r="D25" s="691">
        <v>62</v>
      </c>
      <c r="E25" s="698" t="s">
        <v>388</v>
      </c>
      <c r="F25" s="691">
        <v>8</v>
      </c>
      <c r="G25" s="691">
        <v>17</v>
      </c>
      <c r="H25" s="693" t="s">
        <v>388</v>
      </c>
      <c r="I25" s="44">
        <v>2205</v>
      </c>
      <c r="J25" s="45">
        <v>1333.7940000000001</v>
      </c>
      <c r="K25" s="675">
        <v>2600.81</v>
      </c>
      <c r="L25" s="45">
        <v>1514</v>
      </c>
      <c r="M25" s="45">
        <v>2155.8649999999998</v>
      </c>
      <c r="N25" s="676">
        <v>1851.1349999999998</v>
      </c>
    </row>
    <row r="26" spans="2:14" x14ac:dyDescent="0.25">
      <c r="B26" s="594" t="s">
        <v>277</v>
      </c>
      <c r="C26" s="694">
        <v>667</v>
      </c>
      <c r="D26" s="695">
        <v>1220</v>
      </c>
      <c r="E26" s="696" t="s">
        <v>388</v>
      </c>
      <c r="F26" s="695">
        <v>100</v>
      </c>
      <c r="G26" s="695">
        <v>179</v>
      </c>
      <c r="H26" s="697">
        <v>29</v>
      </c>
      <c r="I26" s="41">
        <v>17515</v>
      </c>
      <c r="J26" s="42">
        <v>21855.905999999999</v>
      </c>
      <c r="K26" s="677">
        <v>27772.27</v>
      </c>
      <c r="L26" s="42">
        <v>7795</v>
      </c>
      <c r="M26" s="42">
        <v>13324.212</v>
      </c>
      <c r="N26" s="678">
        <v>13736.7</v>
      </c>
    </row>
    <row r="27" spans="2:14" x14ac:dyDescent="0.25">
      <c r="B27" s="593" t="s">
        <v>278</v>
      </c>
      <c r="C27" s="690">
        <v>13</v>
      </c>
      <c r="D27" s="691">
        <v>29</v>
      </c>
      <c r="E27" s="698" t="s">
        <v>388</v>
      </c>
      <c r="F27" s="691">
        <v>8</v>
      </c>
      <c r="G27" s="691">
        <v>10</v>
      </c>
      <c r="H27" s="693" t="s">
        <v>388</v>
      </c>
      <c r="I27" s="44">
        <v>2118</v>
      </c>
      <c r="J27" s="45">
        <v>2110.6840000000002</v>
      </c>
      <c r="K27" s="675">
        <v>3418.0849999999996</v>
      </c>
      <c r="L27" s="45">
        <v>1289</v>
      </c>
      <c r="M27" s="45">
        <v>1067.9650000000001</v>
      </c>
      <c r="N27" s="676">
        <v>2308.895</v>
      </c>
    </row>
    <row r="28" spans="2:14" x14ac:dyDescent="0.25">
      <c r="B28" s="594" t="s">
        <v>279</v>
      </c>
      <c r="C28" s="694">
        <v>0</v>
      </c>
      <c r="D28" s="695">
        <v>0</v>
      </c>
      <c r="E28" s="696" t="s">
        <v>388</v>
      </c>
      <c r="F28" s="695">
        <v>0</v>
      </c>
      <c r="G28" s="695">
        <v>0</v>
      </c>
      <c r="H28" s="697" t="s">
        <v>388</v>
      </c>
      <c r="I28" s="41">
        <v>40</v>
      </c>
      <c r="J28" s="42">
        <v>79.515000000000001</v>
      </c>
      <c r="K28" s="677">
        <v>523.08500000000004</v>
      </c>
      <c r="L28" s="42">
        <v>24</v>
      </c>
      <c r="M28" s="42">
        <v>77</v>
      </c>
      <c r="N28" s="678">
        <v>616.81000000000006</v>
      </c>
    </row>
    <row r="29" spans="2:14" x14ac:dyDescent="0.25">
      <c r="B29" s="593" t="s">
        <v>280</v>
      </c>
      <c r="C29" s="690">
        <v>562</v>
      </c>
      <c r="D29" s="691">
        <v>428</v>
      </c>
      <c r="E29" s="698" t="s">
        <v>388</v>
      </c>
      <c r="F29" s="691">
        <v>50</v>
      </c>
      <c r="G29" s="691">
        <v>103</v>
      </c>
      <c r="H29" s="693">
        <v>14</v>
      </c>
      <c r="I29" s="44">
        <v>2078</v>
      </c>
      <c r="J29" s="45">
        <v>4097.75</v>
      </c>
      <c r="K29" s="675">
        <v>12030.575000000001</v>
      </c>
      <c r="L29" s="45">
        <v>549</v>
      </c>
      <c r="M29" s="45">
        <v>3603.6600000000003</v>
      </c>
      <c r="N29" s="676">
        <v>9061.255000000001</v>
      </c>
    </row>
    <row r="30" spans="2:14" x14ac:dyDescent="0.25">
      <c r="B30" s="594" t="s">
        <v>46</v>
      </c>
      <c r="C30" s="694">
        <v>1403</v>
      </c>
      <c r="D30" s="695">
        <v>149</v>
      </c>
      <c r="E30" s="696" t="s">
        <v>388</v>
      </c>
      <c r="F30" s="695">
        <v>54</v>
      </c>
      <c r="G30" s="695">
        <v>97</v>
      </c>
      <c r="H30" s="697">
        <v>424</v>
      </c>
      <c r="I30" s="41">
        <v>40176</v>
      </c>
      <c r="J30" s="42">
        <v>21146.648000000001</v>
      </c>
      <c r="K30" s="677">
        <v>35306.815000000002</v>
      </c>
      <c r="L30" s="42">
        <v>19103</v>
      </c>
      <c r="M30" s="42">
        <v>19547.264999999999</v>
      </c>
      <c r="N30" s="678">
        <v>30097.244999999999</v>
      </c>
    </row>
    <row r="31" spans="2:14" x14ac:dyDescent="0.25">
      <c r="B31" s="595" t="s">
        <v>153</v>
      </c>
      <c r="C31" s="699">
        <f t="shared" ref="C31:N31" si="0">SUM(C15:C30)</f>
        <v>3052</v>
      </c>
      <c r="D31" s="700">
        <f t="shared" si="0"/>
        <v>2423</v>
      </c>
      <c r="E31" s="701">
        <f t="shared" si="0"/>
        <v>0</v>
      </c>
      <c r="F31" s="700">
        <f t="shared" si="0"/>
        <v>262</v>
      </c>
      <c r="G31" s="700">
        <f t="shared" si="0"/>
        <v>720</v>
      </c>
      <c r="H31" s="702">
        <f t="shared" si="0"/>
        <v>476</v>
      </c>
      <c r="I31" s="679">
        <f t="shared" si="0"/>
        <v>80212</v>
      </c>
      <c r="J31" s="667">
        <f t="shared" si="0"/>
        <v>67249.239000000001</v>
      </c>
      <c r="K31" s="680">
        <f t="shared" si="0"/>
        <v>105742.64</v>
      </c>
      <c r="L31" s="681">
        <f t="shared" si="0"/>
        <v>39432</v>
      </c>
      <c r="M31" s="667">
        <f t="shared" si="0"/>
        <v>55436.262999999999</v>
      </c>
      <c r="N31" s="667">
        <f t="shared" si="0"/>
        <v>75819.599999999991</v>
      </c>
    </row>
    <row r="32" spans="2:14" x14ac:dyDescent="0.25">
      <c r="B32" s="353" t="s">
        <v>115</v>
      </c>
      <c r="C32" s="682"/>
      <c r="D32" s="668"/>
      <c r="E32" s="683"/>
      <c r="F32" s="668"/>
      <c r="G32" s="668"/>
      <c r="H32" s="669"/>
      <c r="I32" s="682"/>
      <c r="J32" s="668"/>
      <c r="K32" s="683"/>
      <c r="L32" s="668"/>
      <c r="M32" s="668"/>
      <c r="N32" s="668"/>
    </row>
    <row r="33" spans="2:14" x14ac:dyDescent="0.25">
      <c r="B33" s="593" t="s">
        <v>266</v>
      </c>
      <c r="C33" s="349">
        <f>IFERROR(C15/C$31,"-")</f>
        <v>7.1428571428571425E-2</v>
      </c>
      <c r="D33" s="253">
        <f t="shared" ref="D33:N33" si="1">IFERROR(D15/D$31,"-")</f>
        <v>0.10152703260420966</v>
      </c>
      <c r="E33" s="253" t="str">
        <f t="shared" si="1"/>
        <v>-</v>
      </c>
      <c r="F33" s="670">
        <f t="shared" si="1"/>
        <v>9.1603053435114504E-2</v>
      </c>
      <c r="G33" s="253">
        <f t="shared" si="1"/>
        <v>0.26527777777777778</v>
      </c>
      <c r="H33" s="671">
        <f t="shared" si="1"/>
        <v>1.050420168067227E-2</v>
      </c>
      <c r="I33" s="349">
        <f t="shared" si="1"/>
        <v>8.0461776292824014E-2</v>
      </c>
      <c r="J33" s="253">
        <f t="shared" si="1"/>
        <v>0.10954406487781966</v>
      </c>
      <c r="K33" s="684">
        <f t="shared" si="1"/>
        <v>0.10167577620532266</v>
      </c>
      <c r="L33" s="253">
        <f t="shared" si="1"/>
        <v>0.11893893284641915</v>
      </c>
      <c r="M33" s="253">
        <f t="shared" si="1"/>
        <v>0.13069104243191862</v>
      </c>
      <c r="N33" s="253">
        <f t="shared" si="1"/>
        <v>0.11478496325488398</v>
      </c>
    </row>
    <row r="34" spans="2:14" x14ac:dyDescent="0.25">
      <c r="B34" s="594" t="s">
        <v>267</v>
      </c>
      <c r="C34" s="348">
        <f t="shared" ref="C34:C48" si="2">IFERROR(C16/C$31,"-")</f>
        <v>9.8296199213630409E-3</v>
      </c>
      <c r="D34" s="254">
        <f t="shared" ref="D34:N34" si="3">IFERROR(D16/D$31,"-")</f>
        <v>2.5588113908378042E-2</v>
      </c>
      <c r="E34" s="685" t="str">
        <f t="shared" si="3"/>
        <v>-</v>
      </c>
      <c r="F34" s="254">
        <f t="shared" si="3"/>
        <v>2.2900763358778626E-2</v>
      </c>
      <c r="G34" s="254">
        <f t="shared" si="3"/>
        <v>3.888888888888889E-2</v>
      </c>
      <c r="H34" s="672" t="str">
        <f t="shared" si="3"/>
        <v>-</v>
      </c>
      <c r="I34" s="348">
        <f t="shared" si="3"/>
        <v>2.5183264349473895E-2</v>
      </c>
      <c r="J34" s="254">
        <f t="shared" si="3"/>
        <v>2.625955365829493E-2</v>
      </c>
      <c r="K34" s="685">
        <f t="shared" si="3"/>
        <v>2.0456790184167899E-2</v>
      </c>
      <c r="L34" s="254">
        <f t="shared" si="3"/>
        <v>3.0026374518157841E-2</v>
      </c>
      <c r="M34" s="254">
        <f t="shared" si="3"/>
        <v>2.5132466089931062E-2</v>
      </c>
      <c r="N34" s="686">
        <f t="shared" si="3"/>
        <v>2.4902993421226181E-2</v>
      </c>
    </row>
    <row r="35" spans="2:14" x14ac:dyDescent="0.25">
      <c r="B35" s="593" t="s">
        <v>268</v>
      </c>
      <c r="C35" s="349">
        <f t="shared" si="2"/>
        <v>2.2935779816513763E-3</v>
      </c>
      <c r="D35" s="253">
        <f t="shared" ref="D35:N35" si="4">IFERROR(D17/D$31,"-")</f>
        <v>1.1968633924886504E-2</v>
      </c>
      <c r="E35" s="684" t="str">
        <f t="shared" si="4"/>
        <v>-</v>
      </c>
      <c r="F35" s="253">
        <f t="shared" si="4"/>
        <v>7.6335877862595417E-3</v>
      </c>
      <c r="G35" s="253">
        <f t="shared" si="4"/>
        <v>1.2500000000000001E-2</v>
      </c>
      <c r="H35" s="671" t="str">
        <f t="shared" si="4"/>
        <v>-</v>
      </c>
      <c r="I35" s="349">
        <f t="shared" si="4"/>
        <v>1.2928240163566548E-2</v>
      </c>
      <c r="J35" s="253">
        <f t="shared" si="4"/>
        <v>1.2515130468613928E-2</v>
      </c>
      <c r="K35" s="684">
        <f t="shared" si="4"/>
        <v>9.3276468225117135E-3</v>
      </c>
      <c r="L35" s="253">
        <f t="shared" si="4"/>
        <v>6.0357070399675392E-3</v>
      </c>
      <c r="M35" s="253">
        <f t="shared" si="4"/>
        <v>9.9937291949134446E-3</v>
      </c>
      <c r="N35" s="687">
        <f t="shared" si="4"/>
        <v>1.2626022822594687E-2</v>
      </c>
    </row>
    <row r="36" spans="2:14" x14ac:dyDescent="0.25">
      <c r="B36" s="594" t="s">
        <v>269</v>
      </c>
      <c r="C36" s="348">
        <f t="shared" si="2"/>
        <v>8.5190039318479693E-3</v>
      </c>
      <c r="D36" s="254">
        <f t="shared" ref="D36:N36" si="5">IFERROR(D18/D$31,"-")</f>
        <v>8.2542302930251749E-3</v>
      </c>
      <c r="E36" s="685" t="str">
        <f t="shared" si="5"/>
        <v>-</v>
      </c>
      <c r="F36" s="254">
        <f t="shared" si="5"/>
        <v>7.6335877862595417E-3</v>
      </c>
      <c r="G36" s="254">
        <f t="shared" si="5"/>
        <v>2.7777777777777779E-3</v>
      </c>
      <c r="H36" s="672" t="str">
        <f t="shared" si="5"/>
        <v>-</v>
      </c>
      <c r="I36" s="348">
        <f t="shared" si="5"/>
        <v>2.4472647484166957E-2</v>
      </c>
      <c r="J36" s="254">
        <f t="shared" si="5"/>
        <v>2.1843607776736326E-2</v>
      </c>
      <c r="K36" s="685">
        <f t="shared" si="5"/>
        <v>4.930130361791611E-3</v>
      </c>
      <c r="L36" s="254">
        <f t="shared" si="5"/>
        <v>1.2248934875228242E-2</v>
      </c>
      <c r="M36" s="254">
        <f t="shared" si="5"/>
        <v>1.0452003231170183E-2</v>
      </c>
      <c r="N36" s="686">
        <f t="shared" si="5"/>
        <v>4.8288305398604065E-3</v>
      </c>
    </row>
    <row r="37" spans="2:14" x14ac:dyDescent="0.25">
      <c r="B37" s="593" t="s">
        <v>270</v>
      </c>
      <c r="C37" s="349">
        <f t="shared" si="2"/>
        <v>0</v>
      </c>
      <c r="D37" s="253">
        <f t="shared" ref="D37:N37" si="6">IFERROR(D19/D$31,"-")</f>
        <v>0</v>
      </c>
      <c r="E37" s="684" t="str">
        <f t="shared" si="6"/>
        <v>-</v>
      </c>
      <c r="F37" s="253">
        <f t="shared" si="6"/>
        <v>0</v>
      </c>
      <c r="G37" s="253">
        <f t="shared" si="6"/>
        <v>0</v>
      </c>
      <c r="H37" s="671" t="str">
        <f t="shared" si="6"/>
        <v>-</v>
      </c>
      <c r="I37" s="349">
        <f t="shared" si="6"/>
        <v>3.6154191392809054E-4</v>
      </c>
      <c r="J37" s="253">
        <f t="shared" si="6"/>
        <v>6.004082812000296E-4</v>
      </c>
      <c r="K37" s="684">
        <f t="shared" si="6"/>
        <v>1.1030602224419589E-2</v>
      </c>
      <c r="L37" s="253">
        <f t="shared" si="6"/>
        <v>5.0720227226617976E-4</v>
      </c>
      <c r="M37" s="253">
        <f t="shared" si="6"/>
        <v>2.6426745251569359E-4</v>
      </c>
      <c r="N37" s="687">
        <f t="shared" si="6"/>
        <v>2.6253106057009011E-4</v>
      </c>
    </row>
    <row r="38" spans="2:14" x14ac:dyDescent="0.25">
      <c r="B38" s="594" t="s">
        <v>271</v>
      </c>
      <c r="C38" s="348">
        <f t="shared" si="2"/>
        <v>3.6041939711664484E-3</v>
      </c>
      <c r="D38" s="254">
        <f t="shared" ref="D38:N38" si="7">IFERROR(D20/D$31,"-")</f>
        <v>2.2286421791167972E-2</v>
      </c>
      <c r="E38" s="685" t="str">
        <f t="shared" si="7"/>
        <v>-</v>
      </c>
      <c r="F38" s="254">
        <f t="shared" si="7"/>
        <v>3.8167938931297708E-3</v>
      </c>
      <c r="G38" s="254">
        <f t="shared" si="7"/>
        <v>4.027777777777778E-2</v>
      </c>
      <c r="H38" s="672">
        <f t="shared" si="7"/>
        <v>4.2016806722689074E-3</v>
      </c>
      <c r="I38" s="348">
        <f t="shared" si="7"/>
        <v>1.0035904852141824E-2</v>
      </c>
      <c r="J38" s="254">
        <f t="shared" si="7"/>
        <v>2.4934393681391699E-2</v>
      </c>
      <c r="K38" s="685">
        <f t="shared" si="7"/>
        <v>2.7099758432359924E-2</v>
      </c>
      <c r="L38" s="254">
        <f t="shared" si="7"/>
        <v>1.2071414079935078E-2</v>
      </c>
      <c r="M38" s="254">
        <f t="shared" si="7"/>
        <v>1.5924684533659854E-2</v>
      </c>
      <c r="N38" s="686">
        <f t="shared" si="7"/>
        <v>2.7916264396013697E-2</v>
      </c>
    </row>
    <row r="39" spans="2:14" x14ac:dyDescent="0.25">
      <c r="B39" s="593" t="s">
        <v>272</v>
      </c>
      <c r="C39" s="349">
        <f t="shared" si="2"/>
        <v>1.5072083879423329E-2</v>
      </c>
      <c r="D39" s="253">
        <f t="shared" ref="D39:N39" si="8">IFERROR(D21/D$31,"-")</f>
        <v>3.9620305406520839E-2</v>
      </c>
      <c r="E39" s="684" t="str">
        <f t="shared" si="8"/>
        <v>-</v>
      </c>
      <c r="F39" s="253">
        <f t="shared" si="8"/>
        <v>1.9083969465648856E-2</v>
      </c>
      <c r="G39" s="253">
        <f t="shared" si="8"/>
        <v>7.2222222222222215E-2</v>
      </c>
      <c r="H39" s="671">
        <f t="shared" si="8"/>
        <v>4.2016806722689074E-3</v>
      </c>
      <c r="I39" s="349">
        <f t="shared" si="8"/>
        <v>3.1740886650376506E-2</v>
      </c>
      <c r="J39" s="253">
        <f t="shared" si="8"/>
        <v>3.6770230217772426E-2</v>
      </c>
      <c r="K39" s="684">
        <f t="shared" si="8"/>
        <v>3.0318327592350633E-2</v>
      </c>
      <c r="L39" s="253">
        <f t="shared" si="8"/>
        <v>3.1852302698316091E-2</v>
      </c>
      <c r="M39" s="253">
        <f t="shared" si="8"/>
        <v>6.4768759755685551E-2</v>
      </c>
      <c r="N39" s="687">
        <f t="shared" si="8"/>
        <v>2.7306395707706193E-2</v>
      </c>
    </row>
    <row r="40" spans="2:14" x14ac:dyDescent="0.25">
      <c r="B40" s="594" t="s">
        <v>273</v>
      </c>
      <c r="C40" s="348">
        <f t="shared" si="2"/>
        <v>5.5701179554390563E-3</v>
      </c>
      <c r="D40" s="254">
        <f t="shared" ref="D40:N40" si="9">IFERROR(D22/D$31,"-")</f>
        <v>9.4923648369789511E-3</v>
      </c>
      <c r="E40" s="685" t="str">
        <f t="shared" si="9"/>
        <v>-</v>
      </c>
      <c r="F40" s="254">
        <f t="shared" si="9"/>
        <v>7.6335877862595417E-3</v>
      </c>
      <c r="G40" s="254">
        <f t="shared" si="9"/>
        <v>4.1666666666666666E-3</v>
      </c>
      <c r="H40" s="672" t="str">
        <f t="shared" si="9"/>
        <v>-</v>
      </c>
      <c r="I40" s="348">
        <f t="shared" si="9"/>
        <v>1.4025332867900064E-2</v>
      </c>
      <c r="J40" s="254">
        <f t="shared" si="9"/>
        <v>1.2401657065591477E-2</v>
      </c>
      <c r="K40" s="685">
        <f t="shared" si="9"/>
        <v>2.0074210365846737E-2</v>
      </c>
      <c r="L40" s="254">
        <f t="shared" si="9"/>
        <v>1.9679448163927773E-2</v>
      </c>
      <c r="M40" s="254">
        <f t="shared" si="9"/>
        <v>2.3937399965073405E-2</v>
      </c>
      <c r="N40" s="686">
        <f t="shared" si="9"/>
        <v>2.4717882974850832E-2</v>
      </c>
    </row>
    <row r="41" spans="2:14" x14ac:dyDescent="0.25">
      <c r="B41" s="593" t="s">
        <v>274</v>
      </c>
      <c r="C41" s="349">
        <f t="shared" si="2"/>
        <v>0</v>
      </c>
      <c r="D41" s="253">
        <f t="shared" ref="D41:N41" si="10">IFERROR(D23/D$31,"-")</f>
        <v>0</v>
      </c>
      <c r="E41" s="684" t="str">
        <f t="shared" si="10"/>
        <v>-</v>
      </c>
      <c r="F41" s="253">
        <f t="shared" si="10"/>
        <v>0</v>
      </c>
      <c r="G41" s="253">
        <f t="shared" si="10"/>
        <v>0</v>
      </c>
      <c r="H41" s="671" t="str">
        <f t="shared" si="10"/>
        <v>-</v>
      </c>
      <c r="I41" s="349">
        <f t="shared" si="10"/>
        <v>5.9841420236373614E-4</v>
      </c>
      <c r="J41" s="253">
        <f t="shared" si="10"/>
        <v>1.2531740321998291E-3</v>
      </c>
      <c r="K41" s="684">
        <f t="shared" si="10"/>
        <v>1.4142828285732228E-3</v>
      </c>
      <c r="L41" s="253">
        <f t="shared" si="10"/>
        <v>7.6080340839926959E-4</v>
      </c>
      <c r="M41" s="253">
        <f t="shared" si="10"/>
        <v>6.9620493719066163E-4</v>
      </c>
      <c r="N41" s="687">
        <f t="shared" si="10"/>
        <v>1.4851041155585101E-3</v>
      </c>
    </row>
    <row r="42" spans="2:14" x14ac:dyDescent="0.25">
      <c r="B42" s="594" t="s">
        <v>275</v>
      </c>
      <c r="C42" s="348">
        <f t="shared" si="2"/>
        <v>1.9659239842726079E-3</v>
      </c>
      <c r="D42" s="254">
        <f t="shared" ref="D42:N42" si="11">IFERROR(D24/D$31,"-")</f>
        <v>2.0635575732562937E-3</v>
      </c>
      <c r="E42" s="685" t="str">
        <f t="shared" si="11"/>
        <v>-</v>
      </c>
      <c r="F42" s="254">
        <f t="shared" si="11"/>
        <v>0</v>
      </c>
      <c r="G42" s="254">
        <f t="shared" si="11"/>
        <v>0</v>
      </c>
      <c r="H42" s="672" t="str">
        <f t="shared" si="11"/>
        <v>-</v>
      </c>
      <c r="I42" s="348">
        <f t="shared" si="11"/>
        <v>6.6074901510995861E-4</v>
      </c>
      <c r="J42" s="254">
        <f t="shared" si="11"/>
        <v>1.091610865663476E-3</v>
      </c>
      <c r="K42" s="685">
        <f t="shared" si="11"/>
        <v>1.4992059967483314E-3</v>
      </c>
      <c r="L42" s="254">
        <f t="shared" si="11"/>
        <v>1.2680056806654494E-4</v>
      </c>
      <c r="M42" s="254">
        <f t="shared" si="11"/>
        <v>6.3135568860404607E-4</v>
      </c>
      <c r="N42" s="686">
        <f t="shared" si="11"/>
        <v>5.2084157658441885E-4</v>
      </c>
    </row>
    <row r="43" spans="2:14" x14ac:dyDescent="0.25">
      <c r="B43" s="593" t="s">
        <v>276</v>
      </c>
      <c r="C43" s="349">
        <f t="shared" si="2"/>
        <v>1.5072083879423329E-2</v>
      </c>
      <c r="D43" s="253">
        <f t="shared" ref="D43:N43" si="12">IFERROR(D25/D$31,"-")</f>
        <v>2.5588113908378042E-2</v>
      </c>
      <c r="E43" s="684" t="str">
        <f t="shared" si="12"/>
        <v>-</v>
      </c>
      <c r="F43" s="253">
        <f t="shared" si="12"/>
        <v>3.0534351145038167E-2</v>
      </c>
      <c r="G43" s="253">
        <f t="shared" si="12"/>
        <v>2.361111111111111E-2</v>
      </c>
      <c r="H43" s="671" t="str">
        <f t="shared" si="12"/>
        <v>-</v>
      </c>
      <c r="I43" s="349">
        <f t="shared" si="12"/>
        <v>2.7489652421084126E-2</v>
      </c>
      <c r="J43" s="253">
        <f t="shared" si="12"/>
        <v>1.9833592466377205E-2</v>
      </c>
      <c r="K43" s="684">
        <f t="shared" si="12"/>
        <v>2.4595659801949336E-2</v>
      </c>
      <c r="L43" s="253">
        <f t="shared" si="12"/>
        <v>3.8395212010549809E-2</v>
      </c>
      <c r="M43" s="253">
        <f t="shared" si="12"/>
        <v>3.8889075188924621E-2</v>
      </c>
      <c r="N43" s="687">
        <f t="shared" si="12"/>
        <v>2.4414992956966274E-2</v>
      </c>
    </row>
    <row r="44" spans="2:14" x14ac:dyDescent="0.25">
      <c r="B44" s="594" t="s">
        <v>277</v>
      </c>
      <c r="C44" s="348">
        <f t="shared" si="2"/>
        <v>0.21854521625163828</v>
      </c>
      <c r="D44" s="254">
        <f t="shared" ref="D44:N44" si="13">IFERROR(D26/D$31,"-")</f>
        <v>0.50350804787453574</v>
      </c>
      <c r="E44" s="685" t="str">
        <f t="shared" si="13"/>
        <v>-</v>
      </c>
      <c r="F44" s="254">
        <f t="shared" si="13"/>
        <v>0.38167938931297712</v>
      </c>
      <c r="G44" s="254">
        <f t="shared" si="13"/>
        <v>0.24861111111111112</v>
      </c>
      <c r="H44" s="672">
        <f t="shared" si="13"/>
        <v>6.0924369747899158E-2</v>
      </c>
      <c r="I44" s="348">
        <f t="shared" si="13"/>
        <v>0.21835884905001746</v>
      </c>
      <c r="J44" s="254">
        <f t="shared" si="13"/>
        <v>0.32499856243726416</v>
      </c>
      <c r="K44" s="685">
        <f t="shared" si="13"/>
        <v>0.26264021779671853</v>
      </c>
      <c r="L44" s="254">
        <f t="shared" si="13"/>
        <v>0.19768208561574355</v>
      </c>
      <c r="M44" s="254">
        <f t="shared" si="13"/>
        <v>0.24035191549617982</v>
      </c>
      <c r="N44" s="686">
        <f t="shared" si="13"/>
        <v>0.18117610749726987</v>
      </c>
    </row>
    <row r="45" spans="2:14" x14ac:dyDescent="0.25">
      <c r="B45" s="593" t="s">
        <v>278</v>
      </c>
      <c r="C45" s="349">
        <f t="shared" si="2"/>
        <v>4.2595019659239846E-3</v>
      </c>
      <c r="D45" s="253">
        <f t="shared" ref="D45:N45" si="14">IFERROR(D27/D$31,"-")</f>
        <v>1.1968633924886504E-2</v>
      </c>
      <c r="E45" s="684" t="str">
        <f t="shared" si="14"/>
        <v>-</v>
      </c>
      <c r="F45" s="253">
        <f t="shared" si="14"/>
        <v>3.0534351145038167E-2</v>
      </c>
      <c r="G45" s="253">
        <f t="shared" si="14"/>
        <v>1.3888888888888888E-2</v>
      </c>
      <c r="H45" s="671" t="str">
        <f t="shared" si="14"/>
        <v>-</v>
      </c>
      <c r="I45" s="349">
        <f t="shared" si="14"/>
        <v>2.6405026679299854E-2</v>
      </c>
      <c r="J45" s="253">
        <f t="shared" si="14"/>
        <v>3.1385990851138107E-2</v>
      </c>
      <c r="K45" s="684">
        <f t="shared" si="14"/>
        <v>3.2324566513565384E-2</v>
      </c>
      <c r="L45" s="253">
        <f t="shared" si="14"/>
        <v>3.2689186447555287E-2</v>
      </c>
      <c r="M45" s="253">
        <f t="shared" si="14"/>
        <v>1.926473651371486E-2</v>
      </c>
      <c r="N45" s="687">
        <f t="shared" si="14"/>
        <v>3.0452481943982826E-2</v>
      </c>
    </row>
    <row r="46" spans="2:14" x14ac:dyDescent="0.25">
      <c r="B46" s="594" t="s">
        <v>279</v>
      </c>
      <c r="C46" s="348">
        <f t="shared" si="2"/>
        <v>0</v>
      </c>
      <c r="D46" s="254">
        <f t="shared" ref="D46:N46" si="15">IFERROR(D28/D$31,"-")</f>
        <v>0</v>
      </c>
      <c r="E46" s="685" t="str">
        <f t="shared" si="15"/>
        <v>-</v>
      </c>
      <c r="F46" s="254">
        <f t="shared" si="15"/>
        <v>0</v>
      </c>
      <c r="G46" s="254">
        <f t="shared" si="15"/>
        <v>0</v>
      </c>
      <c r="H46" s="672" t="str">
        <f t="shared" si="15"/>
        <v>-</v>
      </c>
      <c r="I46" s="348">
        <f t="shared" si="15"/>
        <v>4.986785019697801E-4</v>
      </c>
      <c r="J46" s="254">
        <f t="shared" si="15"/>
        <v>1.1823925620927844E-3</v>
      </c>
      <c r="K46" s="685">
        <f t="shared" si="15"/>
        <v>4.9467745462000948E-3</v>
      </c>
      <c r="L46" s="254">
        <f t="shared" si="15"/>
        <v>6.0864272671941571E-4</v>
      </c>
      <c r="M46" s="254">
        <f t="shared" si="15"/>
        <v>1.3889825149289014E-3</v>
      </c>
      <c r="N46" s="686">
        <f t="shared" si="15"/>
        <v>8.135231523247289E-3</v>
      </c>
    </row>
    <row r="47" spans="2:14" x14ac:dyDescent="0.25">
      <c r="B47" s="593" t="s">
        <v>280</v>
      </c>
      <c r="C47" s="349">
        <f t="shared" si="2"/>
        <v>0.18414154652686762</v>
      </c>
      <c r="D47" s="253">
        <f t="shared" ref="D47:N47" si="16">IFERROR(D29/D$31,"-")</f>
        <v>0.17664052827073876</v>
      </c>
      <c r="E47" s="684" t="str">
        <f t="shared" si="16"/>
        <v>-</v>
      </c>
      <c r="F47" s="253">
        <f t="shared" si="16"/>
        <v>0.19083969465648856</v>
      </c>
      <c r="G47" s="253">
        <f t="shared" si="16"/>
        <v>0.14305555555555555</v>
      </c>
      <c r="H47" s="671">
        <f t="shared" si="16"/>
        <v>2.9411764705882353E-2</v>
      </c>
      <c r="I47" s="349">
        <f t="shared" si="16"/>
        <v>2.5906348177330077E-2</v>
      </c>
      <c r="J47" s="253">
        <f t="shared" si="16"/>
        <v>6.0933775027550867E-2</v>
      </c>
      <c r="K47" s="684">
        <f t="shared" si="16"/>
        <v>0.11377222093187762</v>
      </c>
      <c r="L47" s="253">
        <f t="shared" si="16"/>
        <v>1.3922702373706634E-2</v>
      </c>
      <c r="M47" s="253">
        <f t="shared" si="16"/>
        <v>6.5005464022710194E-2</v>
      </c>
      <c r="N47" s="687">
        <f t="shared" si="16"/>
        <v>0.11951072018317166</v>
      </c>
    </row>
    <row r="48" spans="2:14" ht="15.75" thickBot="1" x14ac:dyDescent="0.3">
      <c r="B48" s="596" t="s">
        <v>46</v>
      </c>
      <c r="C48" s="688">
        <f t="shared" si="2"/>
        <v>0.45969855832241152</v>
      </c>
      <c r="D48" s="673">
        <f t="shared" ref="D48:N48" si="17">IFERROR(D30/D$31,"-")</f>
        <v>6.1494015683037556E-2</v>
      </c>
      <c r="E48" s="689" t="str">
        <f t="shared" si="17"/>
        <v>-</v>
      </c>
      <c r="F48" s="673">
        <f t="shared" si="17"/>
        <v>0.20610687022900764</v>
      </c>
      <c r="G48" s="673">
        <f t="shared" si="17"/>
        <v>0.13472222222222222</v>
      </c>
      <c r="H48" s="674">
        <f t="shared" si="17"/>
        <v>0.89075630252100846</v>
      </c>
      <c r="I48" s="688">
        <f t="shared" si="17"/>
        <v>0.50087268737844715</v>
      </c>
      <c r="J48" s="673">
        <f t="shared" si="17"/>
        <v>0.31445185573029311</v>
      </c>
      <c r="K48" s="689">
        <f t="shared" si="17"/>
        <v>0.33389382939559675</v>
      </c>
      <c r="L48" s="673">
        <f t="shared" si="17"/>
        <v>0.48445425035504158</v>
      </c>
      <c r="M48" s="673">
        <f t="shared" si="17"/>
        <v>0.35260791298287908</v>
      </c>
      <c r="N48" s="673">
        <f t="shared" si="17"/>
        <v>0.39695863602551323</v>
      </c>
    </row>
    <row r="50" spans="1:20" x14ac:dyDescent="0.25">
      <c r="A50" s="582" t="s">
        <v>286</v>
      </c>
      <c r="B50" s="578"/>
      <c r="C50" s="578"/>
      <c r="D50" s="578"/>
      <c r="E50" s="578"/>
      <c r="F50" s="578"/>
      <c r="G50" s="578"/>
      <c r="H50" s="578"/>
      <c r="I50" s="578"/>
      <c r="J50" s="578"/>
      <c r="K50" s="578"/>
      <c r="L50" s="578"/>
      <c r="M50" s="578"/>
      <c r="N50" s="578"/>
    </row>
    <row r="51" spans="1:20" x14ac:dyDescent="0.25">
      <c r="A51" s="578"/>
      <c r="B51" s="578"/>
      <c r="C51" s="578"/>
      <c r="D51" s="578"/>
      <c r="E51" s="578"/>
      <c r="F51" s="578"/>
      <c r="G51" s="578"/>
      <c r="H51" s="578"/>
      <c r="I51" s="578"/>
      <c r="J51" s="578"/>
      <c r="K51" s="578"/>
      <c r="L51" s="578"/>
      <c r="M51" s="578"/>
      <c r="N51" s="578"/>
    </row>
    <row r="52" spans="1:20" x14ac:dyDescent="0.25">
      <c r="A52" s="578"/>
      <c r="B52" s="578"/>
      <c r="C52" s="787" t="str">
        <f>$A$1</f>
        <v>Inverclyde</v>
      </c>
      <c r="D52" s="788"/>
      <c r="E52" s="788"/>
      <c r="F52" s="788"/>
      <c r="G52" s="788"/>
      <c r="H52" s="788"/>
      <c r="I52" s="796"/>
      <c r="J52" s="787" t="s">
        <v>71</v>
      </c>
      <c r="K52" s="788"/>
      <c r="L52" s="788"/>
      <c r="M52" s="788"/>
      <c r="N52" s="788"/>
      <c r="O52" s="788"/>
      <c r="P52" s="796"/>
      <c r="Q52" s="578"/>
      <c r="R52" s="578"/>
      <c r="S52" s="578"/>
      <c r="T52" s="578"/>
    </row>
    <row r="53" spans="1:20" x14ac:dyDescent="0.25">
      <c r="A53" s="578"/>
      <c r="B53" s="607"/>
      <c r="C53" s="825" t="s">
        <v>283</v>
      </c>
      <c r="D53" s="826"/>
      <c r="E53" s="826"/>
      <c r="F53" s="827" t="s">
        <v>284</v>
      </c>
      <c r="G53" s="828"/>
      <c r="H53" s="826" t="s">
        <v>285</v>
      </c>
      <c r="I53" s="829"/>
      <c r="J53" s="825" t="s">
        <v>283</v>
      </c>
      <c r="K53" s="826"/>
      <c r="L53" s="826"/>
      <c r="M53" s="827" t="s">
        <v>284</v>
      </c>
      <c r="N53" s="828"/>
      <c r="O53" s="826" t="s">
        <v>285</v>
      </c>
      <c r="P53" s="829"/>
      <c r="Q53" s="578"/>
      <c r="R53" s="578"/>
      <c r="S53" s="578"/>
      <c r="T53" s="578"/>
    </row>
    <row r="54" spans="1:20" ht="18" thickBot="1" x14ac:dyDescent="0.3">
      <c r="A54" s="578"/>
      <c r="B54" s="579" t="s">
        <v>331</v>
      </c>
      <c r="C54" s="602" t="s">
        <v>5</v>
      </c>
      <c r="D54" s="603" t="s">
        <v>6</v>
      </c>
      <c r="E54" s="603" t="s">
        <v>104</v>
      </c>
      <c r="F54" s="604" t="s">
        <v>6</v>
      </c>
      <c r="G54" s="605" t="s">
        <v>104</v>
      </c>
      <c r="H54" s="603" t="s">
        <v>6</v>
      </c>
      <c r="I54" s="606" t="s">
        <v>104</v>
      </c>
      <c r="J54" s="602" t="s">
        <v>5</v>
      </c>
      <c r="K54" s="603" t="s">
        <v>6</v>
      </c>
      <c r="L54" s="603" t="s">
        <v>104</v>
      </c>
      <c r="M54" s="604" t="s">
        <v>6</v>
      </c>
      <c r="N54" s="605" t="s">
        <v>104</v>
      </c>
      <c r="O54" s="603" t="s">
        <v>6</v>
      </c>
      <c r="P54" s="606" t="s">
        <v>104</v>
      </c>
      <c r="Q54" s="578"/>
      <c r="R54" s="578"/>
      <c r="S54" s="578"/>
      <c r="T54" s="578"/>
    </row>
    <row r="55" spans="1:20" x14ac:dyDescent="0.25">
      <c r="A55" s="578"/>
      <c r="B55" s="165" t="s">
        <v>114</v>
      </c>
      <c r="C55" s="371"/>
      <c r="D55" s="370"/>
      <c r="E55" s="370"/>
      <c r="F55" s="599"/>
      <c r="G55" s="426"/>
      <c r="H55" s="370"/>
      <c r="I55" s="372"/>
      <c r="J55" s="371"/>
      <c r="K55" s="370"/>
      <c r="L55" s="370"/>
      <c r="M55" s="599"/>
      <c r="N55" s="426"/>
      <c r="O55" s="370"/>
      <c r="P55" s="372"/>
      <c r="Q55" s="578"/>
      <c r="R55" s="578"/>
      <c r="S55" s="578"/>
      <c r="T55" s="578"/>
    </row>
    <row r="56" spans="1:20" x14ac:dyDescent="0.25">
      <c r="A56" s="578"/>
      <c r="B56" s="593" t="s">
        <v>266</v>
      </c>
      <c r="C56" s="492">
        <v>2</v>
      </c>
      <c r="D56" s="378" t="s">
        <v>116</v>
      </c>
      <c r="E56" s="378" t="s">
        <v>388</v>
      </c>
      <c r="F56" s="583" t="s">
        <v>116</v>
      </c>
      <c r="G56" s="427" t="s">
        <v>388</v>
      </c>
      <c r="H56" s="378" t="s">
        <v>116</v>
      </c>
      <c r="I56" s="489" t="s">
        <v>388</v>
      </c>
      <c r="J56" s="492">
        <v>203</v>
      </c>
      <c r="K56" s="378">
        <v>189.67399999999998</v>
      </c>
      <c r="L56" s="378">
        <v>290.73500000000001</v>
      </c>
      <c r="M56" s="583">
        <v>119.018</v>
      </c>
      <c r="N56" s="427">
        <v>120.875</v>
      </c>
      <c r="O56" s="378">
        <v>37.481999999999999</v>
      </c>
      <c r="P56" s="489">
        <v>33.4</v>
      </c>
      <c r="Q56" s="578"/>
      <c r="R56" s="578"/>
      <c r="S56" s="578"/>
      <c r="T56" s="578"/>
    </row>
    <row r="57" spans="1:20" x14ac:dyDescent="0.25">
      <c r="A57" s="578"/>
      <c r="B57" s="594" t="s">
        <v>267</v>
      </c>
      <c r="C57" s="371">
        <v>2</v>
      </c>
      <c r="D57" s="370" t="s">
        <v>116</v>
      </c>
      <c r="E57" s="370" t="s">
        <v>388</v>
      </c>
      <c r="F57" s="599" t="s">
        <v>116</v>
      </c>
      <c r="G57" s="426" t="s">
        <v>388</v>
      </c>
      <c r="H57" s="370" t="s">
        <v>116</v>
      </c>
      <c r="I57" s="372" t="s">
        <v>388</v>
      </c>
      <c r="J57" s="371">
        <v>16</v>
      </c>
      <c r="K57" s="370">
        <v>22.3</v>
      </c>
      <c r="L57" s="370">
        <v>52.559999999999995</v>
      </c>
      <c r="M57" s="599">
        <v>8.65</v>
      </c>
      <c r="N57" s="426">
        <v>15.559999999999999</v>
      </c>
      <c r="O57" s="370">
        <v>1</v>
      </c>
      <c r="P57" s="372">
        <v>2</v>
      </c>
      <c r="Q57" s="578"/>
      <c r="R57" s="578"/>
      <c r="S57" s="578"/>
      <c r="T57" s="578"/>
    </row>
    <row r="58" spans="1:20" x14ac:dyDescent="0.25">
      <c r="A58" s="578"/>
      <c r="B58" s="593" t="s">
        <v>268</v>
      </c>
      <c r="C58" s="492">
        <v>0</v>
      </c>
      <c r="D58" s="378" t="s">
        <v>116</v>
      </c>
      <c r="E58" s="378" t="s">
        <v>388</v>
      </c>
      <c r="F58" s="583" t="s">
        <v>116</v>
      </c>
      <c r="G58" s="427" t="s">
        <v>388</v>
      </c>
      <c r="H58" s="378" t="s">
        <v>116</v>
      </c>
      <c r="I58" s="489" t="s">
        <v>388</v>
      </c>
      <c r="J58" s="492">
        <v>38</v>
      </c>
      <c r="K58" s="378">
        <v>17.864999999999998</v>
      </c>
      <c r="L58" s="378">
        <v>20.880000000000003</v>
      </c>
      <c r="M58" s="583">
        <v>4</v>
      </c>
      <c r="N58" s="427">
        <v>7.7200000000000006</v>
      </c>
      <c r="O58" s="378">
        <v>1</v>
      </c>
      <c r="P58" s="489">
        <v>1</v>
      </c>
      <c r="Q58" s="578"/>
      <c r="R58" s="578"/>
      <c r="S58" s="578"/>
      <c r="T58" s="578"/>
    </row>
    <row r="59" spans="1:20" x14ac:dyDescent="0.25">
      <c r="A59" s="578"/>
      <c r="B59" s="594" t="s">
        <v>269</v>
      </c>
      <c r="C59" s="371">
        <v>51</v>
      </c>
      <c r="D59" s="370" t="s">
        <v>116</v>
      </c>
      <c r="E59" s="370" t="s">
        <v>388</v>
      </c>
      <c r="F59" s="599" t="s">
        <v>116</v>
      </c>
      <c r="G59" s="426" t="s">
        <v>388</v>
      </c>
      <c r="H59" s="370" t="s">
        <v>116</v>
      </c>
      <c r="I59" s="372" t="s">
        <v>388</v>
      </c>
      <c r="J59" s="371">
        <v>161</v>
      </c>
      <c r="K59" s="370">
        <v>111.925</v>
      </c>
      <c r="L59" s="370">
        <v>77.635000000000005</v>
      </c>
      <c r="M59" s="599">
        <v>20</v>
      </c>
      <c r="N59" s="426">
        <v>21.08</v>
      </c>
      <c r="O59" s="370">
        <v>14</v>
      </c>
      <c r="P59" s="372">
        <v>14</v>
      </c>
      <c r="Q59" s="578"/>
      <c r="R59" s="578"/>
      <c r="S59" s="578"/>
      <c r="T59" s="578"/>
    </row>
    <row r="60" spans="1:20" x14ac:dyDescent="0.25">
      <c r="A60" s="578"/>
      <c r="B60" s="593" t="s">
        <v>270</v>
      </c>
      <c r="C60" s="492">
        <v>0</v>
      </c>
      <c r="D60" s="378" t="s">
        <v>116</v>
      </c>
      <c r="E60" s="378" t="s">
        <v>388</v>
      </c>
      <c r="F60" s="583" t="s">
        <v>116</v>
      </c>
      <c r="G60" s="427" t="s">
        <v>388</v>
      </c>
      <c r="H60" s="378" t="s">
        <v>116</v>
      </c>
      <c r="I60" s="489" t="s">
        <v>388</v>
      </c>
      <c r="J60" s="492">
        <v>1</v>
      </c>
      <c r="K60" s="378">
        <v>3</v>
      </c>
      <c r="L60" s="378">
        <v>0</v>
      </c>
      <c r="M60" s="583">
        <v>1</v>
      </c>
      <c r="N60" s="427">
        <v>0</v>
      </c>
      <c r="O60" s="378">
        <v>0</v>
      </c>
      <c r="P60" s="489">
        <v>0</v>
      </c>
      <c r="Q60" s="578"/>
      <c r="R60" s="578"/>
      <c r="S60" s="578"/>
      <c r="T60" s="578"/>
    </row>
    <row r="61" spans="1:20" x14ac:dyDescent="0.25">
      <c r="A61" s="578"/>
      <c r="B61" s="594" t="s">
        <v>271</v>
      </c>
      <c r="C61" s="371">
        <v>0</v>
      </c>
      <c r="D61" s="370">
        <v>0</v>
      </c>
      <c r="E61" s="370" t="s">
        <v>388</v>
      </c>
      <c r="F61" s="599">
        <v>0</v>
      </c>
      <c r="G61" s="426" t="s">
        <v>388</v>
      </c>
      <c r="H61" s="370">
        <v>0</v>
      </c>
      <c r="I61" s="372" t="s">
        <v>388</v>
      </c>
      <c r="J61" s="371">
        <v>42</v>
      </c>
      <c r="K61" s="370">
        <v>315.96500000000003</v>
      </c>
      <c r="L61" s="370">
        <v>303.7</v>
      </c>
      <c r="M61" s="599">
        <v>86.4</v>
      </c>
      <c r="N61" s="426">
        <v>88</v>
      </c>
      <c r="O61" s="370">
        <v>54</v>
      </c>
      <c r="P61" s="372">
        <v>140</v>
      </c>
      <c r="Q61" s="578"/>
      <c r="R61" s="578"/>
      <c r="S61" s="578"/>
      <c r="T61" s="578"/>
    </row>
    <row r="62" spans="1:20" x14ac:dyDescent="0.25">
      <c r="A62" s="578"/>
      <c r="B62" s="593" t="s">
        <v>272</v>
      </c>
      <c r="C62" s="492">
        <v>39</v>
      </c>
      <c r="D62" s="378" t="s">
        <v>116</v>
      </c>
      <c r="E62" s="378" t="s">
        <v>388</v>
      </c>
      <c r="F62" s="583" t="s">
        <v>116</v>
      </c>
      <c r="G62" s="427" t="s">
        <v>388</v>
      </c>
      <c r="H62" s="378" t="s">
        <v>116</v>
      </c>
      <c r="I62" s="489" t="s">
        <v>388</v>
      </c>
      <c r="J62" s="492">
        <v>271</v>
      </c>
      <c r="K62" s="378">
        <v>329.03399999999999</v>
      </c>
      <c r="L62" s="378">
        <v>412.47499999999997</v>
      </c>
      <c r="M62" s="583">
        <v>89.936000000000007</v>
      </c>
      <c r="N62" s="427">
        <v>117.73</v>
      </c>
      <c r="O62" s="378">
        <v>119.374</v>
      </c>
      <c r="P62" s="489">
        <v>91.4</v>
      </c>
      <c r="Q62" s="578"/>
      <c r="R62" s="578"/>
      <c r="S62" s="578"/>
      <c r="T62" s="578"/>
    </row>
    <row r="63" spans="1:20" x14ac:dyDescent="0.25">
      <c r="A63" s="578"/>
      <c r="B63" s="594" t="s">
        <v>273</v>
      </c>
      <c r="C63" s="371">
        <v>0</v>
      </c>
      <c r="D63" s="370" t="s">
        <v>116</v>
      </c>
      <c r="E63" s="370" t="s">
        <v>388</v>
      </c>
      <c r="F63" s="599" t="s">
        <v>116</v>
      </c>
      <c r="G63" s="426" t="s">
        <v>388</v>
      </c>
      <c r="H63" s="370" t="s">
        <v>116</v>
      </c>
      <c r="I63" s="372" t="s">
        <v>388</v>
      </c>
      <c r="J63" s="371">
        <v>30</v>
      </c>
      <c r="K63" s="370">
        <v>20</v>
      </c>
      <c r="L63" s="370">
        <v>42</v>
      </c>
      <c r="M63" s="599">
        <v>10</v>
      </c>
      <c r="N63" s="426">
        <v>24</v>
      </c>
      <c r="O63" s="370">
        <v>1</v>
      </c>
      <c r="P63" s="372">
        <v>7</v>
      </c>
      <c r="Q63" s="578"/>
      <c r="R63" s="578"/>
      <c r="S63" s="578"/>
      <c r="T63" s="578"/>
    </row>
    <row r="64" spans="1:20" x14ac:dyDescent="0.25">
      <c r="A64" s="578"/>
      <c r="B64" s="593" t="s">
        <v>274</v>
      </c>
      <c r="C64" s="492">
        <v>0</v>
      </c>
      <c r="D64" s="378" t="s">
        <v>116</v>
      </c>
      <c r="E64" s="378" t="s">
        <v>388</v>
      </c>
      <c r="F64" s="583" t="s">
        <v>116</v>
      </c>
      <c r="G64" s="427" t="s">
        <v>388</v>
      </c>
      <c r="H64" s="378" t="s">
        <v>116</v>
      </c>
      <c r="I64" s="489" t="s">
        <v>388</v>
      </c>
      <c r="J64" s="492">
        <v>4</v>
      </c>
      <c r="K64" s="378">
        <v>8.5950000000000006</v>
      </c>
      <c r="L64" s="378">
        <v>9.24</v>
      </c>
      <c r="M64" s="583">
        <v>1</v>
      </c>
      <c r="N64" s="427">
        <v>1</v>
      </c>
      <c r="O64" s="378">
        <v>0</v>
      </c>
      <c r="P64" s="489">
        <v>0</v>
      </c>
      <c r="Q64" s="578"/>
      <c r="R64" s="578"/>
      <c r="S64" s="578"/>
      <c r="T64" s="578"/>
    </row>
    <row r="65" spans="1:20" x14ac:dyDescent="0.25">
      <c r="A65" s="578"/>
      <c r="B65" s="594" t="s">
        <v>275</v>
      </c>
      <c r="C65" s="371">
        <v>5</v>
      </c>
      <c r="D65" s="370" t="s">
        <v>116</v>
      </c>
      <c r="E65" s="370" t="s">
        <v>388</v>
      </c>
      <c r="F65" s="599" t="s">
        <v>116</v>
      </c>
      <c r="G65" s="426" t="s">
        <v>388</v>
      </c>
      <c r="H65" s="370" t="s">
        <v>116</v>
      </c>
      <c r="I65" s="372" t="s">
        <v>388</v>
      </c>
      <c r="J65" s="371">
        <v>18</v>
      </c>
      <c r="K65" s="370">
        <v>13</v>
      </c>
      <c r="L65" s="370">
        <v>15.18</v>
      </c>
      <c r="M65" s="599">
        <v>1</v>
      </c>
      <c r="N65" s="426">
        <v>0</v>
      </c>
      <c r="O65" s="370">
        <v>3</v>
      </c>
      <c r="P65" s="372">
        <v>1</v>
      </c>
      <c r="Q65" s="578"/>
      <c r="R65" s="578"/>
      <c r="S65" s="578"/>
      <c r="T65" s="578"/>
    </row>
    <row r="66" spans="1:20" x14ac:dyDescent="0.25">
      <c r="A66" s="578"/>
      <c r="B66" s="593" t="s">
        <v>276</v>
      </c>
      <c r="C66" s="492">
        <v>5</v>
      </c>
      <c r="D66" s="378" t="s">
        <v>116</v>
      </c>
      <c r="E66" s="378" t="s">
        <v>388</v>
      </c>
      <c r="F66" s="583" t="s">
        <v>116</v>
      </c>
      <c r="G66" s="427" t="s">
        <v>388</v>
      </c>
      <c r="H66" s="378" t="s">
        <v>116</v>
      </c>
      <c r="I66" s="489" t="s">
        <v>388</v>
      </c>
      <c r="J66" s="492">
        <v>65</v>
      </c>
      <c r="K66" s="378">
        <v>29.95</v>
      </c>
      <c r="L66" s="378">
        <v>42.900000000000006</v>
      </c>
      <c r="M66" s="583">
        <v>8.65</v>
      </c>
      <c r="N66" s="427">
        <v>25.994999999999997</v>
      </c>
      <c r="O66" s="378">
        <v>5</v>
      </c>
      <c r="P66" s="489">
        <v>6</v>
      </c>
      <c r="Q66" s="578"/>
      <c r="R66" s="578"/>
      <c r="S66" s="578"/>
      <c r="T66" s="578"/>
    </row>
    <row r="67" spans="1:20" x14ac:dyDescent="0.25">
      <c r="A67" s="578"/>
      <c r="B67" s="594" t="s">
        <v>277</v>
      </c>
      <c r="C67" s="371">
        <v>17</v>
      </c>
      <c r="D67" s="370" t="s">
        <v>116</v>
      </c>
      <c r="E67" s="370" t="s">
        <v>388</v>
      </c>
      <c r="F67" s="599" t="s">
        <v>116</v>
      </c>
      <c r="G67" s="426" t="s">
        <v>388</v>
      </c>
      <c r="H67" s="370" t="s">
        <v>116</v>
      </c>
      <c r="I67" s="372" t="s">
        <v>388</v>
      </c>
      <c r="J67" s="371">
        <v>2447</v>
      </c>
      <c r="K67" s="370">
        <v>3795.63</v>
      </c>
      <c r="L67" s="370">
        <v>6063.7349999999997</v>
      </c>
      <c r="M67" s="599">
        <v>688.03399999999999</v>
      </c>
      <c r="N67" s="426">
        <v>1666.9650000000001</v>
      </c>
      <c r="O67" s="370">
        <v>1298.69</v>
      </c>
      <c r="P67" s="372">
        <v>1422.3</v>
      </c>
      <c r="Q67" s="578"/>
      <c r="R67" s="578"/>
      <c r="S67" s="578"/>
      <c r="T67" s="578"/>
    </row>
    <row r="68" spans="1:20" x14ac:dyDescent="0.25">
      <c r="A68" s="578"/>
      <c r="B68" s="593" t="s">
        <v>278</v>
      </c>
      <c r="C68" s="492">
        <v>13</v>
      </c>
      <c r="D68" s="378" t="s">
        <v>116</v>
      </c>
      <c r="E68" s="378" t="s">
        <v>388</v>
      </c>
      <c r="F68" s="583" t="s">
        <v>116</v>
      </c>
      <c r="G68" s="427" t="s">
        <v>388</v>
      </c>
      <c r="H68" s="378" t="s">
        <v>116</v>
      </c>
      <c r="I68" s="489" t="s">
        <v>388</v>
      </c>
      <c r="J68" s="492">
        <v>58</v>
      </c>
      <c r="K68" s="378">
        <v>67.92</v>
      </c>
      <c r="L68" s="378">
        <v>90.63</v>
      </c>
      <c r="M68" s="583">
        <v>14</v>
      </c>
      <c r="N68" s="427">
        <v>33.18</v>
      </c>
      <c r="O68" s="378">
        <v>7</v>
      </c>
      <c r="P68" s="489">
        <v>16</v>
      </c>
      <c r="Q68" s="578"/>
      <c r="R68" s="578"/>
      <c r="S68" s="578"/>
      <c r="T68" s="578"/>
    </row>
    <row r="69" spans="1:20" x14ac:dyDescent="0.25">
      <c r="A69" s="578"/>
      <c r="B69" s="594" t="s">
        <v>279</v>
      </c>
      <c r="C69" s="371">
        <v>0</v>
      </c>
      <c r="D69" s="370" t="s">
        <v>116</v>
      </c>
      <c r="E69" s="370" t="s">
        <v>388</v>
      </c>
      <c r="F69" s="599" t="s">
        <v>116</v>
      </c>
      <c r="G69" s="426" t="s">
        <v>388</v>
      </c>
      <c r="H69" s="370" t="s">
        <v>116</v>
      </c>
      <c r="I69" s="372" t="s">
        <v>388</v>
      </c>
      <c r="J69" s="371">
        <v>1</v>
      </c>
      <c r="K69" s="370">
        <v>1.865</v>
      </c>
      <c r="L69" s="370">
        <v>1</v>
      </c>
      <c r="M69" s="599">
        <v>0</v>
      </c>
      <c r="N69" s="426">
        <v>1</v>
      </c>
      <c r="O69" s="370">
        <v>0</v>
      </c>
      <c r="P69" s="372">
        <v>0</v>
      </c>
      <c r="Q69" s="578"/>
      <c r="R69" s="578"/>
      <c r="S69" s="578"/>
      <c r="T69" s="578"/>
    </row>
    <row r="70" spans="1:20" x14ac:dyDescent="0.25">
      <c r="A70" s="578"/>
      <c r="B70" s="593" t="s">
        <v>280</v>
      </c>
      <c r="C70" s="492">
        <v>179</v>
      </c>
      <c r="D70" s="378" t="s">
        <v>116</v>
      </c>
      <c r="E70" s="378" t="s">
        <v>388</v>
      </c>
      <c r="F70" s="583" t="s">
        <v>116</v>
      </c>
      <c r="G70" s="427" t="s">
        <v>388</v>
      </c>
      <c r="H70" s="378" t="s">
        <v>116</v>
      </c>
      <c r="I70" s="489" t="s">
        <v>388</v>
      </c>
      <c r="J70" s="492">
        <v>349</v>
      </c>
      <c r="K70" s="378">
        <v>455.84</v>
      </c>
      <c r="L70" s="378">
        <v>1107.0700000000002</v>
      </c>
      <c r="M70" s="583">
        <v>94.15</v>
      </c>
      <c r="N70" s="427">
        <v>266.37</v>
      </c>
      <c r="O70" s="378">
        <v>72</v>
      </c>
      <c r="P70" s="489">
        <v>289.8</v>
      </c>
      <c r="Q70" s="578"/>
      <c r="R70" s="578"/>
      <c r="S70" s="578"/>
      <c r="T70" s="578"/>
    </row>
    <row r="71" spans="1:20" x14ac:dyDescent="0.25">
      <c r="A71" s="578"/>
      <c r="B71" s="594" t="s">
        <v>46</v>
      </c>
      <c r="C71" s="371">
        <v>397</v>
      </c>
      <c r="D71" s="370" t="s">
        <v>116</v>
      </c>
      <c r="E71" s="370" t="s">
        <v>388</v>
      </c>
      <c r="F71" s="599" t="s">
        <v>116</v>
      </c>
      <c r="G71" s="426" t="s">
        <v>388</v>
      </c>
      <c r="H71" s="370" t="s">
        <v>116</v>
      </c>
      <c r="I71" s="372" t="s">
        <v>388</v>
      </c>
      <c r="J71" s="371">
        <v>3921</v>
      </c>
      <c r="K71" s="370">
        <v>3508.011</v>
      </c>
      <c r="L71" s="370">
        <v>2314.3049999999998</v>
      </c>
      <c r="M71" s="599">
        <v>917.04599999999994</v>
      </c>
      <c r="N71" s="426">
        <v>868.13499999999999</v>
      </c>
      <c r="O71" s="370">
        <v>1011.98</v>
      </c>
      <c r="P71" s="372">
        <v>394.3</v>
      </c>
      <c r="Q71" s="578"/>
      <c r="R71" s="578"/>
      <c r="S71" s="578"/>
      <c r="T71" s="578"/>
    </row>
    <row r="72" spans="1:20" x14ac:dyDescent="0.25">
      <c r="A72" s="578"/>
      <c r="B72" s="595" t="s">
        <v>153</v>
      </c>
      <c r="C72" s="584">
        <f t="shared" ref="C72:P72" si="18">SUM(C56:C71)</f>
        <v>710</v>
      </c>
      <c r="D72" s="585">
        <f t="shared" si="18"/>
        <v>0</v>
      </c>
      <c r="E72" s="585">
        <f t="shared" si="18"/>
        <v>0</v>
      </c>
      <c r="F72" s="588">
        <f t="shared" si="18"/>
        <v>0</v>
      </c>
      <c r="G72" s="586">
        <f t="shared" si="18"/>
        <v>0</v>
      </c>
      <c r="H72" s="585">
        <f t="shared" si="18"/>
        <v>0</v>
      </c>
      <c r="I72" s="587">
        <f t="shared" si="18"/>
        <v>0</v>
      </c>
      <c r="J72" s="584">
        <f t="shared" si="18"/>
        <v>7625</v>
      </c>
      <c r="K72" s="585">
        <f t="shared" si="18"/>
        <v>8890.5740000000005</v>
      </c>
      <c r="L72" s="585">
        <f t="shared" si="18"/>
        <v>10844.045</v>
      </c>
      <c r="M72" s="588">
        <f t="shared" si="18"/>
        <v>2062.884</v>
      </c>
      <c r="N72" s="586">
        <f t="shared" si="18"/>
        <v>3257.6099999999997</v>
      </c>
      <c r="O72" s="585">
        <f t="shared" si="18"/>
        <v>2625.5259999999998</v>
      </c>
      <c r="P72" s="587">
        <f t="shared" si="18"/>
        <v>2418.1999999999998</v>
      </c>
      <c r="Q72" s="578"/>
      <c r="R72" s="578"/>
      <c r="S72" s="578"/>
      <c r="T72" s="578"/>
    </row>
    <row r="73" spans="1:20" x14ac:dyDescent="0.25">
      <c r="A73" s="578"/>
      <c r="B73" s="353" t="s">
        <v>115</v>
      </c>
      <c r="C73" s="589"/>
      <c r="D73" s="590"/>
      <c r="E73" s="590"/>
      <c r="F73" s="600"/>
      <c r="G73" s="591"/>
      <c r="H73" s="590"/>
      <c r="I73" s="592"/>
      <c r="J73" s="589"/>
      <c r="K73" s="590"/>
      <c r="L73" s="590"/>
      <c r="M73" s="600"/>
      <c r="N73" s="591"/>
      <c r="O73" s="590"/>
      <c r="P73" s="592"/>
      <c r="Q73" s="578"/>
      <c r="R73" s="578"/>
      <c r="S73" s="578"/>
      <c r="T73" s="578"/>
    </row>
    <row r="74" spans="1:20" x14ac:dyDescent="0.25">
      <c r="A74" s="578"/>
      <c r="B74" s="593" t="s">
        <v>266</v>
      </c>
      <c r="C74" s="250">
        <f>IFERROR(C56/C$72,"-")</f>
        <v>2.8169014084507044E-3</v>
      </c>
      <c r="D74" s="379" t="str">
        <f t="shared" ref="D74:P74" si="19">IFERROR(D56/D$72,"-")</f>
        <v>-</v>
      </c>
      <c r="E74" s="379" t="str">
        <f t="shared" si="19"/>
        <v>-</v>
      </c>
      <c r="F74" s="533" t="str">
        <f t="shared" si="19"/>
        <v>-</v>
      </c>
      <c r="G74" s="490" t="str">
        <f t="shared" si="19"/>
        <v>-</v>
      </c>
      <c r="H74" s="379" t="str">
        <f t="shared" si="19"/>
        <v>-</v>
      </c>
      <c r="I74" s="380" t="str">
        <f t="shared" si="19"/>
        <v>-</v>
      </c>
      <c r="J74" s="250">
        <f t="shared" si="19"/>
        <v>2.6622950819672132E-2</v>
      </c>
      <c r="K74" s="379">
        <f t="shared" si="19"/>
        <v>2.1334280553764018E-2</v>
      </c>
      <c r="L74" s="379">
        <f t="shared" si="19"/>
        <v>2.6810567458914088E-2</v>
      </c>
      <c r="M74" s="533">
        <f t="shared" si="19"/>
        <v>5.7694955218034555E-2</v>
      </c>
      <c r="N74" s="490">
        <f t="shared" si="19"/>
        <v>3.7105423915078851E-2</v>
      </c>
      <c r="O74" s="379">
        <f t="shared" si="19"/>
        <v>1.4275996505081268E-2</v>
      </c>
      <c r="P74" s="380">
        <f t="shared" si="19"/>
        <v>1.3811926226118602E-2</v>
      </c>
      <c r="Q74" s="578"/>
      <c r="R74" s="578"/>
      <c r="S74" s="578"/>
      <c r="T74" s="578"/>
    </row>
    <row r="75" spans="1:20" x14ac:dyDescent="0.25">
      <c r="A75" s="578"/>
      <c r="B75" s="594" t="s">
        <v>267</v>
      </c>
      <c r="C75" s="381">
        <f t="shared" ref="C75:P75" si="20">IFERROR(C57/C$72,"-")</f>
        <v>2.8169014084507044E-3</v>
      </c>
      <c r="D75" s="580" t="str">
        <f t="shared" si="20"/>
        <v>-</v>
      </c>
      <c r="E75" s="580" t="str">
        <f t="shared" si="20"/>
        <v>-</v>
      </c>
      <c r="F75" s="534" t="str">
        <f t="shared" si="20"/>
        <v>-</v>
      </c>
      <c r="G75" s="491" t="str">
        <f t="shared" si="20"/>
        <v>-</v>
      </c>
      <c r="H75" s="580" t="str">
        <f t="shared" si="20"/>
        <v>-</v>
      </c>
      <c r="I75" s="382" t="str">
        <f t="shared" si="20"/>
        <v>-</v>
      </c>
      <c r="J75" s="381">
        <f t="shared" si="20"/>
        <v>2.0983606557377051E-3</v>
      </c>
      <c r="K75" s="580">
        <f t="shared" si="20"/>
        <v>2.5082744938628261E-3</v>
      </c>
      <c r="L75" s="580">
        <f t="shared" si="20"/>
        <v>4.8468998422636564E-3</v>
      </c>
      <c r="M75" s="534">
        <f t="shared" si="20"/>
        <v>4.1931587040279529E-3</v>
      </c>
      <c r="N75" s="491">
        <f t="shared" si="20"/>
        <v>4.776507930660822E-3</v>
      </c>
      <c r="O75" s="580">
        <f t="shared" si="20"/>
        <v>3.8087606064460993E-4</v>
      </c>
      <c r="P75" s="382">
        <f t="shared" si="20"/>
        <v>8.2706145066578456E-4</v>
      </c>
      <c r="Q75" s="578"/>
      <c r="R75" s="578"/>
      <c r="S75" s="578"/>
      <c r="T75" s="578"/>
    </row>
    <row r="76" spans="1:20" x14ac:dyDescent="0.25">
      <c r="A76" s="578"/>
      <c r="B76" s="593" t="s">
        <v>268</v>
      </c>
      <c r="C76" s="250">
        <f t="shared" ref="C76:P76" si="21">IFERROR(C58/C$72,"-")</f>
        <v>0</v>
      </c>
      <c r="D76" s="379" t="str">
        <f t="shared" si="21"/>
        <v>-</v>
      </c>
      <c r="E76" s="379" t="str">
        <f t="shared" si="21"/>
        <v>-</v>
      </c>
      <c r="F76" s="533" t="str">
        <f t="shared" si="21"/>
        <v>-</v>
      </c>
      <c r="G76" s="490" t="str">
        <f t="shared" si="21"/>
        <v>-</v>
      </c>
      <c r="H76" s="379" t="str">
        <f t="shared" si="21"/>
        <v>-</v>
      </c>
      <c r="I76" s="380" t="str">
        <f t="shared" si="21"/>
        <v>-</v>
      </c>
      <c r="J76" s="250">
        <f t="shared" si="21"/>
        <v>4.9836065573770488E-3</v>
      </c>
      <c r="K76" s="379">
        <f t="shared" si="21"/>
        <v>2.0094315620116311E-3</v>
      </c>
      <c r="L76" s="379">
        <f t="shared" si="21"/>
        <v>1.9254807592554257E-3</v>
      </c>
      <c r="M76" s="533">
        <f t="shared" si="21"/>
        <v>1.9390329267181285E-3</v>
      </c>
      <c r="N76" s="490">
        <f t="shared" si="21"/>
        <v>2.3698355542867322E-3</v>
      </c>
      <c r="O76" s="379">
        <f t="shared" si="21"/>
        <v>3.8087606064460993E-4</v>
      </c>
      <c r="P76" s="380">
        <f t="shared" si="21"/>
        <v>4.1353072533289228E-4</v>
      </c>
      <c r="Q76" s="578"/>
      <c r="R76" s="578"/>
      <c r="S76" s="578"/>
      <c r="T76" s="578"/>
    </row>
    <row r="77" spans="1:20" x14ac:dyDescent="0.25">
      <c r="A77" s="578"/>
      <c r="B77" s="594" t="s">
        <v>269</v>
      </c>
      <c r="C77" s="381">
        <f t="shared" ref="C77:P77" si="22">IFERROR(C59/C$72,"-")</f>
        <v>7.1830985915492959E-2</v>
      </c>
      <c r="D77" s="580" t="str">
        <f t="shared" si="22"/>
        <v>-</v>
      </c>
      <c r="E77" s="580" t="str">
        <f t="shared" si="22"/>
        <v>-</v>
      </c>
      <c r="F77" s="534" t="str">
        <f t="shared" si="22"/>
        <v>-</v>
      </c>
      <c r="G77" s="491" t="str">
        <f t="shared" si="22"/>
        <v>-</v>
      </c>
      <c r="H77" s="580" t="str">
        <f t="shared" si="22"/>
        <v>-</v>
      </c>
      <c r="I77" s="382" t="str">
        <f t="shared" si="22"/>
        <v>-</v>
      </c>
      <c r="J77" s="381">
        <f t="shared" si="22"/>
        <v>2.1114754098360656E-2</v>
      </c>
      <c r="K77" s="580">
        <f t="shared" si="22"/>
        <v>1.2589175906977433E-2</v>
      </c>
      <c r="L77" s="580">
        <f t="shared" si="22"/>
        <v>7.1592288670878816E-3</v>
      </c>
      <c r="M77" s="534">
        <f t="shared" si="22"/>
        <v>9.6951646335906427E-3</v>
      </c>
      <c r="N77" s="491">
        <f t="shared" si="22"/>
        <v>6.4710017466793144E-3</v>
      </c>
      <c r="O77" s="580">
        <f t="shared" si="22"/>
        <v>5.3322648490245388E-3</v>
      </c>
      <c r="P77" s="382">
        <f t="shared" si="22"/>
        <v>5.7894301546604918E-3</v>
      </c>
      <c r="Q77" s="578"/>
      <c r="R77" s="578"/>
      <c r="S77" s="578"/>
      <c r="T77" s="578"/>
    </row>
    <row r="78" spans="1:20" x14ac:dyDescent="0.25">
      <c r="A78" s="578"/>
      <c r="B78" s="593" t="s">
        <v>270</v>
      </c>
      <c r="C78" s="250">
        <f t="shared" ref="C78:P78" si="23">IFERROR(C60/C$72,"-")</f>
        <v>0</v>
      </c>
      <c r="D78" s="379" t="str">
        <f t="shared" si="23"/>
        <v>-</v>
      </c>
      <c r="E78" s="379" t="str">
        <f t="shared" si="23"/>
        <v>-</v>
      </c>
      <c r="F78" s="533" t="str">
        <f t="shared" si="23"/>
        <v>-</v>
      </c>
      <c r="G78" s="490" t="str">
        <f t="shared" si="23"/>
        <v>-</v>
      </c>
      <c r="H78" s="379" t="str">
        <f t="shared" si="23"/>
        <v>-</v>
      </c>
      <c r="I78" s="380" t="str">
        <f t="shared" si="23"/>
        <v>-</v>
      </c>
      <c r="J78" s="250">
        <f t="shared" si="23"/>
        <v>1.3114754098360657E-4</v>
      </c>
      <c r="K78" s="379">
        <f t="shared" si="23"/>
        <v>3.3743603056450572E-4</v>
      </c>
      <c r="L78" s="379">
        <f t="shared" si="23"/>
        <v>0</v>
      </c>
      <c r="M78" s="533">
        <f t="shared" si="23"/>
        <v>4.8475823167953212E-4</v>
      </c>
      <c r="N78" s="490">
        <f t="shared" si="23"/>
        <v>0</v>
      </c>
      <c r="O78" s="379">
        <f t="shared" si="23"/>
        <v>0</v>
      </c>
      <c r="P78" s="380">
        <f t="shared" si="23"/>
        <v>0</v>
      </c>
      <c r="Q78" s="578"/>
      <c r="R78" s="578"/>
      <c r="S78" s="578"/>
      <c r="T78" s="578"/>
    </row>
    <row r="79" spans="1:20" x14ac:dyDescent="0.25">
      <c r="A79" s="578"/>
      <c r="B79" s="594" t="s">
        <v>271</v>
      </c>
      <c r="C79" s="381">
        <f t="shared" ref="C79:P79" si="24">IFERROR(C61/C$72,"-")</f>
        <v>0</v>
      </c>
      <c r="D79" s="580" t="str">
        <f t="shared" si="24"/>
        <v>-</v>
      </c>
      <c r="E79" s="580" t="str">
        <f t="shared" si="24"/>
        <v>-</v>
      </c>
      <c r="F79" s="534" t="str">
        <f t="shared" si="24"/>
        <v>-</v>
      </c>
      <c r="G79" s="491" t="str">
        <f t="shared" si="24"/>
        <v>-</v>
      </c>
      <c r="H79" s="580" t="str">
        <f t="shared" si="24"/>
        <v>-</v>
      </c>
      <c r="I79" s="382" t="str">
        <f t="shared" si="24"/>
        <v>-</v>
      </c>
      <c r="J79" s="381">
        <f t="shared" si="24"/>
        <v>5.5081967213114758E-3</v>
      </c>
      <c r="K79" s="580">
        <f t="shared" si="24"/>
        <v>3.5539325132438022E-2</v>
      </c>
      <c r="L79" s="580">
        <f t="shared" si="24"/>
        <v>2.8006154529974746E-2</v>
      </c>
      <c r="M79" s="534">
        <f t="shared" si="24"/>
        <v>4.1883111217111579E-2</v>
      </c>
      <c r="N79" s="491">
        <f t="shared" si="24"/>
        <v>2.7013669530729586E-2</v>
      </c>
      <c r="O79" s="580">
        <f t="shared" si="24"/>
        <v>2.0567307274808936E-2</v>
      </c>
      <c r="P79" s="382">
        <f t="shared" si="24"/>
        <v>5.7894301546604916E-2</v>
      </c>
      <c r="Q79" s="578"/>
      <c r="R79" s="578"/>
      <c r="S79" s="578"/>
      <c r="T79" s="578"/>
    </row>
    <row r="80" spans="1:20" x14ac:dyDescent="0.25">
      <c r="A80" s="578"/>
      <c r="B80" s="593" t="s">
        <v>272</v>
      </c>
      <c r="C80" s="250">
        <f t="shared" ref="C80:P80" si="25">IFERROR(C62/C$72,"-")</f>
        <v>5.4929577464788736E-2</v>
      </c>
      <c r="D80" s="379" t="str">
        <f t="shared" si="25"/>
        <v>-</v>
      </c>
      <c r="E80" s="379" t="str">
        <f t="shared" si="25"/>
        <v>-</v>
      </c>
      <c r="F80" s="533" t="str">
        <f t="shared" si="25"/>
        <v>-</v>
      </c>
      <c r="G80" s="490" t="str">
        <f t="shared" si="25"/>
        <v>-</v>
      </c>
      <c r="H80" s="379" t="str">
        <f t="shared" si="25"/>
        <v>-</v>
      </c>
      <c r="I80" s="380" t="str">
        <f t="shared" si="25"/>
        <v>-</v>
      </c>
      <c r="J80" s="250">
        <f t="shared" si="25"/>
        <v>3.5540983606557379E-2</v>
      </c>
      <c r="K80" s="379">
        <f t="shared" si="25"/>
        <v>3.7009308960253853E-2</v>
      </c>
      <c r="L80" s="379">
        <f t="shared" si="25"/>
        <v>3.8037005563883217E-2</v>
      </c>
      <c r="M80" s="533">
        <f t="shared" si="25"/>
        <v>4.3597216324330404E-2</v>
      </c>
      <c r="N80" s="490">
        <f t="shared" si="25"/>
        <v>3.6139992202872666E-2</v>
      </c>
      <c r="O80" s="379">
        <f t="shared" si="25"/>
        <v>4.5466698863389658E-2</v>
      </c>
      <c r="P80" s="380">
        <f t="shared" si="25"/>
        <v>3.7796708295426355E-2</v>
      </c>
      <c r="Q80" s="578"/>
      <c r="R80" s="578"/>
      <c r="S80" s="578"/>
      <c r="T80" s="578"/>
    </row>
    <row r="81" spans="1:20" x14ac:dyDescent="0.25">
      <c r="A81" s="578"/>
      <c r="B81" s="594" t="s">
        <v>273</v>
      </c>
      <c r="C81" s="381">
        <f t="shared" ref="C81:P81" si="26">IFERROR(C63/C$72,"-")</f>
        <v>0</v>
      </c>
      <c r="D81" s="580" t="str">
        <f t="shared" si="26"/>
        <v>-</v>
      </c>
      <c r="E81" s="580" t="str">
        <f t="shared" si="26"/>
        <v>-</v>
      </c>
      <c r="F81" s="534" t="str">
        <f t="shared" si="26"/>
        <v>-</v>
      </c>
      <c r="G81" s="491" t="str">
        <f t="shared" si="26"/>
        <v>-</v>
      </c>
      <c r="H81" s="580" t="str">
        <f t="shared" si="26"/>
        <v>-</v>
      </c>
      <c r="I81" s="382" t="str">
        <f t="shared" si="26"/>
        <v>-</v>
      </c>
      <c r="J81" s="381">
        <f t="shared" si="26"/>
        <v>3.9344262295081967E-3</v>
      </c>
      <c r="K81" s="580">
        <f t="shared" si="26"/>
        <v>2.2495735370967047E-3</v>
      </c>
      <c r="L81" s="580">
        <f t="shared" si="26"/>
        <v>3.8730934812609133E-3</v>
      </c>
      <c r="M81" s="534">
        <f t="shared" si="26"/>
        <v>4.8475823167953213E-3</v>
      </c>
      <c r="N81" s="491">
        <f t="shared" si="26"/>
        <v>7.3673644174717052E-3</v>
      </c>
      <c r="O81" s="580">
        <f t="shared" si="26"/>
        <v>3.8087606064460993E-4</v>
      </c>
      <c r="P81" s="382">
        <f t="shared" si="26"/>
        <v>2.8947150773302459E-3</v>
      </c>
      <c r="Q81" s="578"/>
      <c r="R81" s="578"/>
      <c r="S81" s="578"/>
      <c r="T81" s="578"/>
    </row>
    <row r="82" spans="1:20" x14ac:dyDescent="0.25">
      <c r="A82" s="578"/>
      <c r="B82" s="593" t="s">
        <v>274</v>
      </c>
      <c r="C82" s="250">
        <f t="shared" ref="C82:P82" si="27">IFERROR(C64/C$72,"-")</f>
        <v>0</v>
      </c>
      <c r="D82" s="379" t="str">
        <f t="shared" si="27"/>
        <v>-</v>
      </c>
      <c r="E82" s="379" t="str">
        <f t="shared" si="27"/>
        <v>-</v>
      </c>
      <c r="F82" s="533" t="str">
        <f t="shared" si="27"/>
        <v>-</v>
      </c>
      <c r="G82" s="490" t="str">
        <f t="shared" si="27"/>
        <v>-</v>
      </c>
      <c r="H82" s="379" t="str">
        <f t="shared" si="27"/>
        <v>-</v>
      </c>
      <c r="I82" s="380" t="str">
        <f t="shared" si="27"/>
        <v>-</v>
      </c>
      <c r="J82" s="250">
        <f t="shared" si="27"/>
        <v>5.2459016393442627E-4</v>
      </c>
      <c r="K82" s="379">
        <f t="shared" si="27"/>
        <v>9.6675422756730897E-4</v>
      </c>
      <c r="L82" s="379">
        <f t="shared" si="27"/>
        <v>8.5208056587740089E-4</v>
      </c>
      <c r="M82" s="533">
        <f t="shared" si="27"/>
        <v>4.8475823167953212E-4</v>
      </c>
      <c r="N82" s="490">
        <f t="shared" si="27"/>
        <v>3.069735173946544E-4</v>
      </c>
      <c r="O82" s="379">
        <f t="shared" si="27"/>
        <v>0</v>
      </c>
      <c r="P82" s="380">
        <f t="shared" si="27"/>
        <v>0</v>
      </c>
      <c r="Q82" s="578"/>
      <c r="R82" s="578"/>
      <c r="S82" s="578"/>
      <c r="T82" s="578"/>
    </row>
    <row r="83" spans="1:20" x14ac:dyDescent="0.25">
      <c r="A83" s="578"/>
      <c r="B83" s="594" t="s">
        <v>275</v>
      </c>
      <c r="C83" s="381">
        <f t="shared" ref="C83:P83" si="28">IFERROR(C65/C$72,"-")</f>
        <v>7.0422535211267607E-3</v>
      </c>
      <c r="D83" s="580" t="str">
        <f t="shared" si="28"/>
        <v>-</v>
      </c>
      <c r="E83" s="580" t="str">
        <f t="shared" si="28"/>
        <v>-</v>
      </c>
      <c r="F83" s="534" t="str">
        <f t="shared" si="28"/>
        <v>-</v>
      </c>
      <c r="G83" s="491" t="str">
        <f t="shared" si="28"/>
        <v>-</v>
      </c>
      <c r="H83" s="580" t="str">
        <f t="shared" si="28"/>
        <v>-</v>
      </c>
      <c r="I83" s="382" t="str">
        <f t="shared" si="28"/>
        <v>-</v>
      </c>
      <c r="J83" s="381">
        <f t="shared" si="28"/>
        <v>2.3606557377049181E-3</v>
      </c>
      <c r="K83" s="580">
        <f t="shared" si="28"/>
        <v>1.4622227991128581E-3</v>
      </c>
      <c r="L83" s="580">
        <f t="shared" si="28"/>
        <v>1.3998466439414444E-3</v>
      </c>
      <c r="M83" s="534">
        <f t="shared" si="28"/>
        <v>4.8475823167953212E-4</v>
      </c>
      <c r="N83" s="491">
        <f t="shared" si="28"/>
        <v>0</v>
      </c>
      <c r="O83" s="580">
        <f t="shared" si="28"/>
        <v>1.1426281819338297E-3</v>
      </c>
      <c r="P83" s="382">
        <f t="shared" si="28"/>
        <v>4.1353072533289228E-4</v>
      </c>
      <c r="Q83" s="578"/>
      <c r="R83" s="578"/>
      <c r="S83" s="578"/>
      <c r="T83" s="578"/>
    </row>
    <row r="84" spans="1:20" x14ac:dyDescent="0.25">
      <c r="A84" s="578"/>
      <c r="B84" s="593" t="s">
        <v>276</v>
      </c>
      <c r="C84" s="250">
        <f t="shared" ref="C84:P84" si="29">IFERROR(C66/C$72,"-")</f>
        <v>7.0422535211267607E-3</v>
      </c>
      <c r="D84" s="379" t="str">
        <f t="shared" si="29"/>
        <v>-</v>
      </c>
      <c r="E84" s="379" t="str">
        <f t="shared" si="29"/>
        <v>-</v>
      </c>
      <c r="F84" s="533" t="str">
        <f t="shared" si="29"/>
        <v>-</v>
      </c>
      <c r="G84" s="490" t="str">
        <f t="shared" si="29"/>
        <v>-</v>
      </c>
      <c r="H84" s="379" t="str">
        <f t="shared" si="29"/>
        <v>-</v>
      </c>
      <c r="I84" s="380" t="str">
        <f t="shared" si="29"/>
        <v>-</v>
      </c>
      <c r="J84" s="250">
        <f t="shared" si="29"/>
        <v>8.5245901639344271E-3</v>
      </c>
      <c r="K84" s="379">
        <f t="shared" si="29"/>
        <v>3.3687363718023153E-3</v>
      </c>
      <c r="L84" s="379">
        <f t="shared" si="29"/>
        <v>3.9560883415736478E-3</v>
      </c>
      <c r="M84" s="533">
        <f t="shared" si="29"/>
        <v>4.1931587040279529E-3</v>
      </c>
      <c r="N84" s="490">
        <f t="shared" si="29"/>
        <v>7.979776584674041E-3</v>
      </c>
      <c r="O84" s="379">
        <f t="shared" si="29"/>
        <v>1.9043803032230495E-3</v>
      </c>
      <c r="P84" s="380">
        <f t="shared" si="29"/>
        <v>2.4811843519973536E-3</v>
      </c>
      <c r="Q84" s="578"/>
      <c r="R84" s="578"/>
      <c r="S84" s="578"/>
      <c r="T84" s="578"/>
    </row>
    <row r="85" spans="1:20" x14ac:dyDescent="0.25">
      <c r="A85" s="578"/>
      <c r="B85" s="594" t="s">
        <v>277</v>
      </c>
      <c r="C85" s="381">
        <f t="shared" ref="C85:P85" si="30">IFERROR(C67/C$72,"-")</f>
        <v>2.3943661971830985E-2</v>
      </c>
      <c r="D85" s="580" t="str">
        <f t="shared" si="30"/>
        <v>-</v>
      </c>
      <c r="E85" s="580" t="str">
        <f t="shared" si="30"/>
        <v>-</v>
      </c>
      <c r="F85" s="534" t="str">
        <f t="shared" si="30"/>
        <v>-</v>
      </c>
      <c r="G85" s="491" t="str">
        <f t="shared" si="30"/>
        <v>-</v>
      </c>
      <c r="H85" s="580" t="str">
        <f t="shared" si="30"/>
        <v>-</v>
      </c>
      <c r="I85" s="382" t="str">
        <f t="shared" si="30"/>
        <v>-</v>
      </c>
      <c r="J85" s="381">
        <f t="shared" si="30"/>
        <v>0.32091803278688524</v>
      </c>
      <c r="K85" s="580">
        <f t="shared" si="30"/>
        <v>0.42692744023051826</v>
      </c>
      <c r="L85" s="580">
        <f t="shared" si="30"/>
        <v>0.55917648810937248</v>
      </c>
      <c r="M85" s="534">
        <f t="shared" si="30"/>
        <v>0.3335301451753952</v>
      </c>
      <c r="N85" s="491">
        <f t="shared" si="30"/>
        <v>0.51171410942378015</v>
      </c>
      <c r="O85" s="580">
        <f t="shared" si="30"/>
        <v>0.49463993119854843</v>
      </c>
      <c r="P85" s="382">
        <f t="shared" si="30"/>
        <v>0.58816475064097262</v>
      </c>
      <c r="Q85" s="578"/>
      <c r="R85" s="578"/>
      <c r="S85" s="578"/>
      <c r="T85" s="578"/>
    </row>
    <row r="86" spans="1:20" x14ac:dyDescent="0.25">
      <c r="A86" s="578"/>
      <c r="B86" s="593" t="s">
        <v>278</v>
      </c>
      <c r="C86" s="250">
        <f t="shared" ref="C86:P86" si="31">IFERROR(C68/C$72,"-")</f>
        <v>1.8309859154929577E-2</v>
      </c>
      <c r="D86" s="379" t="str">
        <f t="shared" si="31"/>
        <v>-</v>
      </c>
      <c r="E86" s="379" t="str">
        <f t="shared" si="31"/>
        <v>-</v>
      </c>
      <c r="F86" s="533" t="str">
        <f t="shared" si="31"/>
        <v>-</v>
      </c>
      <c r="G86" s="490" t="str">
        <f t="shared" si="31"/>
        <v>-</v>
      </c>
      <c r="H86" s="379" t="str">
        <f t="shared" si="31"/>
        <v>-</v>
      </c>
      <c r="I86" s="380" t="str">
        <f t="shared" si="31"/>
        <v>-</v>
      </c>
      <c r="J86" s="250">
        <f t="shared" si="31"/>
        <v>7.60655737704918E-3</v>
      </c>
      <c r="K86" s="379">
        <f t="shared" si="31"/>
        <v>7.6395517319804099E-3</v>
      </c>
      <c r="L86" s="379">
        <f t="shared" si="31"/>
        <v>8.3575824334922982E-3</v>
      </c>
      <c r="M86" s="533">
        <f t="shared" si="31"/>
        <v>6.78661524351345E-3</v>
      </c>
      <c r="N86" s="490">
        <f t="shared" si="31"/>
        <v>1.0185381307154632E-2</v>
      </c>
      <c r="O86" s="379">
        <f t="shared" si="31"/>
        <v>2.6661324245122694E-3</v>
      </c>
      <c r="P86" s="380">
        <f t="shared" si="31"/>
        <v>6.6164916053262765E-3</v>
      </c>
      <c r="Q86" s="578"/>
      <c r="R86" s="578"/>
      <c r="S86" s="578"/>
      <c r="T86" s="578"/>
    </row>
    <row r="87" spans="1:20" x14ac:dyDescent="0.25">
      <c r="A87" s="578"/>
      <c r="B87" s="594" t="s">
        <v>279</v>
      </c>
      <c r="C87" s="381">
        <f t="shared" ref="C87:P87" si="32">IFERROR(C69/C$72,"-")</f>
        <v>0</v>
      </c>
      <c r="D87" s="580" t="str">
        <f t="shared" si="32"/>
        <v>-</v>
      </c>
      <c r="E87" s="580" t="str">
        <f t="shared" si="32"/>
        <v>-</v>
      </c>
      <c r="F87" s="534" t="str">
        <f t="shared" si="32"/>
        <v>-</v>
      </c>
      <c r="G87" s="491" t="str">
        <f t="shared" si="32"/>
        <v>-</v>
      </c>
      <c r="H87" s="580" t="str">
        <f t="shared" si="32"/>
        <v>-</v>
      </c>
      <c r="I87" s="382" t="str">
        <f t="shared" si="32"/>
        <v>-</v>
      </c>
      <c r="J87" s="381">
        <f t="shared" si="32"/>
        <v>1.3114754098360657E-4</v>
      </c>
      <c r="K87" s="580">
        <f t="shared" si="32"/>
        <v>2.0977273233426771E-4</v>
      </c>
      <c r="L87" s="580">
        <f t="shared" si="32"/>
        <v>9.2216511458593169E-5</v>
      </c>
      <c r="M87" s="534">
        <f t="shared" si="32"/>
        <v>0</v>
      </c>
      <c r="N87" s="491">
        <f t="shared" si="32"/>
        <v>3.069735173946544E-4</v>
      </c>
      <c r="O87" s="580">
        <f t="shared" si="32"/>
        <v>0</v>
      </c>
      <c r="P87" s="382">
        <f t="shared" si="32"/>
        <v>0</v>
      </c>
      <c r="Q87" s="578"/>
      <c r="R87" s="578"/>
      <c r="S87" s="578"/>
      <c r="T87" s="578"/>
    </row>
    <row r="88" spans="1:20" x14ac:dyDescent="0.25">
      <c r="A88" s="578"/>
      <c r="B88" s="593" t="s">
        <v>280</v>
      </c>
      <c r="C88" s="250">
        <f t="shared" ref="C88:P88" si="33">IFERROR(C70/C$72,"-")</f>
        <v>0.25211267605633803</v>
      </c>
      <c r="D88" s="379" t="str">
        <f t="shared" si="33"/>
        <v>-</v>
      </c>
      <c r="E88" s="379" t="str">
        <f t="shared" si="33"/>
        <v>-</v>
      </c>
      <c r="F88" s="533" t="str">
        <f t="shared" si="33"/>
        <v>-</v>
      </c>
      <c r="G88" s="490" t="str">
        <f t="shared" si="33"/>
        <v>-</v>
      </c>
      <c r="H88" s="379" t="str">
        <f t="shared" si="33"/>
        <v>-</v>
      </c>
      <c r="I88" s="380" t="str">
        <f t="shared" si="33"/>
        <v>-</v>
      </c>
      <c r="J88" s="250">
        <f t="shared" si="33"/>
        <v>4.577049180327869E-2</v>
      </c>
      <c r="K88" s="379">
        <f t="shared" si="33"/>
        <v>5.1272280057508092E-2</v>
      </c>
      <c r="L88" s="379">
        <f t="shared" si="33"/>
        <v>0.10209013334046475</v>
      </c>
      <c r="M88" s="533">
        <f t="shared" si="33"/>
        <v>4.5639987512627954E-2</v>
      </c>
      <c r="N88" s="490">
        <f t="shared" si="33"/>
        <v>8.1768535828414091E-2</v>
      </c>
      <c r="O88" s="379">
        <f t="shared" si="33"/>
        <v>2.7423076366411912E-2</v>
      </c>
      <c r="P88" s="380">
        <f t="shared" si="33"/>
        <v>0.11984120420147218</v>
      </c>
      <c r="Q88" s="578"/>
      <c r="R88" s="578"/>
      <c r="S88" s="578"/>
      <c r="T88" s="578"/>
    </row>
    <row r="89" spans="1:20" ht="15.75" thickBot="1" x14ac:dyDescent="0.3">
      <c r="A89" s="578"/>
      <c r="B89" s="596" t="s">
        <v>46</v>
      </c>
      <c r="C89" s="597">
        <f t="shared" ref="C89:P89" si="34">IFERROR(C71/C$72,"-")</f>
        <v>0.55915492957746482</v>
      </c>
      <c r="D89" s="408" t="str">
        <f t="shared" si="34"/>
        <v>-</v>
      </c>
      <c r="E89" s="408" t="str">
        <f t="shared" si="34"/>
        <v>-</v>
      </c>
      <c r="F89" s="601" t="str">
        <f t="shared" si="34"/>
        <v>-</v>
      </c>
      <c r="G89" s="598" t="str">
        <f t="shared" si="34"/>
        <v>-</v>
      </c>
      <c r="H89" s="408" t="str">
        <f t="shared" si="34"/>
        <v>-</v>
      </c>
      <c r="I89" s="424" t="str">
        <f t="shared" si="34"/>
        <v>-</v>
      </c>
      <c r="J89" s="597">
        <f t="shared" si="34"/>
        <v>0.51422950819672131</v>
      </c>
      <c r="K89" s="408">
        <f t="shared" si="34"/>
        <v>0.3945764356722074</v>
      </c>
      <c r="L89" s="408">
        <f t="shared" si="34"/>
        <v>0.21341713355117944</v>
      </c>
      <c r="M89" s="601">
        <f t="shared" si="34"/>
        <v>0.44454559732878823</v>
      </c>
      <c r="N89" s="598">
        <f t="shared" si="34"/>
        <v>0.26649445452340831</v>
      </c>
      <c r="O89" s="408">
        <f t="shared" si="34"/>
        <v>0.38543895585113236</v>
      </c>
      <c r="P89" s="424">
        <f t="shared" si="34"/>
        <v>0.16305516499875941</v>
      </c>
      <c r="Q89" s="578"/>
      <c r="R89" s="578"/>
      <c r="S89" s="578"/>
      <c r="T89" s="578"/>
    </row>
    <row r="91" spans="1:20" x14ac:dyDescent="0.25">
      <c r="A91" s="760" t="s">
        <v>287</v>
      </c>
      <c r="B91" s="578"/>
      <c r="C91" s="578"/>
      <c r="D91" s="578"/>
      <c r="E91" s="578"/>
      <c r="F91" s="578"/>
      <c r="G91" s="578"/>
      <c r="H91" s="578"/>
      <c r="I91" s="578"/>
      <c r="J91" s="578"/>
      <c r="K91" s="578"/>
      <c r="L91" s="578"/>
      <c r="M91" s="578"/>
      <c r="N91" s="578"/>
      <c r="O91" s="578"/>
      <c r="P91" s="578"/>
    </row>
    <row r="92" spans="1:20" x14ac:dyDescent="0.25">
      <c r="A92" s="578"/>
      <c r="B92" s="578"/>
      <c r="C92" s="578"/>
      <c r="D92" s="578"/>
      <c r="E92" s="578"/>
      <c r="F92" s="578"/>
      <c r="G92" s="578"/>
      <c r="H92" s="578"/>
      <c r="I92" s="578"/>
      <c r="J92" s="578"/>
      <c r="K92" s="578"/>
      <c r="L92" s="578"/>
      <c r="M92" s="578"/>
      <c r="N92" s="578"/>
      <c r="O92" s="578"/>
      <c r="P92" s="578"/>
    </row>
    <row r="93" spans="1:20" x14ac:dyDescent="0.25">
      <c r="A93" s="578"/>
      <c r="B93" s="578"/>
      <c r="C93" s="787" t="str">
        <f>$A$1</f>
        <v>Inverclyde</v>
      </c>
      <c r="D93" s="788"/>
      <c r="E93" s="788"/>
      <c r="F93" s="788"/>
      <c r="G93" s="788"/>
      <c r="H93" s="788"/>
      <c r="I93" s="796"/>
      <c r="J93" s="787" t="s">
        <v>71</v>
      </c>
      <c r="K93" s="788"/>
      <c r="L93" s="788"/>
      <c r="M93" s="788"/>
      <c r="N93" s="788"/>
      <c r="O93" s="788"/>
      <c r="P93" s="796"/>
    </row>
    <row r="94" spans="1:20" x14ac:dyDescent="0.25">
      <c r="A94" s="578"/>
      <c r="B94" s="578"/>
      <c r="C94" s="798" t="s">
        <v>290</v>
      </c>
      <c r="D94" s="799"/>
      <c r="E94" s="799"/>
      <c r="F94" s="823" t="s">
        <v>288</v>
      </c>
      <c r="G94" s="824"/>
      <c r="H94" s="799" t="s">
        <v>289</v>
      </c>
      <c r="I94" s="805"/>
      <c r="J94" s="798" t="s">
        <v>290</v>
      </c>
      <c r="K94" s="799"/>
      <c r="L94" s="799"/>
      <c r="M94" s="823" t="s">
        <v>288</v>
      </c>
      <c r="N94" s="824"/>
      <c r="O94" s="799" t="s">
        <v>289</v>
      </c>
      <c r="P94" s="805"/>
    </row>
    <row r="95" spans="1:20" ht="18" thickBot="1" x14ac:dyDescent="0.3">
      <c r="A95" s="578"/>
      <c r="B95" s="579" t="s">
        <v>331</v>
      </c>
      <c r="C95" s="602" t="s">
        <v>5</v>
      </c>
      <c r="D95" s="603" t="s">
        <v>6</v>
      </c>
      <c r="E95" s="603" t="s">
        <v>104</v>
      </c>
      <c r="F95" s="604" t="s">
        <v>6</v>
      </c>
      <c r="G95" s="605" t="s">
        <v>104</v>
      </c>
      <c r="H95" s="603" t="s">
        <v>6</v>
      </c>
      <c r="I95" s="606" t="s">
        <v>104</v>
      </c>
      <c r="J95" s="602" t="s">
        <v>5</v>
      </c>
      <c r="K95" s="603" t="s">
        <v>6</v>
      </c>
      <c r="L95" s="603" t="s">
        <v>104</v>
      </c>
      <c r="M95" s="604" t="s">
        <v>6</v>
      </c>
      <c r="N95" s="605" t="s">
        <v>104</v>
      </c>
      <c r="O95" s="603" t="s">
        <v>6</v>
      </c>
      <c r="P95" s="606" t="s">
        <v>104</v>
      </c>
    </row>
    <row r="96" spans="1:20" x14ac:dyDescent="0.25">
      <c r="A96" s="578"/>
      <c r="B96" s="165" t="s">
        <v>114</v>
      </c>
      <c r="C96" s="371"/>
      <c r="D96" s="370"/>
      <c r="E96" s="370"/>
      <c r="F96" s="599"/>
      <c r="G96" s="426"/>
      <c r="H96" s="370"/>
      <c r="I96" s="372"/>
      <c r="J96" s="371"/>
      <c r="K96" s="370"/>
      <c r="L96" s="370"/>
      <c r="M96" s="599"/>
      <c r="N96" s="426"/>
      <c r="O96" s="370"/>
      <c r="P96" s="372"/>
    </row>
    <row r="97" spans="1:16" x14ac:dyDescent="0.25">
      <c r="A97" s="578"/>
      <c r="B97" s="593" t="s">
        <v>266</v>
      </c>
      <c r="C97" s="492">
        <v>1</v>
      </c>
      <c r="D97" s="378">
        <v>2</v>
      </c>
      <c r="E97" s="378" t="s">
        <v>388</v>
      </c>
      <c r="F97" s="583">
        <v>2</v>
      </c>
      <c r="G97" s="427" t="s">
        <v>388</v>
      </c>
      <c r="H97" s="378">
        <v>0</v>
      </c>
      <c r="I97" s="489" t="s">
        <v>388</v>
      </c>
      <c r="J97" s="492">
        <v>40</v>
      </c>
      <c r="K97" s="378">
        <v>58.33</v>
      </c>
      <c r="L97" s="378">
        <v>51.76</v>
      </c>
      <c r="M97" s="583">
        <v>41.936999999999998</v>
      </c>
      <c r="N97" s="427">
        <v>66.08</v>
      </c>
      <c r="O97" s="378">
        <v>25.864999999999998</v>
      </c>
      <c r="P97" s="489">
        <v>11</v>
      </c>
    </row>
    <row r="98" spans="1:16" x14ac:dyDescent="0.25">
      <c r="A98" s="578"/>
      <c r="B98" s="594" t="s">
        <v>267</v>
      </c>
      <c r="C98" s="371">
        <v>0</v>
      </c>
      <c r="D98" s="370">
        <v>0</v>
      </c>
      <c r="E98" s="370" t="s">
        <v>388</v>
      </c>
      <c r="F98" s="599">
        <v>0</v>
      </c>
      <c r="G98" s="426" t="s">
        <v>388</v>
      </c>
      <c r="H98" s="370">
        <v>0</v>
      </c>
      <c r="I98" s="372" t="s">
        <v>388</v>
      </c>
      <c r="J98" s="371">
        <v>3</v>
      </c>
      <c r="K98" s="370">
        <v>1</v>
      </c>
      <c r="L98" s="370">
        <v>4.4800000000000004</v>
      </c>
      <c r="M98" s="599">
        <v>1</v>
      </c>
      <c r="N98" s="426">
        <v>40.4</v>
      </c>
      <c r="O98" s="370">
        <v>5</v>
      </c>
      <c r="P98" s="372">
        <v>2</v>
      </c>
    </row>
    <row r="99" spans="1:16" x14ac:dyDescent="0.25">
      <c r="A99" s="578"/>
      <c r="B99" s="593" t="s">
        <v>268</v>
      </c>
      <c r="C99" s="492">
        <v>0</v>
      </c>
      <c r="D99" s="378">
        <v>0</v>
      </c>
      <c r="E99" s="378" t="s">
        <v>388</v>
      </c>
      <c r="F99" s="583">
        <v>0</v>
      </c>
      <c r="G99" s="427" t="s">
        <v>388</v>
      </c>
      <c r="H99" s="378">
        <v>0</v>
      </c>
      <c r="I99" s="489" t="s">
        <v>388</v>
      </c>
      <c r="J99" s="492">
        <v>13</v>
      </c>
      <c r="K99" s="378">
        <v>8</v>
      </c>
      <c r="L99" s="378">
        <v>8</v>
      </c>
      <c r="M99" s="583">
        <v>7</v>
      </c>
      <c r="N99" s="427">
        <v>6</v>
      </c>
      <c r="O99" s="378">
        <v>3</v>
      </c>
      <c r="P99" s="489">
        <v>0</v>
      </c>
    </row>
    <row r="100" spans="1:16" x14ac:dyDescent="0.25">
      <c r="A100" s="578"/>
      <c r="B100" s="594" t="s">
        <v>269</v>
      </c>
      <c r="C100" s="371">
        <v>1</v>
      </c>
      <c r="D100" s="370">
        <v>2</v>
      </c>
      <c r="E100" s="370" t="s">
        <v>388</v>
      </c>
      <c r="F100" s="599">
        <v>0</v>
      </c>
      <c r="G100" s="426" t="s">
        <v>388</v>
      </c>
      <c r="H100" s="370">
        <v>0</v>
      </c>
      <c r="I100" s="372" t="s">
        <v>388</v>
      </c>
      <c r="J100" s="371">
        <v>28</v>
      </c>
      <c r="K100" s="370">
        <v>37.409999999999997</v>
      </c>
      <c r="L100" s="370">
        <v>23.64</v>
      </c>
      <c r="M100" s="599">
        <v>13.865</v>
      </c>
      <c r="N100" s="426">
        <v>14.64</v>
      </c>
      <c r="O100" s="370">
        <v>3</v>
      </c>
      <c r="P100" s="372">
        <v>2</v>
      </c>
    </row>
    <row r="101" spans="1:16" x14ac:dyDescent="0.25">
      <c r="A101" s="578"/>
      <c r="B101" s="593" t="s">
        <v>270</v>
      </c>
      <c r="C101" s="492">
        <v>0</v>
      </c>
      <c r="D101" s="378">
        <v>0</v>
      </c>
      <c r="E101" s="378" t="s">
        <v>388</v>
      </c>
      <c r="F101" s="583">
        <v>0</v>
      </c>
      <c r="G101" s="427" t="s">
        <v>388</v>
      </c>
      <c r="H101" s="378">
        <v>0</v>
      </c>
      <c r="I101" s="489" t="s">
        <v>388</v>
      </c>
      <c r="J101" s="492">
        <v>0</v>
      </c>
      <c r="K101" s="378">
        <v>0</v>
      </c>
      <c r="L101" s="378">
        <v>0</v>
      </c>
      <c r="M101" s="583">
        <v>0</v>
      </c>
      <c r="N101" s="427">
        <v>0</v>
      </c>
      <c r="O101" s="378">
        <v>0</v>
      </c>
      <c r="P101" s="489">
        <v>0</v>
      </c>
    </row>
    <row r="102" spans="1:16" x14ac:dyDescent="0.25">
      <c r="A102" s="578"/>
      <c r="B102" s="594" t="s">
        <v>271</v>
      </c>
      <c r="C102" s="371">
        <v>0</v>
      </c>
      <c r="D102" s="370">
        <v>0</v>
      </c>
      <c r="E102" s="370" t="s">
        <v>388</v>
      </c>
      <c r="F102" s="599">
        <v>0</v>
      </c>
      <c r="G102" s="426" t="s">
        <v>388</v>
      </c>
      <c r="H102" s="370">
        <v>0</v>
      </c>
      <c r="I102" s="372" t="s">
        <v>388</v>
      </c>
      <c r="J102" s="371">
        <v>30</v>
      </c>
      <c r="K102" s="370">
        <v>265.75</v>
      </c>
      <c r="L102" s="370">
        <v>422</v>
      </c>
      <c r="M102" s="599">
        <v>193.75</v>
      </c>
      <c r="N102" s="426">
        <v>261</v>
      </c>
      <c r="O102" s="370">
        <v>31</v>
      </c>
      <c r="P102" s="372">
        <v>67</v>
      </c>
    </row>
    <row r="103" spans="1:16" x14ac:dyDescent="0.25">
      <c r="A103" s="578"/>
      <c r="B103" s="593" t="s">
        <v>272</v>
      </c>
      <c r="C103" s="492">
        <v>13</v>
      </c>
      <c r="D103" s="378">
        <v>33</v>
      </c>
      <c r="E103" s="378" t="s">
        <v>388</v>
      </c>
      <c r="F103" s="583">
        <v>22</v>
      </c>
      <c r="G103" s="427" t="s">
        <v>388</v>
      </c>
      <c r="H103" s="378">
        <v>10</v>
      </c>
      <c r="I103" s="489" t="s">
        <v>388</v>
      </c>
      <c r="J103" s="492">
        <v>337</v>
      </c>
      <c r="K103" s="378">
        <v>492.64800000000002</v>
      </c>
      <c r="L103" s="378">
        <v>412.17999999999995</v>
      </c>
      <c r="M103" s="583">
        <v>291.04999999999995</v>
      </c>
      <c r="N103" s="427">
        <v>318.61</v>
      </c>
      <c r="O103" s="378">
        <v>109.86499999999999</v>
      </c>
      <c r="P103" s="489">
        <v>60.8</v>
      </c>
    </row>
    <row r="104" spans="1:16" x14ac:dyDescent="0.25">
      <c r="A104" s="578"/>
      <c r="B104" s="594" t="s">
        <v>273</v>
      </c>
      <c r="C104" s="371">
        <v>0</v>
      </c>
      <c r="D104" s="370">
        <v>0</v>
      </c>
      <c r="E104" s="370" t="s">
        <v>388</v>
      </c>
      <c r="F104" s="599">
        <v>0</v>
      </c>
      <c r="G104" s="426" t="s">
        <v>388</v>
      </c>
      <c r="H104" s="370">
        <v>0</v>
      </c>
      <c r="I104" s="372" t="s">
        <v>388</v>
      </c>
      <c r="J104" s="371">
        <v>6</v>
      </c>
      <c r="K104" s="370">
        <v>0</v>
      </c>
      <c r="L104" s="370">
        <v>0</v>
      </c>
      <c r="M104" s="599">
        <v>0</v>
      </c>
      <c r="N104" s="426">
        <v>0</v>
      </c>
      <c r="O104" s="370">
        <v>0</v>
      </c>
      <c r="P104" s="372">
        <v>0</v>
      </c>
    </row>
    <row r="105" spans="1:16" x14ac:dyDescent="0.25">
      <c r="A105" s="578"/>
      <c r="B105" s="593" t="s">
        <v>274</v>
      </c>
      <c r="C105" s="492">
        <v>0</v>
      </c>
      <c r="D105" s="378">
        <v>0</v>
      </c>
      <c r="E105" s="378" t="s">
        <v>388</v>
      </c>
      <c r="F105" s="583">
        <v>0</v>
      </c>
      <c r="G105" s="427" t="s">
        <v>388</v>
      </c>
      <c r="H105" s="378">
        <v>0</v>
      </c>
      <c r="I105" s="489" t="s">
        <v>388</v>
      </c>
      <c r="J105" s="492">
        <v>6</v>
      </c>
      <c r="K105" s="378">
        <v>1</v>
      </c>
      <c r="L105" s="378">
        <v>2</v>
      </c>
      <c r="M105" s="583">
        <v>0</v>
      </c>
      <c r="N105" s="427">
        <v>1</v>
      </c>
      <c r="O105" s="378">
        <v>0</v>
      </c>
      <c r="P105" s="489">
        <v>1</v>
      </c>
    </row>
    <row r="106" spans="1:16" x14ac:dyDescent="0.25">
      <c r="A106" s="578"/>
      <c r="B106" s="594" t="s">
        <v>275</v>
      </c>
      <c r="C106" s="371">
        <v>1</v>
      </c>
      <c r="D106" s="370">
        <v>2</v>
      </c>
      <c r="E106" s="370" t="s">
        <v>388</v>
      </c>
      <c r="F106" s="599">
        <v>1</v>
      </c>
      <c r="G106" s="426" t="s">
        <v>388</v>
      </c>
      <c r="H106" s="370">
        <v>1</v>
      </c>
      <c r="I106" s="372" t="s">
        <v>388</v>
      </c>
      <c r="J106" s="371">
        <v>21</v>
      </c>
      <c r="K106" s="370">
        <v>29.864999999999998</v>
      </c>
      <c r="L106" s="370">
        <v>18</v>
      </c>
      <c r="M106" s="599">
        <v>6</v>
      </c>
      <c r="N106" s="426">
        <v>5</v>
      </c>
      <c r="O106" s="370">
        <v>10.865</v>
      </c>
      <c r="P106" s="372">
        <v>8</v>
      </c>
    </row>
    <row r="107" spans="1:16" x14ac:dyDescent="0.25">
      <c r="A107" s="578"/>
      <c r="B107" s="593" t="s">
        <v>276</v>
      </c>
      <c r="C107" s="492">
        <v>0</v>
      </c>
      <c r="D107" s="378">
        <v>1</v>
      </c>
      <c r="E107" s="378" t="s">
        <v>388</v>
      </c>
      <c r="F107" s="583">
        <v>0</v>
      </c>
      <c r="G107" s="427" t="s">
        <v>388</v>
      </c>
      <c r="H107" s="378">
        <v>1</v>
      </c>
      <c r="I107" s="489" t="s">
        <v>388</v>
      </c>
      <c r="J107" s="492">
        <v>10</v>
      </c>
      <c r="K107" s="378">
        <v>9.65</v>
      </c>
      <c r="L107" s="378">
        <v>7</v>
      </c>
      <c r="M107" s="583">
        <v>3</v>
      </c>
      <c r="N107" s="427">
        <v>4</v>
      </c>
      <c r="O107" s="378">
        <v>4</v>
      </c>
      <c r="P107" s="489">
        <v>2</v>
      </c>
    </row>
    <row r="108" spans="1:16" x14ac:dyDescent="0.25">
      <c r="A108" s="578"/>
      <c r="B108" s="594" t="s">
        <v>277</v>
      </c>
      <c r="C108" s="371">
        <v>228</v>
      </c>
      <c r="D108" s="370">
        <v>291</v>
      </c>
      <c r="E108" s="370" t="s">
        <v>388</v>
      </c>
      <c r="F108" s="599">
        <v>220</v>
      </c>
      <c r="G108" s="426" t="s">
        <v>388</v>
      </c>
      <c r="H108" s="370">
        <v>67</v>
      </c>
      <c r="I108" s="372" t="s">
        <v>388</v>
      </c>
      <c r="J108" s="371">
        <v>4428</v>
      </c>
      <c r="K108" s="370">
        <v>5176.8450000000003</v>
      </c>
      <c r="L108" s="370">
        <v>5052.875</v>
      </c>
      <c r="M108" s="599">
        <v>2979.4070000000002</v>
      </c>
      <c r="N108" s="426">
        <v>3398.0049999999997</v>
      </c>
      <c r="O108" s="370">
        <v>1064.4349999999999</v>
      </c>
      <c r="P108" s="372">
        <v>926.7</v>
      </c>
    </row>
    <row r="109" spans="1:16" x14ac:dyDescent="0.25">
      <c r="A109" s="578"/>
      <c r="B109" s="593" t="s">
        <v>278</v>
      </c>
      <c r="C109" s="492">
        <v>1</v>
      </c>
      <c r="D109" s="378">
        <v>0</v>
      </c>
      <c r="E109" s="378" t="s">
        <v>388</v>
      </c>
      <c r="F109" s="583">
        <v>0</v>
      </c>
      <c r="G109" s="427" t="s">
        <v>388</v>
      </c>
      <c r="H109" s="378">
        <v>0</v>
      </c>
      <c r="I109" s="489" t="s">
        <v>388</v>
      </c>
      <c r="J109" s="492">
        <v>4</v>
      </c>
      <c r="K109" s="378">
        <v>8</v>
      </c>
      <c r="L109" s="378">
        <v>10.119999999999999</v>
      </c>
      <c r="M109" s="583">
        <v>11</v>
      </c>
      <c r="N109" s="427">
        <v>8.33</v>
      </c>
      <c r="O109" s="378">
        <v>7</v>
      </c>
      <c r="P109" s="489">
        <v>1</v>
      </c>
    </row>
    <row r="110" spans="1:16" x14ac:dyDescent="0.25">
      <c r="A110" s="578"/>
      <c r="B110" s="594" t="s">
        <v>279</v>
      </c>
      <c r="C110" s="371">
        <v>0</v>
      </c>
      <c r="D110" s="370">
        <v>1</v>
      </c>
      <c r="E110" s="370" t="s">
        <v>388</v>
      </c>
      <c r="F110" s="599">
        <v>1</v>
      </c>
      <c r="G110" s="426" t="s">
        <v>388</v>
      </c>
      <c r="H110" s="370">
        <v>0</v>
      </c>
      <c r="I110" s="372" t="s">
        <v>388</v>
      </c>
      <c r="J110" s="371">
        <v>104</v>
      </c>
      <c r="K110" s="370">
        <v>1</v>
      </c>
      <c r="L110" s="370">
        <v>0</v>
      </c>
      <c r="M110" s="599">
        <v>2</v>
      </c>
      <c r="N110" s="426">
        <v>0</v>
      </c>
      <c r="O110" s="370">
        <v>0</v>
      </c>
      <c r="P110" s="372">
        <v>0</v>
      </c>
    </row>
    <row r="111" spans="1:16" x14ac:dyDescent="0.25">
      <c r="A111" s="578"/>
      <c r="B111" s="593" t="s">
        <v>280</v>
      </c>
      <c r="C111" s="492">
        <v>3</v>
      </c>
      <c r="D111" s="378">
        <v>75</v>
      </c>
      <c r="E111" s="378" t="s">
        <v>388</v>
      </c>
      <c r="F111" s="583">
        <v>66</v>
      </c>
      <c r="G111" s="427" t="s">
        <v>388</v>
      </c>
      <c r="H111" s="378">
        <v>9</v>
      </c>
      <c r="I111" s="489" t="s">
        <v>388</v>
      </c>
      <c r="J111" s="492">
        <v>77</v>
      </c>
      <c r="K111" s="378">
        <v>347.19500000000005</v>
      </c>
      <c r="L111" s="378">
        <v>921.61500000000001</v>
      </c>
      <c r="M111" s="583">
        <v>202.98</v>
      </c>
      <c r="N111" s="427">
        <v>562.23500000000001</v>
      </c>
      <c r="O111" s="378">
        <v>50.865000000000002</v>
      </c>
      <c r="P111" s="489">
        <v>110.8</v>
      </c>
    </row>
    <row r="112" spans="1:16" x14ac:dyDescent="0.25">
      <c r="A112" s="578"/>
      <c r="B112" s="594" t="s">
        <v>46</v>
      </c>
      <c r="C112" s="371">
        <v>155</v>
      </c>
      <c r="D112" s="370">
        <v>205</v>
      </c>
      <c r="E112" s="370" t="s">
        <v>388</v>
      </c>
      <c r="F112" s="599">
        <v>175</v>
      </c>
      <c r="G112" s="426" t="s">
        <v>388</v>
      </c>
      <c r="H112" s="370">
        <v>27</v>
      </c>
      <c r="I112" s="372" t="s">
        <v>388</v>
      </c>
      <c r="J112" s="371">
        <v>4023</v>
      </c>
      <c r="K112" s="370">
        <v>4389.3019999999997</v>
      </c>
      <c r="L112" s="370">
        <v>1437.7550000000001</v>
      </c>
      <c r="M112" s="599">
        <v>2730.386</v>
      </c>
      <c r="N112" s="426">
        <v>1078.8399999999999</v>
      </c>
      <c r="O112" s="370">
        <v>689.35500000000002</v>
      </c>
      <c r="P112" s="372">
        <v>271.7</v>
      </c>
    </row>
    <row r="113" spans="1:16" x14ac:dyDescent="0.25">
      <c r="A113" s="578"/>
      <c r="B113" s="595" t="s">
        <v>153</v>
      </c>
      <c r="C113" s="584">
        <f t="shared" ref="C113:P113" si="35">SUM(C97:C112)</f>
        <v>403</v>
      </c>
      <c r="D113" s="585">
        <f t="shared" si="35"/>
        <v>612</v>
      </c>
      <c r="E113" s="585">
        <f t="shared" si="35"/>
        <v>0</v>
      </c>
      <c r="F113" s="588">
        <f t="shared" si="35"/>
        <v>487</v>
      </c>
      <c r="G113" s="586">
        <f t="shared" si="35"/>
        <v>0</v>
      </c>
      <c r="H113" s="585">
        <f t="shared" si="35"/>
        <v>115</v>
      </c>
      <c r="I113" s="587">
        <f t="shared" si="35"/>
        <v>0</v>
      </c>
      <c r="J113" s="584">
        <f t="shared" si="35"/>
        <v>9130</v>
      </c>
      <c r="K113" s="585">
        <f t="shared" si="35"/>
        <v>10825.994999999999</v>
      </c>
      <c r="L113" s="585">
        <f t="shared" si="35"/>
        <v>8371.4249999999993</v>
      </c>
      <c r="M113" s="588">
        <f t="shared" si="35"/>
        <v>6483.375</v>
      </c>
      <c r="N113" s="586">
        <f t="shared" si="35"/>
        <v>5764.1399999999994</v>
      </c>
      <c r="O113" s="585">
        <f t="shared" si="35"/>
        <v>2004.25</v>
      </c>
      <c r="P113" s="587">
        <f t="shared" si="35"/>
        <v>1464</v>
      </c>
    </row>
    <row r="114" spans="1:16" x14ac:dyDescent="0.25">
      <c r="A114" s="578"/>
      <c r="B114" s="353" t="s">
        <v>115</v>
      </c>
      <c r="C114" s="589"/>
      <c r="D114" s="590"/>
      <c r="E114" s="590"/>
      <c r="F114" s="600"/>
      <c r="G114" s="591"/>
      <c r="H114" s="590"/>
      <c r="I114" s="592"/>
      <c r="J114" s="589"/>
      <c r="K114" s="590"/>
      <c r="L114" s="590"/>
      <c r="M114" s="600"/>
      <c r="N114" s="591"/>
      <c r="O114" s="590"/>
      <c r="P114" s="592"/>
    </row>
    <row r="115" spans="1:16" x14ac:dyDescent="0.25">
      <c r="A115" s="578"/>
      <c r="B115" s="593" t="s">
        <v>266</v>
      </c>
      <c r="C115" s="250">
        <f>IFERROR(C97/C$113,"-")</f>
        <v>2.4813895781637717E-3</v>
      </c>
      <c r="D115" s="379">
        <f t="shared" ref="D115:P115" si="36">IFERROR(D97/D$113,"-")</f>
        <v>3.2679738562091504E-3</v>
      </c>
      <c r="E115" s="379" t="str">
        <f t="shared" si="36"/>
        <v>-</v>
      </c>
      <c r="F115" s="533">
        <f t="shared" si="36"/>
        <v>4.1067761806981521E-3</v>
      </c>
      <c r="G115" s="490" t="str">
        <f t="shared" si="36"/>
        <v>-</v>
      </c>
      <c r="H115" s="379">
        <f t="shared" si="36"/>
        <v>0</v>
      </c>
      <c r="I115" s="380" t="str">
        <f t="shared" si="36"/>
        <v>-</v>
      </c>
      <c r="J115" s="250">
        <f t="shared" si="36"/>
        <v>4.3811610076670317E-3</v>
      </c>
      <c r="K115" s="379">
        <f t="shared" si="36"/>
        <v>5.3879574117667714E-3</v>
      </c>
      <c r="L115" s="379">
        <f t="shared" si="36"/>
        <v>6.1829377913557131E-3</v>
      </c>
      <c r="M115" s="533">
        <f t="shared" si="36"/>
        <v>6.4683903059748965E-3</v>
      </c>
      <c r="N115" s="490">
        <f t="shared" si="36"/>
        <v>1.1463982484811265E-2</v>
      </c>
      <c r="O115" s="379">
        <f t="shared" si="36"/>
        <v>1.2905076711987026E-2</v>
      </c>
      <c r="P115" s="380">
        <f t="shared" si="36"/>
        <v>7.513661202185792E-3</v>
      </c>
    </row>
    <row r="116" spans="1:16" x14ac:dyDescent="0.25">
      <c r="A116" s="578"/>
      <c r="B116" s="594" t="s">
        <v>267</v>
      </c>
      <c r="C116" s="381">
        <f t="shared" ref="C116:P116" si="37">IFERROR(C98/C$113,"-")</f>
        <v>0</v>
      </c>
      <c r="D116" s="580">
        <f t="shared" si="37"/>
        <v>0</v>
      </c>
      <c r="E116" s="580" t="str">
        <f t="shared" si="37"/>
        <v>-</v>
      </c>
      <c r="F116" s="534">
        <f t="shared" si="37"/>
        <v>0</v>
      </c>
      <c r="G116" s="491" t="str">
        <f t="shared" si="37"/>
        <v>-</v>
      </c>
      <c r="H116" s="580">
        <f t="shared" si="37"/>
        <v>0</v>
      </c>
      <c r="I116" s="382" t="str">
        <f t="shared" si="37"/>
        <v>-</v>
      </c>
      <c r="J116" s="381">
        <f t="shared" si="37"/>
        <v>3.2858707557502739E-4</v>
      </c>
      <c r="K116" s="580">
        <f t="shared" si="37"/>
        <v>9.2370262502430503E-5</v>
      </c>
      <c r="L116" s="580">
        <f t="shared" si="37"/>
        <v>5.3515381192568783E-4</v>
      </c>
      <c r="M116" s="534">
        <f t="shared" si="37"/>
        <v>1.5424065398037288E-4</v>
      </c>
      <c r="N116" s="491">
        <f t="shared" si="37"/>
        <v>7.0088512770335211E-3</v>
      </c>
      <c r="O116" s="580">
        <f t="shared" si="37"/>
        <v>2.4946987651241113E-3</v>
      </c>
      <c r="P116" s="382">
        <f t="shared" si="37"/>
        <v>1.366120218579235E-3</v>
      </c>
    </row>
    <row r="117" spans="1:16" x14ac:dyDescent="0.25">
      <c r="A117" s="578"/>
      <c r="B117" s="593" t="s">
        <v>268</v>
      </c>
      <c r="C117" s="250">
        <f t="shared" ref="C117:P117" si="38">IFERROR(C99/C$113,"-")</f>
        <v>0</v>
      </c>
      <c r="D117" s="379">
        <f t="shared" si="38"/>
        <v>0</v>
      </c>
      <c r="E117" s="379" t="str">
        <f t="shared" si="38"/>
        <v>-</v>
      </c>
      <c r="F117" s="533">
        <f t="shared" si="38"/>
        <v>0</v>
      </c>
      <c r="G117" s="490" t="str">
        <f t="shared" si="38"/>
        <v>-</v>
      </c>
      <c r="H117" s="379">
        <f t="shared" si="38"/>
        <v>0</v>
      </c>
      <c r="I117" s="380" t="str">
        <f t="shared" si="38"/>
        <v>-</v>
      </c>
      <c r="J117" s="250">
        <f t="shared" si="38"/>
        <v>1.4238773274917853E-3</v>
      </c>
      <c r="K117" s="379">
        <f t="shared" si="38"/>
        <v>7.3896210001944402E-4</v>
      </c>
      <c r="L117" s="379">
        <f t="shared" si="38"/>
        <v>9.556318070101567E-4</v>
      </c>
      <c r="M117" s="533">
        <f t="shared" si="38"/>
        <v>1.0796845778626102E-3</v>
      </c>
      <c r="N117" s="490">
        <f t="shared" si="38"/>
        <v>1.040918506490127E-3</v>
      </c>
      <c r="O117" s="379">
        <f t="shared" si="38"/>
        <v>1.4968192590744667E-3</v>
      </c>
      <c r="P117" s="380">
        <f t="shared" si="38"/>
        <v>0</v>
      </c>
    </row>
    <row r="118" spans="1:16" x14ac:dyDescent="0.25">
      <c r="A118" s="578"/>
      <c r="B118" s="594" t="s">
        <v>269</v>
      </c>
      <c r="C118" s="381">
        <f t="shared" ref="C118:P118" si="39">IFERROR(C100/C$113,"-")</f>
        <v>2.4813895781637717E-3</v>
      </c>
      <c r="D118" s="580">
        <f t="shared" si="39"/>
        <v>3.2679738562091504E-3</v>
      </c>
      <c r="E118" s="580" t="str">
        <f t="shared" si="39"/>
        <v>-</v>
      </c>
      <c r="F118" s="534">
        <f t="shared" si="39"/>
        <v>0</v>
      </c>
      <c r="G118" s="491" t="str">
        <f t="shared" si="39"/>
        <v>-</v>
      </c>
      <c r="H118" s="580">
        <f t="shared" si="39"/>
        <v>0</v>
      </c>
      <c r="I118" s="382" t="str">
        <f t="shared" si="39"/>
        <v>-</v>
      </c>
      <c r="J118" s="381">
        <f t="shared" si="39"/>
        <v>3.0668127053669223E-3</v>
      </c>
      <c r="K118" s="580">
        <f t="shared" si="39"/>
        <v>3.4555715202159248E-3</v>
      </c>
      <c r="L118" s="580">
        <f t="shared" si="39"/>
        <v>2.8238919897150129E-3</v>
      </c>
      <c r="M118" s="534">
        <f t="shared" si="39"/>
        <v>2.13854666743787E-3</v>
      </c>
      <c r="N118" s="491">
        <f t="shared" si="39"/>
        <v>2.5398411558359099E-3</v>
      </c>
      <c r="O118" s="580">
        <f t="shared" si="39"/>
        <v>1.4968192590744667E-3</v>
      </c>
      <c r="P118" s="382">
        <f t="shared" si="39"/>
        <v>1.366120218579235E-3</v>
      </c>
    </row>
    <row r="119" spans="1:16" x14ac:dyDescent="0.25">
      <c r="A119" s="578"/>
      <c r="B119" s="593" t="s">
        <v>270</v>
      </c>
      <c r="C119" s="250">
        <f t="shared" ref="C119:P119" si="40">IFERROR(C101/C$113,"-")</f>
        <v>0</v>
      </c>
      <c r="D119" s="379">
        <f t="shared" si="40"/>
        <v>0</v>
      </c>
      <c r="E119" s="379" t="str">
        <f t="shared" si="40"/>
        <v>-</v>
      </c>
      <c r="F119" s="533">
        <f t="shared" si="40"/>
        <v>0</v>
      </c>
      <c r="G119" s="490" t="str">
        <f t="shared" si="40"/>
        <v>-</v>
      </c>
      <c r="H119" s="379">
        <f t="shared" si="40"/>
        <v>0</v>
      </c>
      <c r="I119" s="380" t="str">
        <f t="shared" si="40"/>
        <v>-</v>
      </c>
      <c r="J119" s="250">
        <f t="shared" si="40"/>
        <v>0</v>
      </c>
      <c r="K119" s="379">
        <f t="shared" si="40"/>
        <v>0</v>
      </c>
      <c r="L119" s="379">
        <f t="shared" si="40"/>
        <v>0</v>
      </c>
      <c r="M119" s="533">
        <f t="shared" si="40"/>
        <v>0</v>
      </c>
      <c r="N119" s="490">
        <f t="shared" si="40"/>
        <v>0</v>
      </c>
      <c r="O119" s="379">
        <f t="shared" si="40"/>
        <v>0</v>
      </c>
      <c r="P119" s="380">
        <f t="shared" si="40"/>
        <v>0</v>
      </c>
    </row>
    <row r="120" spans="1:16" x14ac:dyDescent="0.25">
      <c r="A120" s="578"/>
      <c r="B120" s="594" t="s">
        <v>271</v>
      </c>
      <c r="C120" s="381">
        <f t="shared" ref="C120:P120" si="41">IFERROR(C102/C$113,"-")</f>
        <v>0</v>
      </c>
      <c r="D120" s="580">
        <f t="shared" si="41"/>
        <v>0</v>
      </c>
      <c r="E120" s="580" t="str">
        <f t="shared" si="41"/>
        <v>-</v>
      </c>
      <c r="F120" s="534">
        <f t="shared" si="41"/>
        <v>0</v>
      </c>
      <c r="G120" s="491" t="str">
        <f t="shared" si="41"/>
        <v>-</v>
      </c>
      <c r="H120" s="580">
        <f t="shared" si="41"/>
        <v>0</v>
      </c>
      <c r="I120" s="382" t="str">
        <f t="shared" si="41"/>
        <v>-</v>
      </c>
      <c r="J120" s="381">
        <f t="shared" si="41"/>
        <v>3.2858707557502738E-3</v>
      </c>
      <c r="K120" s="580">
        <f t="shared" si="41"/>
        <v>2.4547397260020906E-2</v>
      </c>
      <c r="L120" s="580">
        <f t="shared" si="41"/>
        <v>5.0409577819785764E-2</v>
      </c>
      <c r="M120" s="534">
        <f t="shared" si="41"/>
        <v>2.9884126708697244E-2</v>
      </c>
      <c r="N120" s="491">
        <f t="shared" si="41"/>
        <v>4.5279955032320525E-2</v>
      </c>
      <c r="O120" s="580">
        <f t="shared" si="41"/>
        <v>1.546713234376949E-2</v>
      </c>
      <c r="P120" s="382">
        <f t="shared" si="41"/>
        <v>4.5765027322404374E-2</v>
      </c>
    </row>
    <row r="121" spans="1:16" x14ac:dyDescent="0.25">
      <c r="A121" s="578"/>
      <c r="B121" s="593" t="s">
        <v>272</v>
      </c>
      <c r="C121" s="250">
        <f t="shared" ref="C121:P121" si="42">IFERROR(C103/C$113,"-")</f>
        <v>3.2258064516129031E-2</v>
      </c>
      <c r="D121" s="379">
        <f t="shared" si="42"/>
        <v>5.3921568627450983E-2</v>
      </c>
      <c r="E121" s="379" t="str">
        <f t="shared" si="42"/>
        <v>-</v>
      </c>
      <c r="F121" s="533">
        <f t="shared" si="42"/>
        <v>4.5174537987679675E-2</v>
      </c>
      <c r="G121" s="490" t="str">
        <f t="shared" si="42"/>
        <v>-</v>
      </c>
      <c r="H121" s="379">
        <f t="shared" si="42"/>
        <v>8.6956521739130432E-2</v>
      </c>
      <c r="I121" s="380" t="str">
        <f t="shared" si="42"/>
        <v>-</v>
      </c>
      <c r="J121" s="250">
        <f t="shared" si="42"/>
        <v>3.6911281489594744E-2</v>
      </c>
      <c r="K121" s="379">
        <f t="shared" si="42"/>
        <v>4.5506025081297384E-2</v>
      </c>
      <c r="L121" s="379">
        <f t="shared" si="42"/>
        <v>4.9236539776680792E-2</v>
      </c>
      <c r="M121" s="533">
        <f t="shared" si="42"/>
        <v>4.4891742340987521E-2</v>
      </c>
      <c r="N121" s="490">
        <f t="shared" si="42"/>
        <v>5.5274507558803226E-2</v>
      </c>
      <c r="O121" s="379">
        <f t="shared" si="42"/>
        <v>5.4816015966072093E-2</v>
      </c>
      <c r="P121" s="380">
        <f t="shared" si="42"/>
        <v>4.1530054644808738E-2</v>
      </c>
    </row>
    <row r="122" spans="1:16" x14ac:dyDescent="0.25">
      <c r="A122" s="578"/>
      <c r="B122" s="594" t="s">
        <v>273</v>
      </c>
      <c r="C122" s="381">
        <f t="shared" ref="C122:P122" si="43">IFERROR(C104/C$113,"-")</f>
        <v>0</v>
      </c>
      <c r="D122" s="580">
        <f t="shared" si="43"/>
        <v>0</v>
      </c>
      <c r="E122" s="580" t="str">
        <f t="shared" si="43"/>
        <v>-</v>
      </c>
      <c r="F122" s="534">
        <f t="shared" si="43"/>
        <v>0</v>
      </c>
      <c r="G122" s="491" t="str">
        <f t="shared" si="43"/>
        <v>-</v>
      </c>
      <c r="H122" s="580">
        <f t="shared" si="43"/>
        <v>0</v>
      </c>
      <c r="I122" s="382" t="str">
        <f t="shared" si="43"/>
        <v>-</v>
      </c>
      <c r="J122" s="381">
        <f t="shared" si="43"/>
        <v>6.5717415115005477E-4</v>
      </c>
      <c r="K122" s="580">
        <f t="shared" si="43"/>
        <v>0</v>
      </c>
      <c r="L122" s="580">
        <f t="shared" si="43"/>
        <v>0</v>
      </c>
      <c r="M122" s="534">
        <f t="shared" si="43"/>
        <v>0</v>
      </c>
      <c r="N122" s="491">
        <f t="shared" si="43"/>
        <v>0</v>
      </c>
      <c r="O122" s="580">
        <f t="shared" si="43"/>
        <v>0</v>
      </c>
      <c r="P122" s="382">
        <f t="shared" si="43"/>
        <v>0</v>
      </c>
    </row>
    <row r="123" spans="1:16" x14ac:dyDescent="0.25">
      <c r="A123" s="578"/>
      <c r="B123" s="593" t="s">
        <v>274</v>
      </c>
      <c r="C123" s="250">
        <f t="shared" ref="C123:P123" si="44">IFERROR(C105/C$113,"-")</f>
        <v>0</v>
      </c>
      <c r="D123" s="379">
        <f t="shared" si="44"/>
        <v>0</v>
      </c>
      <c r="E123" s="379" t="str">
        <f t="shared" si="44"/>
        <v>-</v>
      </c>
      <c r="F123" s="533">
        <f t="shared" si="44"/>
        <v>0</v>
      </c>
      <c r="G123" s="490" t="str">
        <f t="shared" si="44"/>
        <v>-</v>
      </c>
      <c r="H123" s="379">
        <f t="shared" si="44"/>
        <v>0</v>
      </c>
      <c r="I123" s="380" t="str">
        <f t="shared" si="44"/>
        <v>-</v>
      </c>
      <c r="J123" s="250">
        <f t="shared" si="44"/>
        <v>6.5717415115005477E-4</v>
      </c>
      <c r="K123" s="379">
        <f t="shared" si="44"/>
        <v>9.2370262502430503E-5</v>
      </c>
      <c r="L123" s="379">
        <f t="shared" si="44"/>
        <v>2.3890795175253917E-4</v>
      </c>
      <c r="M123" s="533">
        <f t="shared" si="44"/>
        <v>0</v>
      </c>
      <c r="N123" s="490">
        <f t="shared" si="44"/>
        <v>1.734864177483545E-4</v>
      </c>
      <c r="O123" s="379">
        <f t="shared" si="44"/>
        <v>0</v>
      </c>
      <c r="P123" s="380">
        <f t="shared" si="44"/>
        <v>6.8306010928961749E-4</v>
      </c>
    </row>
    <row r="124" spans="1:16" x14ac:dyDescent="0.25">
      <c r="A124" s="578"/>
      <c r="B124" s="594" t="s">
        <v>275</v>
      </c>
      <c r="C124" s="381">
        <f t="shared" ref="C124:P124" si="45">IFERROR(C106/C$113,"-")</f>
        <v>2.4813895781637717E-3</v>
      </c>
      <c r="D124" s="580">
        <f t="shared" si="45"/>
        <v>3.2679738562091504E-3</v>
      </c>
      <c r="E124" s="580" t="str">
        <f t="shared" si="45"/>
        <v>-</v>
      </c>
      <c r="F124" s="534">
        <f t="shared" si="45"/>
        <v>2.0533880903490761E-3</v>
      </c>
      <c r="G124" s="491" t="str">
        <f t="shared" si="45"/>
        <v>-</v>
      </c>
      <c r="H124" s="580">
        <f t="shared" si="45"/>
        <v>8.6956521739130436E-3</v>
      </c>
      <c r="I124" s="382" t="str">
        <f t="shared" si="45"/>
        <v>-</v>
      </c>
      <c r="J124" s="381">
        <f t="shared" si="45"/>
        <v>2.3001095290251915E-3</v>
      </c>
      <c r="K124" s="580">
        <f t="shared" si="45"/>
        <v>2.7586378896350869E-3</v>
      </c>
      <c r="L124" s="580">
        <f t="shared" si="45"/>
        <v>2.1501715657728524E-3</v>
      </c>
      <c r="M124" s="534">
        <f t="shared" si="45"/>
        <v>9.2544392388223728E-4</v>
      </c>
      <c r="N124" s="491">
        <f t="shared" si="45"/>
        <v>8.6743208874177251E-4</v>
      </c>
      <c r="O124" s="580">
        <f t="shared" si="45"/>
        <v>5.4209804166146939E-3</v>
      </c>
      <c r="P124" s="382">
        <f t="shared" si="45"/>
        <v>5.4644808743169399E-3</v>
      </c>
    </row>
    <row r="125" spans="1:16" x14ac:dyDescent="0.25">
      <c r="A125" s="578"/>
      <c r="B125" s="593" t="s">
        <v>276</v>
      </c>
      <c r="C125" s="250">
        <f t="shared" ref="C125:P125" si="46">IFERROR(C107/C$113,"-")</f>
        <v>0</v>
      </c>
      <c r="D125" s="379">
        <f t="shared" si="46"/>
        <v>1.6339869281045752E-3</v>
      </c>
      <c r="E125" s="379" t="str">
        <f t="shared" si="46"/>
        <v>-</v>
      </c>
      <c r="F125" s="533">
        <f t="shared" si="46"/>
        <v>0</v>
      </c>
      <c r="G125" s="490" t="str">
        <f t="shared" si="46"/>
        <v>-</v>
      </c>
      <c r="H125" s="379">
        <f t="shared" si="46"/>
        <v>8.6956521739130436E-3</v>
      </c>
      <c r="I125" s="380" t="str">
        <f t="shared" si="46"/>
        <v>-</v>
      </c>
      <c r="J125" s="250">
        <f t="shared" si="46"/>
        <v>1.0952902519167579E-3</v>
      </c>
      <c r="K125" s="379">
        <f t="shared" si="46"/>
        <v>8.9137303314845435E-4</v>
      </c>
      <c r="L125" s="379">
        <f t="shared" si="46"/>
        <v>8.361778311338871E-4</v>
      </c>
      <c r="M125" s="533">
        <f t="shared" si="46"/>
        <v>4.6272196194111864E-4</v>
      </c>
      <c r="N125" s="490">
        <f t="shared" si="46"/>
        <v>6.9394567099341801E-4</v>
      </c>
      <c r="O125" s="379">
        <f t="shared" si="46"/>
        <v>1.9957590120992892E-3</v>
      </c>
      <c r="P125" s="380">
        <f t="shared" si="46"/>
        <v>1.366120218579235E-3</v>
      </c>
    </row>
    <row r="126" spans="1:16" x14ac:dyDescent="0.25">
      <c r="A126" s="578"/>
      <c r="B126" s="594" t="s">
        <v>277</v>
      </c>
      <c r="C126" s="381">
        <f t="shared" ref="C126:P126" si="47">IFERROR(C108/C$113,"-")</f>
        <v>0.56575682382133996</v>
      </c>
      <c r="D126" s="580">
        <f t="shared" si="47"/>
        <v>0.47549019607843135</v>
      </c>
      <c r="E126" s="580" t="str">
        <f t="shared" si="47"/>
        <v>-</v>
      </c>
      <c r="F126" s="534">
        <f t="shared" si="47"/>
        <v>0.45174537987679669</v>
      </c>
      <c r="G126" s="491" t="str">
        <f t="shared" si="47"/>
        <v>-</v>
      </c>
      <c r="H126" s="580">
        <f t="shared" si="47"/>
        <v>0.58260869565217388</v>
      </c>
      <c r="I126" s="382" t="str">
        <f t="shared" si="47"/>
        <v>-</v>
      </c>
      <c r="J126" s="381">
        <f t="shared" si="47"/>
        <v>0.4849945235487404</v>
      </c>
      <c r="K126" s="580">
        <f t="shared" si="47"/>
        <v>0.47818653158439484</v>
      </c>
      <c r="L126" s="580">
        <f t="shared" si="47"/>
        <v>0.60358600835580567</v>
      </c>
      <c r="M126" s="534">
        <f t="shared" si="47"/>
        <v>0.45954568415370084</v>
      </c>
      <c r="N126" s="491">
        <f t="shared" si="47"/>
        <v>0.5895077149409973</v>
      </c>
      <c r="O126" s="580">
        <f t="shared" si="47"/>
        <v>0.53108893601097662</v>
      </c>
      <c r="P126" s="382">
        <f t="shared" si="47"/>
        <v>0.63299180327868854</v>
      </c>
    </row>
    <row r="127" spans="1:16" x14ac:dyDescent="0.25">
      <c r="A127" s="578"/>
      <c r="B127" s="593" t="s">
        <v>278</v>
      </c>
      <c r="C127" s="250">
        <f t="shared" ref="C127:P127" si="48">IFERROR(C109/C$113,"-")</f>
        <v>2.4813895781637717E-3</v>
      </c>
      <c r="D127" s="379">
        <f t="shared" si="48"/>
        <v>0</v>
      </c>
      <c r="E127" s="379" t="str">
        <f t="shared" si="48"/>
        <v>-</v>
      </c>
      <c r="F127" s="533">
        <f t="shared" si="48"/>
        <v>0</v>
      </c>
      <c r="G127" s="490" t="str">
        <f t="shared" si="48"/>
        <v>-</v>
      </c>
      <c r="H127" s="379">
        <f t="shared" si="48"/>
        <v>0</v>
      </c>
      <c r="I127" s="380" t="str">
        <f t="shared" si="48"/>
        <v>-</v>
      </c>
      <c r="J127" s="250">
        <f t="shared" si="48"/>
        <v>4.381161007667032E-4</v>
      </c>
      <c r="K127" s="379">
        <f t="shared" si="48"/>
        <v>7.3896210001944402E-4</v>
      </c>
      <c r="L127" s="379">
        <f t="shared" si="48"/>
        <v>1.208874235867848E-3</v>
      </c>
      <c r="M127" s="533">
        <f t="shared" si="48"/>
        <v>1.6966471937841017E-3</v>
      </c>
      <c r="N127" s="490">
        <f t="shared" si="48"/>
        <v>1.445141859843793E-3</v>
      </c>
      <c r="O127" s="379">
        <f t="shared" si="48"/>
        <v>3.4925782711737558E-3</v>
      </c>
      <c r="P127" s="380">
        <f t="shared" si="48"/>
        <v>6.8306010928961749E-4</v>
      </c>
    </row>
    <row r="128" spans="1:16" x14ac:dyDescent="0.25">
      <c r="A128" s="578"/>
      <c r="B128" s="594" t="s">
        <v>279</v>
      </c>
      <c r="C128" s="381">
        <f t="shared" ref="C128:P128" si="49">IFERROR(C110/C$113,"-")</f>
        <v>0</v>
      </c>
      <c r="D128" s="580">
        <f t="shared" si="49"/>
        <v>1.6339869281045752E-3</v>
      </c>
      <c r="E128" s="580" t="str">
        <f t="shared" si="49"/>
        <v>-</v>
      </c>
      <c r="F128" s="534">
        <f t="shared" si="49"/>
        <v>2.0533880903490761E-3</v>
      </c>
      <c r="G128" s="491" t="str">
        <f t="shared" si="49"/>
        <v>-</v>
      </c>
      <c r="H128" s="580">
        <f t="shared" si="49"/>
        <v>0</v>
      </c>
      <c r="I128" s="382" t="str">
        <f t="shared" si="49"/>
        <v>-</v>
      </c>
      <c r="J128" s="381">
        <f t="shared" si="49"/>
        <v>1.1391018619934282E-2</v>
      </c>
      <c r="K128" s="580">
        <f t="shared" si="49"/>
        <v>9.2370262502430503E-5</v>
      </c>
      <c r="L128" s="580">
        <f t="shared" si="49"/>
        <v>0</v>
      </c>
      <c r="M128" s="534">
        <f t="shared" si="49"/>
        <v>3.0848130796074576E-4</v>
      </c>
      <c r="N128" s="491">
        <f t="shared" si="49"/>
        <v>0</v>
      </c>
      <c r="O128" s="580">
        <f t="shared" si="49"/>
        <v>0</v>
      </c>
      <c r="P128" s="382">
        <f t="shared" si="49"/>
        <v>0</v>
      </c>
    </row>
    <row r="129" spans="1:16" x14ac:dyDescent="0.25">
      <c r="A129" s="578"/>
      <c r="B129" s="593" t="s">
        <v>280</v>
      </c>
      <c r="C129" s="250">
        <f t="shared" ref="C129:P129" si="50">IFERROR(C111/C$113,"-")</f>
        <v>7.4441687344913151E-3</v>
      </c>
      <c r="D129" s="379">
        <f t="shared" si="50"/>
        <v>0.12254901960784313</v>
      </c>
      <c r="E129" s="379" t="str">
        <f t="shared" si="50"/>
        <v>-</v>
      </c>
      <c r="F129" s="533">
        <f t="shared" si="50"/>
        <v>0.13552361396303902</v>
      </c>
      <c r="G129" s="490" t="str">
        <f t="shared" si="50"/>
        <v>-</v>
      </c>
      <c r="H129" s="379">
        <f t="shared" si="50"/>
        <v>7.8260869565217397E-2</v>
      </c>
      <c r="I129" s="380" t="str">
        <f t="shared" si="50"/>
        <v>-</v>
      </c>
      <c r="J129" s="250">
        <f t="shared" si="50"/>
        <v>8.4337349397590362E-3</v>
      </c>
      <c r="K129" s="379">
        <f t="shared" si="50"/>
        <v>3.2070493289531363E-2</v>
      </c>
      <c r="L129" s="379">
        <f t="shared" si="50"/>
        <v>0.11009057597720819</v>
      </c>
      <c r="M129" s="533">
        <f t="shared" si="50"/>
        <v>3.1307767944936088E-2</v>
      </c>
      <c r="N129" s="490">
        <f t="shared" si="50"/>
        <v>9.7540136082746087E-2</v>
      </c>
      <c r="O129" s="379">
        <f t="shared" si="50"/>
        <v>2.5378570537607587E-2</v>
      </c>
      <c r="P129" s="380">
        <f t="shared" si="50"/>
        <v>7.5683060109289615E-2</v>
      </c>
    </row>
    <row r="130" spans="1:16" ht="15.75" thickBot="1" x14ac:dyDescent="0.3">
      <c r="A130" s="578"/>
      <c r="B130" s="596" t="s">
        <v>46</v>
      </c>
      <c r="C130" s="597">
        <f t="shared" ref="C130:P130" si="51">IFERROR(C112/C$113,"-")</f>
        <v>0.38461538461538464</v>
      </c>
      <c r="D130" s="408">
        <f t="shared" si="51"/>
        <v>0.33496732026143788</v>
      </c>
      <c r="E130" s="408" t="str">
        <f t="shared" si="51"/>
        <v>-</v>
      </c>
      <c r="F130" s="601">
        <f t="shared" si="51"/>
        <v>0.35934291581108829</v>
      </c>
      <c r="G130" s="598" t="str">
        <f t="shared" si="51"/>
        <v>-</v>
      </c>
      <c r="H130" s="408">
        <f t="shared" si="51"/>
        <v>0.23478260869565218</v>
      </c>
      <c r="I130" s="424" t="str">
        <f t="shared" si="51"/>
        <v>-</v>
      </c>
      <c r="J130" s="597">
        <f t="shared" si="51"/>
        <v>0.44063526834611172</v>
      </c>
      <c r="K130" s="408">
        <f t="shared" si="51"/>
        <v>0.40544097794244316</v>
      </c>
      <c r="L130" s="408">
        <f t="shared" si="51"/>
        <v>0.17174555108598599</v>
      </c>
      <c r="M130" s="601">
        <f t="shared" si="51"/>
        <v>0.4211365222588544</v>
      </c>
      <c r="N130" s="598">
        <f t="shared" si="51"/>
        <v>0.18716408692363476</v>
      </c>
      <c r="O130" s="408">
        <f t="shared" si="51"/>
        <v>0.34394661344642635</v>
      </c>
      <c r="P130" s="424">
        <f t="shared" si="51"/>
        <v>0.18558743169398906</v>
      </c>
    </row>
    <row r="132" spans="1:16" x14ac:dyDescent="0.25">
      <c r="A132" s="15" t="s">
        <v>363</v>
      </c>
    </row>
    <row r="133" spans="1:16" x14ac:dyDescent="0.25">
      <c r="A133" s="777" t="s">
        <v>378</v>
      </c>
    </row>
    <row r="137" spans="1:16" x14ac:dyDescent="0.25">
      <c r="C137" s="762"/>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91" location="'Notes &amp; Caveats'!A23" display="Table OP3.2 Number of Appeals and outcomes for each type of welfare/social security benefit in 2017/18, 2018/19 and 2019/20" xr:uid="{A8147C3F-CBCD-4C17-93E3-0F58DAE7652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1"/>
  <sheetViews>
    <sheetView workbookViewId="0">
      <selection sqref="A1:C1"/>
    </sheetView>
  </sheetViews>
  <sheetFormatPr defaultRowHeight="15" x14ac:dyDescent="0.25"/>
  <cols>
    <col min="1" max="1" width="9.140625" style="578"/>
    <col min="2" max="2" width="50.85546875" style="578" customWidth="1"/>
    <col min="3" max="8" width="14.5703125" style="578" customWidth="1"/>
    <col min="9" max="11" width="12.7109375" style="578" bestFit="1" customWidth="1"/>
    <col min="12" max="20" width="13" style="578" customWidth="1"/>
    <col min="21" max="16384" width="9.140625" style="578"/>
  </cols>
  <sheetData>
    <row r="1" spans="1:20" ht="18.75" x14ac:dyDescent="0.3">
      <c r="A1" s="781" t="s">
        <v>89</v>
      </c>
      <c r="B1" s="781"/>
      <c r="C1" s="781"/>
    </row>
    <row r="2" spans="1:20" x14ac:dyDescent="0.25">
      <c r="A2" s="579" t="s">
        <v>297</v>
      </c>
    </row>
    <row r="3" spans="1:20" s="727" customFormat="1" x14ac:dyDescent="0.25">
      <c r="A3" s="297" t="s">
        <v>0</v>
      </c>
    </row>
    <row r="4" spans="1:20" s="709" customFormat="1" x14ac:dyDescent="0.25">
      <c r="A4" s="710"/>
    </row>
    <row r="5" spans="1:20" s="709" customFormat="1" x14ac:dyDescent="0.25">
      <c r="A5" s="280" t="s">
        <v>313</v>
      </c>
      <c r="C5" s="575" t="s">
        <v>315</v>
      </c>
    </row>
    <row r="6" spans="1:20" s="709" customFormat="1" x14ac:dyDescent="0.25">
      <c r="A6" s="280" t="s">
        <v>314</v>
      </c>
      <c r="C6" s="575" t="s">
        <v>316</v>
      </c>
    </row>
    <row r="8" spans="1:20" x14ac:dyDescent="0.25">
      <c r="A8" s="608" t="s">
        <v>300</v>
      </c>
    </row>
    <row r="10" spans="1:20" x14ac:dyDescent="0.25">
      <c r="B10" s="809" t="s">
        <v>297</v>
      </c>
      <c r="C10" s="835" t="str">
        <f>$A$1</f>
        <v>Inverclyde</v>
      </c>
      <c r="D10" s="786"/>
      <c r="E10" s="786"/>
      <c r="F10" s="786"/>
      <c r="G10" s="786"/>
      <c r="H10" s="786"/>
      <c r="I10" s="786"/>
      <c r="J10" s="786"/>
      <c r="K10" s="786"/>
      <c r="L10" s="835" t="s">
        <v>71</v>
      </c>
      <c r="M10" s="786"/>
      <c r="N10" s="786"/>
      <c r="O10" s="786"/>
      <c r="P10" s="786"/>
      <c r="Q10" s="786"/>
      <c r="R10" s="786"/>
      <c r="S10" s="786"/>
      <c r="T10" s="786"/>
    </row>
    <row r="11" spans="1:20" x14ac:dyDescent="0.25">
      <c r="B11" s="809"/>
      <c r="C11" s="830" t="s">
        <v>298</v>
      </c>
      <c r="D11" s="831"/>
      <c r="E11" s="832"/>
      <c r="F11" s="833" t="s">
        <v>299</v>
      </c>
      <c r="G11" s="831"/>
      <c r="H11" s="831"/>
      <c r="I11" s="834" t="s">
        <v>301</v>
      </c>
      <c r="J11" s="826"/>
      <c r="K11" s="829"/>
      <c r="L11" s="830" t="s">
        <v>298</v>
      </c>
      <c r="M11" s="831"/>
      <c r="N11" s="832"/>
      <c r="O11" s="833" t="s">
        <v>299</v>
      </c>
      <c r="P11" s="831"/>
      <c r="Q11" s="831"/>
      <c r="R11" s="834" t="s">
        <v>301</v>
      </c>
      <c r="S11" s="826"/>
      <c r="T11" s="826"/>
    </row>
    <row r="12" spans="1:20" ht="18" thickBot="1" x14ac:dyDescent="0.3">
      <c r="B12" s="579" t="s">
        <v>331</v>
      </c>
      <c r="C12" s="644" t="s">
        <v>5</v>
      </c>
      <c r="D12" s="643" t="s">
        <v>6</v>
      </c>
      <c r="E12" s="642" t="s">
        <v>104</v>
      </c>
      <c r="F12" s="641" t="s">
        <v>5</v>
      </c>
      <c r="G12" s="643" t="s">
        <v>6</v>
      </c>
      <c r="H12" s="643" t="s">
        <v>104</v>
      </c>
      <c r="I12" s="658" t="s">
        <v>5</v>
      </c>
      <c r="J12" s="603" t="s">
        <v>6</v>
      </c>
      <c r="K12" s="606" t="s">
        <v>104</v>
      </c>
      <c r="L12" s="644" t="s">
        <v>5</v>
      </c>
      <c r="M12" s="643" t="s">
        <v>6</v>
      </c>
      <c r="N12" s="642" t="s">
        <v>104</v>
      </c>
      <c r="O12" s="641" t="s">
        <v>5</v>
      </c>
      <c r="P12" s="643" t="s">
        <v>6</v>
      </c>
      <c r="Q12" s="643" t="s">
        <v>104</v>
      </c>
      <c r="R12" s="658" t="s">
        <v>5</v>
      </c>
      <c r="S12" s="603" t="s">
        <v>6</v>
      </c>
      <c r="T12" s="603" t="s">
        <v>104</v>
      </c>
    </row>
    <row r="13" spans="1:20" x14ac:dyDescent="0.25">
      <c r="B13" s="165" t="s">
        <v>114</v>
      </c>
      <c r="C13" s="371"/>
      <c r="D13" s="370"/>
      <c r="E13" s="426"/>
      <c r="F13" s="599"/>
      <c r="G13" s="370"/>
      <c r="H13" s="370"/>
      <c r="I13" s="633"/>
      <c r="J13" s="370"/>
      <c r="K13" s="372"/>
      <c r="L13" s="371"/>
      <c r="M13" s="370"/>
      <c r="N13" s="426"/>
      <c r="O13" s="599"/>
      <c r="P13" s="370"/>
      <c r="Q13" s="370"/>
      <c r="R13" s="633"/>
      <c r="S13" s="370"/>
      <c r="T13" s="370"/>
    </row>
    <row r="14" spans="1:20" x14ac:dyDescent="0.25">
      <c r="B14" s="593" t="s">
        <v>266</v>
      </c>
      <c r="C14" s="611">
        <v>102043.7</v>
      </c>
      <c r="D14" s="612">
        <v>656207.6</v>
      </c>
      <c r="E14" s="612">
        <v>16333.8</v>
      </c>
      <c r="F14" s="620">
        <v>0</v>
      </c>
      <c r="G14" s="612">
        <v>884562.24</v>
      </c>
      <c r="H14" s="612" t="s">
        <v>388</v>
      </c>
      <c r="I14" s="634">
        <f>SUM(C14,F14)</f>
        <v>102043.7</v>
      </c>
      <c r="J14" s="623">
        <f t="shared" ref="J14:K29" si="0">SUM(D14,G14)</f>
        <v>1540769.8399999999</v>
      </c>
      <c r="K14" s="624">
        <f t="shared" si="0"/>
        <v>16333.8</v>
      </c>
      <c r="L14" s="611">
        <v>18299723</v>
      </c>
      <c r="M14" s="612">
        <v>29556233.381999999</v>
      </c>
      <c r="N14" s="612">
        <v>39371407.23932004</v>
      </c>
      <c r="O14" s="620">
        <v>530398.71000000008</v>
      </c>
      <c r="P14" s="612">
        <v>1959705.5730000003</v>
      </c>
      <c r="Q14" s="612">
        <v>613292.32649999985</v>
      </c>
      <c r="R14" s="634">
        <f>SUM(L14,O14)</f>
        <v>18830121.710000001</v>
      </c>
      <c r="S14" s="623">
        <f t="shared" ref="S14:S29" si="1">SUM(M14,P14)</f>
        <v>31515938.954999998</v>
      </c>
      <c r="T14" s="623">
        <f t="shared" ref="T14:T29" si="2">SUM(N14,Q14)</f>
        <v>39984699.565820038</v>
      </c>
    </row>
    <row r="15" spans="1:20" x14ac:dyDescent="0.25">
      <c r="B15" s="594" t="s">
        <v>267</v>
      </c>
      <c r="C15" s="613">
        <v>15823.95</v>
      </c>
      <c r="D15" s="614">
        <v>89573.85</v>
      </c>
      <c r="E15" s="615" t="s">
        <v>388</v>
      </c>
      <c r="F15" s="621">
        <v>0</v>
      </c>
      <c r="G15" s="614">
        <v>0</v>
      </c>
      <c r="H15" s="614" t="s">
        <v>388</v>
      </c>
      <c r="I15" s="635">
        <f t="shared" ref="I15:I29" si="3">SUM(C15,F15)</f>
        <v>15823.95</v>
      </c>
      <c r="J15" s="625">
        <f t="shared" si="0"/>
        <v>89573.85</v>
      </c>
      <c r="K15" s="626">
        <f t="shared" si="0"/>
        <v>0</v>
      </c>
      <c r="L15" s="613">
        <v>2898316.7600000002</v>
      </c>
      <c r="M15" s="614">
        <v>4194117.6488000005</v>
      </c>
      <c r="N15" s="615">
        <v>4927112.7186881201</v>
      </c>
      <c r="O15" s="621">
        <v>64031.55</v>
      </c>
      <c r="P15" s="614">
        <v>63942.07</v>
      </c>
      <c r="Q15" s="614">
        <v>52982.06</v>
      </c>
      <c r="R15" s="635">
        <f t="shared" ref="R15:R29" si="4">SUM(L15,O15)</f>
        <v>2962348.31</v>
      </c>
      <c r="S15" s="625">
        <f t="shared" si="1"/>
        <v>4258059.7188000008</v>
      </c>
      <c r="T15" s="625">
        <f t="shared" si="2"/>
        <v>4980094.7786881197</v>
      </c>
    </row>
    <row r="16" spans="1:20" x14ac:dyDescent="0.25">
      <c r="B16" s="593" t="s">
        <v>268</v>
      </c>
      <c r="C16" s="611">
        <v>0</v>
      </c>
      <c r="D16" s="612">
        <v>13498.3</v>
      </c>
      <c r="E16" s="616" t="s">
        <v>388</v>
      </c>
      <c r="F16" s="620">
        <v>0</v>
      </c>
      <c r="G16" s="612">
        <v>0</v>
      </c>
      <c r="H16" s="612" t="s">
        <v>388</v>
      </c>
      <c r="I16" s="634">
        <f t="shared" si="3"/>
        <v>0</v>
      </c>
      <c r="J16" s="623">
        <f t="shared" si="0"/>
        <v>13498.3</v>
      </c>
      <c r="K16" s="624">
        <f t="shared" si="0"/>
        <v>0</v>
      </c>
      <c r="L16" s="611">
        <v>177295.51</v>
      </c>
      <c r="M16" s="612">
        <v>880829.34019999998</v>
      </c>
      <c r="N16" s="616">
        <v>1249193.1043091277</v>
      </c>
      <c r="O16" s="620">
        <v>43239</v>
      </c>
      <c r="P16" s="612">
        <v>61320.899999999994</v>
      </c>
      <c r="Q16" s="612">
        <v>25279.045999999998</v>
      </c>
      <c r="R16" s="634">
        <f t="shared" si="4"/>
        <v>220534.51</v>
      </c>
      <c r="S16" s="623">
        <f t="shared" si="1"/>
        <v>942150.2402</v>
      </c>
      <c r="T16" s="623">
        <f t="shared" si="2"/>
        <v>1274472.1503091278</v>
      </c>
    </row>
    <row r="17" spans="2:20" x14ac:dyDescent="0.25">
      <c r="B17" s="594" t="s">
        <v>269</v>
      </c>
      <c r="C17" s="613">
        <v>11843</v>
      </c>
      <c r="D17" s="614">
        <v>16095.56</v>
      </c>
      <c r="E17" s="615" t="s">
        <v>388</v>
      </c>
      <c r="F17" s="621">
        <v>67.599999999999994</v>
      </c>
      <c r="G17" s="614">
        <v>0</v>
      </c>
      <c r="H17" s="614" t="s">
        <v>388</v>
      </c>
      <c r="I17" s="635">
        <f t="shared" si="3"/>
        <v>11910.6</v>
      </c>
      <c r="J17" s="625">
        <f t="shared" si="0"/>
        <v>16095.56</v>
      </c>
      <c r="K17" s="626">
        <f t="shared" si="0"/>
        <v>0</v>
      </c>
      <c r="L17" s="613">
        <v>2823786.5800000005</v>
      </c>
      <c r="M17" s="614">
        <v>3185275.6814999999</v>
      </c>
      <c r="N17" s="615">
        <v>1660603.8130923023</v>
      </c>
      <c r="O17" s="621">
        <v>393761.98000000004</v>
      </c>
      <c r="P17" s="614">
        <v>196223.9142</v>
      </c>
      <c r="Q17" s="614">
        <v>234795.46000000002</v>
      </c>
      <c r="R17" s="635">
        <f t="shared" si="4"/>
        <v>3217548.5600000005</v>
      </c>
      <c r="S17" s="625">
        <f t="shared" si="1"/>
        <v>3381499.5956999999</v>
      </c>
      <c r="T17" s="625">
        <f t="shared" si="2"/>
        <v>1895399.2730923023</v>
      </c>
    </row>
    <row r="18" spans="2:20" x14ac:dyDescent="0.25">
      <c r="B18" s="593" t="s">
        <v>270</v>
      </c>
      <c r="C18" s="611">
        <v>0</v>
      </c>
      <c r="D18" s="612">
        <v>0</v>
      </c>
      <c r="E18" s="616" t="s">
        <v>388</v>
      </c>
      <c r="F18" s="620">
        <v>0</v>
      </c>
      <c r="G18" s="612">
        <v>0</v>
      </c>
      <c r="H18" s="612" t="s">
        <v>388</v>
      </c>
      <c r="I18" s="634">
        <f t="shared" si="3"/>
        <v>0</v>
      </c>
      <c r="J18" s="623">
        <f t="shared" si="0"/>
        <v>0</v>
      </c>
      <c r="K18" s="624">
        <f t="shared" si="0"/>
        <v>0</v>
      </c>
      <c r="L18" s="611">
        <v>11670.119999999999</v>
      </c>
      <c r="M18" s="612">
        <v>2592.48</v>
      </c>
      <c r="N18" s="616">
        <v>8133.66</v>
      </c>
      <c r="O18" s="620">
        <v>200</v>
      </c>
      <c r="P18" s="612">
        <v>300</v>
      </c>
      <c r="Q18" s="612">
        <v>0</v>
      </c>
      <c r="R18" s="634">
        <f t="shared" si="4"/>
        <v>11870.119999999999</v>
      </c>
      <c r="S18" s="623">
        <f t="shared" si="1"/>
        <v>2892.48</v>
      </c>
      <c r="T18" s="623">
        <f t="shared" si="2"/>
        <v>8133.66</v>
      </c>
    </row>
    <row r="19" spans="2:20" x14ac:dyDescent="0.25">
      <c r="B19" s="594" t="s">
        <v>271</v>
      </c>
      <c r="C19" s="613">
        <v>1415</v>
      </c>
      <c r="D19" s="614">
        <v>49415</v>
      </c>
      <c r="E19" s="615">
        <v>11731.2</v>
      </c>
      <c r="F19" s="621">
        <v>0</v>
      </c>
      <c r="G19" s="614">
        <v>0</v>
      </c>
      <c r="H19" s="614" t="s">
        <v>388</v>
      </c>
      <c r="I19" s="635">
        <f t="shared" si="3"/>
        <v>1415</v>
      </c>
      <c r="J19" s="625">
        <f t="shared" si="0"/>
        <v>49415</v>
      </c>
      <c r="K19" s="626">
        <f t="shared" si="0"/>
        <v>11731.2</v>
      </c>
      <c r="L19" s="613">
        <v>2771469.97</v>
      </c>
      <c r="M19" s="614">
        <v>4752508.04005</v>
      </c>
      <c r="N19" s="615">
        <v>12740944.52</v>
      </c>
      <c r="O19" s="621">
        <v>407456.1</v>
      </c>
      <c r="P19" s="614">
        <v>1442020.1025</v>
      </c>
      <c r="Q19" s="614">
        <v>1982232.36</v>
      </c>
      <c r="R19" s="635">
        <f t="shared" si="4"/>
        <v>3178926.0700000003</v>
      </c>
      <c r="S19" s="625">
        <f t="shared" si="1"/>
        <v>6194528.14255</v>
      </c>
      <c r="T19" s="625">
        <f t="shared" si="2"/>
        <v>14723176.879999999</v>
      </c>
    </row>
    <row r="20" spans="2:20" x14ac:dyDescent="0.25">
      <c r="B20" s="593" t="s">
        <v>272</v>
      </c>
      <c r="C20" s="611">
        <v>15898.8</v>
      </c>
      <c r="D20" s="612">
        <v>247384.24</v>
      </c>
      <c r="E20" s="616">
        <v>8508.5</v>
      </c>
      <c r="F20" s="620">
        <v>49579.29</v>
      </c>
      <c r="G20" s="612">
        <v>105076.52</v>
      </c>
      <c r="H20" s="612" t="s">
        <v>388</v>
      </c>
      <c r="I20" s="634">
        <f t="shared" si="3"/>
        <v>65478.09</v>
      </c>
      <c r="J20" s="623">
        <f t="shared" si="0"/>
        <v>352460.76</v>
      </c>
      <c r="K20" s="624">
        <f t="shared" si="0"/>
        <v>8508.5</v>
      </c>
      <c r="L20" s="611">
        <v>5547566.0699999994</v>
      </c>
      <c r="M20" s="612">
        <v>6146411.2131999992</v>
      </c>
      <c r="N20" s="616">
        <v>8185740.0726269484</v>
      </c>
      <c r="O20" s="620">
        <v>1119251.6099999999</v>
      </c>
      <c r="P20" s="612">
        <v>2730060.7977000009</v>
      </c>
      <c r="Q20" s="612">
        <v>3938782.3884999999</v>
      </c>
      <c r="R20" s="634">
        <f t="shared" si="4"/>
        <v>6666817.6799999997</v>
      </c>
      <c r="S20" s="623">
        <f t="shared" si="1"/>
        <v>8876472.0109000001</v>
      </c>
      <c r="T20" s="623">
        <f t="shared" si="2"/>
        <v>12124522.461126948</v>
      </c>
    </row>
    <row r="21" spans="2:20" x14ac:dyDescent="0.25">
      <c r="B21" s="594" t="s">
        <v>273</v>
      </c>
      <c r="C21" s="613">
        <v>1936.16</v>
      </c>
      <c r="D21" s="614">
        <v>2598.56</v>
      </c>
      <c r="E21" s="615" t="s">
        <v>388</v>
      </c>
      <c r="F21" s="621">
        <v>0</v>
      </c>
      <c r="G21" s="614">
        <v>0</v>
      </c>
      <c r="H21" s="614" t="s">
        <v>388</v>
      </c>
      <c r="I21" s="635">
        <f t="shared" si="3"/>
        <v>1936.16</v>
      </c>
      <c r="J21" s="625">
        <f t="shared" si="0"/>
        <v>2598.56</v>
      </c>
      <c r="K21" s="626">
        <f t="shared" si="0"/>
        <v>0</v>
      </c>
      <c r="L21" s="613">
        <v>799400.37000000011</v>
      </c>
      <c r="M21" s="614">
        <v>1308618.1932599999</v>
      </c>
      <c r="N21" s="615">
        <v>1393433.5499999998</v>
      </c>
      <c r="O21" s="621">
        <v>89541.63</v>
      </c>
      <c r="P21" s="614">
        <v>11654.43</v>
      </c>
      <c r="Q21" s="614">
        <v>32612.71</v>
      </c>
      <c r="R21" s="635">
        <f t="shared" si="4"/>
        <v>888942.00000000012</v>
      </c>
      <c r="S21" s="625">
        <f t="shared" si="1"/>
        <v>1320272.6232599998</v>
      </c>
      <c r="T21" s="625">
        <f t="shared" si="2"/>
        <v>1426046.2599999998</v>
      </c>
    </row>
    <row r="22" spans="2:20" x14ac:dyDescent="0.25">
      <c r="B22" s="593" t="s">
        <v>274</v>
      </c>
      <c r="C22" s="611">
        <v>0</v>
      </c>
      <c r="D22" s="612">
        <v>0</v>
      </c>
      <c r="E22" s="616" t="s">
        <v>388</v>
      </c>
      <c r="F22" s="620">
        <v>0</v>
      </c>
      <c r="G22" s="612">
        <v>0</v>
      </c>
      <c r="H22" s="612" t="s">
        <v>388</v>
      </c>
      <c r="I22" s="634">
        <f t="shared" si="3"/>
        <v>0</v>
      </c>
      <c r="J22" s="623">
        <f t="shared" si="0"/>
        <v>0</v>
      </c>
      <c r="K22" s="624">
        <f t="shared" si="0"/>
        <v>0</v>
      </c>
      <c r="L22" s="611">
        <v>47948.619999999995</v>
      </c>
      <c r="M22" s="612">
        <v>52282.474999999999</v>
      </c>
      <c r="N22" s="616">
        <v>138128.85466764367</v>
      </c>
      <c r="O22" s="620">
        <v>584.67999999999995</v>
      </c>
      <c r="P22" s="612">
        <v>4178.3999999999996</v>
      </c>
      <c r="Q22" s="612">
        <v>1000</v>
      </c>
      <c r="R22" s="634">
        <f t="shared" si="4"/>
        <v>48533.299999999996</v>
      </c>
      <c r="S22" s="623">
        <f t="shared" si="1"/>
        <v>56460.875</v>
      </c>
      <c r="T22" s="623">
        <f t="shared" si="2"/>
        <v>139128.85466764367</v>
      </c>
    </row>
    <row r="23" spans="2:20" x14ac:dyDescent="0.25">
      <c r="B23" s="594" t="s">
        <v>275</v>
      </c>
      <c r="C23" s="613">
        <v>0</v>
      </c>
      <c r="D23" s="614">
        <v>0</v>
      </c>
      <c r="E23" s="615" t="s">
        <v>388</v>
      </c>
      <c r="F23" s="621">
        <v>0</v>
      </c>
      <c r="G23" s="614">
        <v>0</v>
      </c>
      <c r="H23" s="614" t="s">
        <v>388</v>
      </c>
      <c r="I23" s="635">
        <f t="shared" si="3"/>
        <v>0</v>
      </c>
      <c r="J23" s="625">
        <f t="shared" si="0"/>
        <v>0</v>
      </c>
      <c r="K23" s="626">
        <f t="shared" si="0"/>
        <v>0</v>
      </c>
      <c r="L23" s="613">
        <v>19030.919999999998</v>
      </c>
      <c r="M23" s="614">
        <v>122384.58</v>
      </c>
      <c r="N23" s="615">
        <v>163826.72712801388</v>
      </c>
      <c r="O23" s="621">
        <v>13850.66</v>
      </c>
      <c r="P23" s="614">
        <v>20126.400000000001</v>
      </c>
      <c r="Q23" s="614">
        <v>58926.96</v>
      </c>
      <c r="R23" s="635">
        <f t="shared" si="4"/>
        <v>32881.58</v>
      </c>
      <c r="S23" s="625">
        <f t="shared" si="1"/>
        <v>142510.98000000001</v>
      </c>
      <c r="T23" s="625">
        <f t="shared" si="2"/>
        <v>222753.68712801387</v>
      </c>
    </row>
    <row r="24" spans="2:20" x14ac:dyDescent="0.25">
      <c r="B24" s="593" t="s">
        <v>276</v>
      </c>
      <c r="C24" s="611">
        <v>35823.519999999997</v>
      </c>
      <c r="D24" s="612">
        <v>60057.5</v>
      </c>
      <c r="E24" s="616" t="s">
        <v>388</v>
      </c>
      <c r="F24" s="620">
        <v>0</v>
      </c>
      <c r="G24" s="612">
        <v>0</v>
      </c>
      <c r="H24" s="612" t="s">
        <v>388</v>
      </c>
      <c r="I24" s="634">
        <f t="shared" si="3"/>
        <v>35823.519999999997</v>
      </c>
      <c r="J24" s="623">
        <f t="shared" si="0"/>
        <v>60057.5</v>
      </c>
      <c r="K24" s="624">
        <f t="shared" si="0"/>
        <v>0</v>
      </c>
      <c r="L24" s="611">
        <v>5667393.3200000003</v>
      </c>
      <c r="M24" s="612">
        <v>6997890.4281500001</v>
      </c>
      <c r="N24" s="616">
        <v>7351725.5251229787</v>
      </c>
      <c r="O24" s="620">
        <v>171245.53</v>
      </c>
      <c r="P24" s="612">
        <v>87622.926000000007</v>
      </c>
      <c r="Q24" s="612">
        <v>170626.90224999998</v>
      </c>
      <c r="R24" s="634">
        <f t="shared" si="4"/>
        <v>5838638.8500000006</v>
      </c>
      <c r="S24" s="623">
        <f t="shared" si="1"/>
        <v>7085513.35415</v>
      </c>
      <c r="T24" s="623">
        <f t="shared" si="2"/>
        <v>7522352.427372979</v>
      </c>
    </row>
    <row r="25" spans="2:20" x14ac:dyDescent="0.25">
      <c r="B25" s="594" t="s">
        <v>277</v>
      </c>
      <c r="C25" s="613">
        <v>506761.2</v>
      </c>
      <c r="D25" s="614">
        <v>1841259.45</v>
      </c>
      <c r="E25" s="615">
        <v>183548.02</v>
      </c>
      <c r="F25" s="621">
        <v>1009247.66</v>
      </c>
      <c r="G25" s="614">
        <v>1255774.5699999996</v>
      </c>
      <c r="H25" s="614" t="s">
        <v>388</v>
      </c>
      <c r="I25" s="635">
        <f t="shared" si="3"/>
        <v>1516008.86</v>
      </c>
      <c r="J25" s="625">
        <f t="shared" si="0"/>
        <v>3097034.0199999996</v>
      </c>
      <c r="K25" s="626">
        <f t="shared" si="0"/>
        <v>183548.02</v>
      </c>
      <c r="L25" s="613">
        <v>62945121.020000003</v>
      </c>
      <c r="M25" s="614">
        <v>66356433.752059996</v>
      </c>
      <c r="N25" s="615">
        <v>64961974.192235842</v>
      </c>
      <c r="O25" s="621">
        <v>13498250.729999999</v>
      </c>
      <c r="P25" s="614">
        <v>19563811.165300004</v>
      </c>
      <c r="Q25" s="614">
        <v>28406503.494900003</v>
      </c>
      <c r="R25" s="635">
        <f t="shared" si="4"/>
        <v>76443371.75</v>
      </c>
      <c r="S25" s="625">
        <f t="shared" si="1"/>
        <v>85920244.917360008</v>
      </c>
      <c r="T25" s="625">
        <f t="shared" si="2"/>
        <v>93368477.687135845</v>
      </c>
    </row>
    <row r="26" spans="2:20" x14ac:dyDescent="0.25">
      <c r="B26" s="593" t="s">
        <v>278</v>
      </c>
      <c r="C26" s="611">
        <v>1227.3900000000001</v>
      </c>
      <c r="D26" s="612">
        <v>2388.3399999999997</v>
      </c>
      <c r="E26" s="616" t="s">
        <v>388</v>
      </c>
      <c r="F26" s="620">
        <v>887</v>
      </c>
      <c r="G26" s="612">
        <v>0</v>
      </c>
      <c r="H26" s="612" t="s">
        <v>388</v>
      </c>
      <c r="I26" s="634">
        <f t="shared" si="3"/>
        <v>2114.3900000000003</v>
      </c>
      <c r="J26" s="623">
        <f t="shared" si="0"/>
        <v>2388.3399999999997</v>
      </c>
      <c r="K26" s="624">
        <f t="shared" si="0"/>
        <v>0</v>
      </c>
      <c r="L26" s="611">
        <v>1145622.53</v>
      </c>
      <c r="M26" s="612">
        <v>859969.89500000014</v>
      </c>
      <c r="N26" s="616">
        <v>1124431.8313887219</v>
      </c>
      <c r="O26" s="620">
        <v>10268.400000000001</v>
      </c>
      <c r="P26" s="612">
        <v>21285.46</v>
      </c>
      <c r="Q26" s="612">
        <v>12206.91</v>
      </c>
      <c r="R26" s="634">
        <f t="shared" si="4"/>
        <v>1155890.93</v>
      </c>
      <c r="S26" s="623">
        <f t="shared" si="1"/>
        <v>881255.3550000001</v>
      </c>
      <c r="T26" s="623">
        <f t="shared" si="2"/>
        <v>1136638.7413887219</v>
      </c>
    </row>
    <row r="27" spans="2:20" x14ac:dyDescent="0.25">
      <c r="B27" s="594" t="s">
        <v>279</v>
      </c>
      <c r="C27" s="613">
        <v>0</v>
      </c>
      <c r="D27" s="614">
        <v>0</v>
      </c>
      <c r="E27" s="615" t="s">
        <v>388</v>
      </c>
      <c r="F27" s="621">
        <v>0</v>
      </c>
      <c r="G27" s="614">
        <v>500</v>
      </c>
      <c r="H27" s="614" t="s">
        <v>388</v>
      </c>
      <c r="I27" s="635">
        <f t="shared" si="3"/>
        <v>0</v>
      </c>
      <c r="J27" s="625">
        <f t="shared" si="0"/>
        <v>500</v>
      </c>
      <c r="K27" s="626">
        <f t="shared" si="0"/>
        <v>0</v>
      </c>
      <c r="L27" s="613">
        <v>40148</v>
      </c>
      <c r="M27" s="614">
        <v>73311.199999999997</v>
      </c>
      <c r="N27" s="615">
        <v>333271.64090375154</v>
      </c>
      <c r="O27" s="621">
        <v>485833.58</v>
      </c>
      <c r="P27" s="614">
        <v>1000</v>
      </c>
      <c r="Q27" s="614">
        <v>0</v>
      </c>
      <c r="R27" s="635">
        <f t="shared" si="4"/>
        <v>525981.58000000007</v>
      </c>
      <c r="S27" s="625">
        <f t="shared" si="1"/>
        <v>74311.199999999997</v>
      </c>
      <c r="T27" s="625">
        <f t="shared" si="2"/>
        <v>333271.64090375154</v>
      </c>
    </row>
    <row r="28" spans="2:20" x14ac:dyDescent="0.25">
      <c r="B28" s="593" t="s">
        <v>280</v>
      </c>
      <c r="C28" s="611">
        <v>189427.47</v>
      </c>
      <c r="D28" s="612">
        <v>595041.32999999996</v>
      </c>
      <c r="E28" s="616">
        <v>81648.69</v>
      </c>
      <c r="F28" s="620">
        <v>33783.39</v>
      </c>
      <c r="G28" s="612">
        <v>222059.76000000004</v>
      </c>
      <c r="H28" s="612" t="s">
        <v>388</v>
      </c>
      <c r="I28" s="634">
        <f t="shared" si="3"/>
        <v>223210.86</v>
      </c>
      <c r="J28" s="623">
        <f t="shared" si="0"/>
        <v>817101.09</v>
      </c>
      <c r="K28" s="624">
        <f t="shared" si="0"/>
        <v>81648.69</v>
      </c>
      <c r="L28" s="611">
        <v>2498803.5099999998</v>
      </c>
      <c r="M28" s="612">
        <v>16699608.243080001</v>
      </c>
      <c r="N28" s="616">
        <v>41223077.096276611</v>
      </c>
      <c r="O28" s="620">
        <v>335235.38000000006</v>
      </c>
      <c r="P28" s="612">
        <v>1115462.6080999998</v>
      </c>
      <c r="Q28" s="612">
        <v>6170184.1380000003</v>
      </c>
      <c r="R28" s="634">
        <f t="shared" si="4"/>
        <v>2834038.8899999997</v>
      </c>
      <c r="S28" s="623">
        <f t="shared" si="1"/>
        <v>17815070.851180002</v>
      </c>
      <c r="T28" s="623">
        <f t="shared" si="2"/>
        <v>47393261.234276608</v>
      </c>
    </row>
    <row r="29" spans="2:20" x14ac:dyDescent="0.25">
      <c r="B29" s="594" t="s">
        <v>46</v>
      </c>
      <c r="C29" s="613">
        <v>280360.58</v>
      </c>
      <c r="D29" s="614">
        <v>583177.81000000006</v>
      </c>
      <c r="E29" s="615">
        <v>2344831.98</v>
      </c>
      <c r="F29" s="621">
        <v>531970.03</v>
      </c>
      <c r="G29" s="614">
        <v>745822.28000000014</v>
      </c>
      <c r="H29" s="614" t="s">
        <v>388</v>
      </c>
      <c r="I29" s="635">
        <f t="shared" si="3"/>
        <v>812330.6100000001</v>
      </c>
      <c r="J29" s="625">
        <f t="shared" si="0"/>
        <v>1329000.0900000003</v>
      </c>
      <c r="K29" s="626">
        <f t="shared" si="0"/>
        <v>2344831.98</v>
      </c>
      <c r="L29" s="613">
        <v>82546161.570000008</v>
      </c>
      <c r="M29" s="614">
        <v>81345428.530980006</v>
      </c>
      <c r="N29" s="615">
        <v>98299408.740939915</v>
      </c>
      <c r="O29" s="621">
        <v>15246009.780000001</v>
      </c>
      <c r="P29" s="614">
        <v>17274828.673300002</v>
      </c>
      <c r="Q29" s="614">
        <v>12371434.055949999</v>
      </c>
      <c r="R29" s="635">
        <f t="shared" si="4"/>
        <v>97792171.350000009</v>
      </c>
      <c r="S29" s="625">
        <f t="shared" si="1"/>
        <v>98620257.204280004</v>
      </c>
      <c r="T29" s="625">
        <f t="shared" si="2"/>
        <v>110670842.79688992</v>
      </c>
    </row>
    <row r="30" spans="2:20" x14ac:dyDescent="0.25">
      <c r="B30" s="595" t="s">
        <v>153</v>
      </c>
      <c r="C30" s="617">
        <f t="shared" ref="C30:I30" si="5">SUM(C14:C29)</f>
        <v>1162560.77</v>
      </c>
      <c r="D30" s="618">
        <f t="shared" si="5"/>
        <v>4156697.54</v>
      </c>
      <c r="E30" s="619">
        <f t="shared" si="5"/>
        <v>2646602.19</v>
      </c>
      <c r="F30" s="622">
        <f t="shared" si="5"/>
        <v>1625534.97</v>
      </c>
      <c r="G30" s="618">
        <f t="shared" si="5"/>
        <v>3213795.37</v>
      </c>
      <c r="H30" s="618">
        <f t="shared" si="5"/>
        <v>0</v>
      </c>
      <c r="I30" s="636">
        <f t="shared" si="5"/>
        <v>2788095.74</v>
      </c>
      <c r="J30" s="627">
        <f t="shared" ref="J30:K30" si="6">SUM(J14:J29)</f>
        <v>7370492.9100000001</v>
      </c>
      <c r="K30" s="628">
        <f t="shared" si="6"/>
        <v>2646602.19</v>
      </c>
      <c r="L30" s="617">
        <f t="shared" ref="L30:R30" si="7">SUM(L14:L29)</f>
        <v>188239457.87000003</v>
      </c>
      <c r="M30" s="618">
        <f t="shared" si="7"/>
        <v>222533895.08327997</v>
      </c>
      <c r="N30" s="619">
        <f t="shared" si="7"/>
        <v>283132413.28670001</v>
      </c>
      <c r="O30" s="622">
        <f t="shared" si="7"/>
        <v>32409159.32</v>
      </c>
      <c r="P30" s="618">
        <f t="shared" si="7"/>
        <v>44553543.420100011</v>
      </c>
      <c r="Q30" s="618">
        <f t="shared" si="7"/>
        <v>54070858.812099993</v>
      </c>
      <c r="R30" s="636">
        <f t="shared" si="7"/>
        <v>220648617.19</v>
      </c>
      <c r="S30" s="627">
        <f t="shared" ref="S30" si="8">SUM(S14:S29)</f>
        <v>267087438.50338</v>
      </c>
      <c r="T30" s="627">
        <f t="shared" ref="T30" si="9">SUM(T14:T29)</f>
        <v>337203272.09879994</v>
      </c>
    </row>
    <row r="31" spans="2:20" x14ac:dyDescent="0.25">
      <c r="B31" s="353" t="s">
        <v>115</v>
      </c>
      <c r="C31" s="589"/>
      <c r="D31" s="590"/>
      <c r="E31" s="591"/>
      <c r="F31" s="600"/>
      <c r="G31" s="590"/>
      <c r="H31" s="590"/>
      <c r="I31" s="637"/>
      <c r="J31" s="629"/>
      <c r="K31" s="630"/>
      <c r="L31" s="589"/>
      <c r="M31" s="590"/>
      <c r="N31" s="591"/>
      <c r="O31" s="600"/>
      <c r="P31" s="590"/>
      <c r="Q31" s="590"/>
      <c r="R31" s="637"/>
      <c r="S31" s="629"/>
      <c r="T31" s="629"/>
    </row>
    <row r="32" spans="2:20" x14ac:dyDescent="0.25">
      <c r="B32" s="593" t="s">
        <v>266</v>
      </c>
      <c r="C32" s="250">
        <f>IFERROR(C14/C$30,"-")</f>
        <v>8.7774938423218943E-2</v>
      </c>
      <c r="D32" s="379">
        <f t="shared" ref="D32:H32" si="10">IFERROR(D14/D$30,"-")</f>
        <v>0.15786753635194731</v>
      </c>
      <c r="E32" s="379">
        <f t="shared" si="10"/>
        <v>6.171611306646731E-3</v>
      </c>
      <c r="F32" s="533">
        <f t="shared" si="10"/>
        <v>0</v>
      </c>
      <c r="G32" s="379">
        <f t="shared" si="10"/>
        <v>0.27523912949068691</v>
      </c>
      <c r="H32" s="379" t="str">
        <f t="shared" si="10"/>
        <v>-</v>
      </c>
      <c r="I32" s="638">
        <f t="shared" ref="I32:K32" si="11">IFERROR(I14/I$30,"-")</f>
        <v>3.6599783334556504E-2</v>
      </c>
      <c r="J32" s="535">
        <f t="shared" si="11"/>
        <v>0.20904569868177239</v>
      </c>
      <c r="K32" s="631">
        <f t="shared" si="11"/>
        <v>6.171611306646731E-3</v>
      </c>
      <c r="L32" s="250">
        <f>IFERROR(L14/L$30,"-")</f>
        <v>9.7215128045247359E-2</v>
      </c>
      <c r="M32" s="379">
        <f t="shared" ref="M32:T32" si="12">IFERROR(M14/M$30,"-")</f>
        <v>0.13281677099544328</v>
      </c>
      <c r="N32" s="379">
        <f t="shared" si="12"/>
        <v>0.13905651699246646</v>
      </c>
      <c r="O32" s="533">
        <f t="shared" si="12"/>
        <v>1.6365704051838396E-2</v>
      </c>
      <c r="P32" s="379">
        <f t="shared" si="12"/>
        <v>4.3985403237666913E-2</v>
      </c>
      <c r="Q32" s="379">
        <f t="shared" si="12"/>
        <v>1.1342381829577249E-2</v>
      </c>
      <c r="R32" s="638">
        <f t="shared" si="12"/>
        <v>8.5339858231630913E-2</v>
      </c>
      <c r="S32" s="535">
        <f t="shared" si="12"/>
        <v>0.11799858178130367</v>
      </c>
      <c r="T32" s="535">
        <f t="shared" si="12"/>
        <v>0.11857743644345359</v>
      </c>
    </row>
    <row r="33" spans="2:20" x14ac:dyDescent="0.25">
      <c r="B33" s="594" t="s">
        <v>267</v>
      </c>
      <c r="C33" s="381">
        <f t="shared" ref="C33:K33" si="13">IFERROR(C15/C$30,"-")</f>
        <v>1.3611288466236479E-2</v>
      </c>
      <c r="D33" s="580">
        <f t="shared" si="13"/>
        <v>2.1549282606691658E-2</v>
      </c>
      <c r="E33" s="491" t="str">
        <f t="shared" si="13"/>
        <v>-</v>
      </c>
      <c r="F33" s="534">
        <f t="shared" si="13"/>
        <v>0</v>
      </c>
      <c r="G33" s="609">
        <f t="shared" si="13"/>
        <v>0</v>
      </c>
      <c r="H33" s="609" t="str">
        <f t="shared" si="13"/>
        <v>-</v>
      </c>
      <c r="I33" s="639">
        <f t="shared" si="13"/>
        <v>5.6755403958975957E-3</v>
      </c>
      <c r="J33" s="39">
        <f t="shared" si="13"/>
        <v>1.2153033873551343E-2</v>
      </c>
      <c r="K33" s="632">
        <f t="shared" si="13"/>
        <v>0</v>
      </c>
      <c r="L33" s="381">
        <f t="shared" ref="L33:T33" si="14">IFERROR(L15/L$30,"-")</f>
        <v>1.5396967207595792E-2</v>
      </c>
      <c r="M33" s="609">
        <f t="shared" si="14"/>
        <v>1.8847095842322872E-2</v>
      </c>
      <c r="N33" s="491">
        <f t="shared" si="14"/>
        <v>1.7402149974608958E-2</v>
      </c>
      <c r="O33" s="534">
        <f t="shared" si="14"/>
        <v>1.9757238800231862E-3</v>
      </c>
      <c r="P33" s="609">
        <f t="shared" si="14"/>
        <v>1.435173615644519E-3</v>
      </c>
      <c r="Q33" s="609">
        <f t="shared" si="14"/>
        <v>9.7986348217838281E-4</v>
      </c>
      <c r="R33" s="639">
        <f t="shared" si="14"/>
        <v>1.3425637322028304E-2</v>
      </c>
      <c r="S33" s="39">
        <f t="shared" si="14"/>
        <v>1.5942568256522911E-2</v>
      </c>
      <c r="T33" s="39">
        <f t="shared" si="14"/>
        <v>1.4768821036911413E-2</v>
      </c>
    </row>
    <row r="34" spans="2:20" x14ac:dyDescent="0.25">
      <c r="B34" s="593" t="s">
        <v>268</v>
      </c>
      <c r="C34" s="250">
        <f t="shared" ref="C34:K34" si="15">IFERROR(C16/C$30,"-")</f>
        <v>0</v>
      </c>
      <c r="D34" s="379">
        <f t="shared" si="15"/>
        <v>3.2473616062043326E-3</v>
      </c>
      <c r="E34" s="490" t="str">
        <f t="shared" si="15"/>
        <v>-</v>
      </c>
      <c r="F34" s="533">
        <f t="shared" si="15"/>
        <v>0</v>
      </c>
      <c r="G34" s="379">
        <f t="shared" si="15"/>
        <v>0</v>
      </c>
      <c r="H34" s="379" t="str">
        <f t="shared" si="15"/>
        <v>-</v>
      </c>
      <c r="I34" s="638">
        <f t="shared" si="15"/>
        <v>0</v>
      </c>
      <c r="J34" s="535">
        <f t="shared" si="15"/>
        <v>1.8313971894180954E-3</v>
      </c>
      <c r="K34" s="631">
        <f t="shared" si="15"/>
        <v>0</v>
      </c>
      <c r="L34" s="250">
        <f t="shared" ref="L34:T34" si="16">IFERROR(L16/L$30,"-")</f>
        <v>9.4186156295903692E-4</v>
      </c>
      <c r="M34" s="379">
        <f t="shared" si="16"/>
        <v>3.9581805723139969E-3</v>
      </c>
      <c r="N34" s="490">
        <f t="shared" si="16"/>
        <v>4.4120455507303371E-3</v>
      </c>
      <c r="O34" s="533">
        <f t="shared" si="16"/>
        <v>1.3341598766283579E-3</v>
      </c>
      <c r="P34" s="379">
        <f t="shared" si="16"/>
        <v>1.3763417069165259E-3</v>
      </c>
      <c r="Q34" s="379">
        <f t="shared" si="16"/>
        <v>4.6751700556202456E-4</v>
      </c>
      <c r="R34" s="638">
        <f t="shared" si="16"/>
        <v>9.994828556305806E-4</v>
      </c>
      <c r="S34" s="535">
        <f t="shared" si="16"/>
        <v>3.5274973824277289E-3</v>
      </c>
      <c r="T34" s="535">
        <f t="shared" si="16"/>
        <v>3.7795367238776666E-3</v>
      </c>
    </row>
    <row r="35" spans="2:20" x14ac:dyDescent="0.25">
      <c r="B35" s="594" t="s">
        <v>269</v>
      </c>
      <c r="C35" s="381">
        <f t="shared" ref="C35:K35" si="17">IFERROR(C17/C$30,"-")</f>
        <v>1.0186994353852143E-2</v>
      </c>
      <c r="D35" s="580">
        <f t="shared" si="17"/>
        <v>3.8721989861210827E-3</v>
      </c>
      <c r="E35" s="491" t="str">
        <f t="shared" si="17"/>
        <v>-</v>
      </c>
      <c r="F35" s="534">
        <f t="shared" si="17"/>
        <v>4.1586309275155119E-5</v>
      </c>
      <c r="G35" s="609">
        <f t="shared" si="17"/>
        <v>0</v>
      </c>
      <c r="H35" s="609" t="str">
        <f t="shared" si="17"/>
        <v>-</v>
      </c>
      <c r="I35" s="639">
        <f t="shared" si="17"/>
        <v>4.2719479927184993E-3</v>
      </c>
      <c r="J35" s="39">
        <f t="shared" si="17"/>
        <v>2.1837833909536994E-3</v>
      </c>
      <c r="K35" s="632">
        <f t="shared" si="17"/>
        <v>0</v>
      </c>
      <c r="L35" s="381">
        <f t="shared" ref="L35:T35" si="18">IFERROR(L17/L$30,"-")</f>
        <v>1.5001034384353861E-2</v>
      </c>
      <c r="M35" s="609">
        <f t="shared" si="18"/>
        <v>1.4313665252243746E-2</v>
      </c>
      <c r="N35" s="491">
        <f t="shared" si="18"/>
        <v>5.8651137600793666E-3</v>
      </c>
      <c r="O35" s="534">
        <f t="shared" si="18"/>
        <v>1.214971286703527E-2</v>
      </c>
      <c r="P35" s="609">
        <f t="shared" si="18"/>
        <v>4.4042268950369272E-3</v>
      </c>
      <c r="Q35" s="609">
        <f t="shared" si="18"/>
        <v>4.3423660204090827E-3</v>
      </c>
      <c r="R35" s="639">
        <f t="shared" si="18"/>
        <v>1.4582228526858962E-2</v>
      </c>
      <c r="S35" s="39">
        <f t="shared" si="18"/>
        <v>1.2660646321100597E-2</v>
      </c>
      <c r="T35" s="39">
        <f t="shared" si="18"/>
        <v>5.6209397414653606E-3</v>
      </c>
    </row>
    <row r="36" spans="2:20" x14ac:dyDescent="0.25">
      <c r="B36" s="593" t="s">
        <v>270</v>
      </c>
      <c r="C36" s="250">
        <f t="shared" ref="C36:K36" si="19">IFERROR(C18/C$30,"-")</f>
        <v>0</v>
      </c>
      <c r="D36" s="379">
        <f t="shared" si="19"/>
        <v>0</v>
      </c>
      <c r="E36" s="490" t="str">
        <f t="shared" si="19"/>
        <v>-</v>
      </c>
      <c r="F36" s="533">
        <f t="shared" si="19"/>
        <v>0</v>
      </c>
      <c r="G36" s="379">
        <f t="shared" si="19"/>
        <v>0</v>
      </c>
      <c r="H36" s="379" t="str">
        <f t="shared" si="19"/>
        <v>-</v>
      </c>
      <c r="I36" s="638">
        <f t="shared" si="19"/>
        <v>0</v>
      </c>
      <c r="J36" s="535">
        <f t="shared" si="19"/>
        <v>0</v>
      </c>
      <c r="K36" s="631">
        <f t="shared" si="19"/>
        <v>0</v>
      </c>
      <c r="L36" s="250">
        <f t="shared" ref="L36:T36" si="20">IFERROR(L18/L$30,"-")</f>
        <v>6.1996141149426261E-5</v>
      </c>
      <c r="M36" s="379">
        <f t="shared" si="20"/>
        <v>1.1649820801589814E-5</v>
      </c>
      <c r="N36" s="490">
        <f t="shared" si="20"/>
        <v>2.8727406747894499E-5</v>
      </c>
      <c r="O36" s="533">
        <f t="shared" si="20"/>
        <v>6.1710949680999004E-6</v>
      </c>
      <c r="P36" s="379">
        <f t="shared" si="20"/>
        <v>6.7334711668445467E-6</v>
      </c>
      <c r="Q36" s="379">
        <f t="shared" si="20"/>
        <v>0</v>
      </c>
      <c r="R36" s="638">
        <f t="shared" si="20"/>
        <v>5.3796484887003241E-5</v>
      </c>
      <c r="S36" s="535">
        <f t="shared" si="20"/>
        <v>1.0829711858438433E-5</v>
      </c>
      <c r="T36" s="535">
        <f t="shared" si="20"/>
        <v>2.4120940314057368E-5</v>
      </c>
    </row>
    <row r="37" spans="2:20" x14ac:dyDescent="0.25">
      <c r="B37" s="594" t="s">
        <v>271</v>
      </c>
      <c r="C37" s="381">
        <f t="shared" ref="C37:K37" si="21">IFERROR(C19/C$30,"-")</f>
        <v>1.2171406747193095E-3</v>
      </c>
      <c r="D37" s="580">
        <f t="shared" si="21"/>
        <v>1.188804321807836E-2</v>
      </c>
      <c r="E37" s="491">
        <f t="shared" si="21"/>
        <v>4.4325513083626677E-3</v>
      </c>
      <c r="F37" s="534">
        <f t="shared" si="21"/>
        <v>0</v>
      </c>
      <c r="G37" s="609">
        <f t="shared" si="21"/>
        <v>0</v>
      </c>
      <c r="H37" s="609" t="str">
        <f t="shared" si="21"/>
        <v>-</v>
      </c>
      <c r="I37" s="639">
        <f t="shared" si="21"/>
        <v>5.0751485313054563E-4</v>
      </c>
      <c r="J37" s="39">
        <f t="shared" si="21"/>
        <v>6.7044362708707905E-3</v>
      </c>
      <c r="K37" s="632">
        <f t="shared" si="21"/>
        <v>4.4325513083626677E-3</v>
      </c>
      <c r="L37" s="381">
        <f t="shared" ref="L37:T37" si="22">IFERROR(L19/L$30,"-")</f>
        <v>1.4723108541430266E-2</v>
      </c>
      <c r="M37" s="609">
        <f t="shared" si="22"/>
        <v>2.1356333327430616E-2</v>
      </c>
      <c r="N37" s="491">
        <f t="shared" si="22"/>
        <v>4.4999950278029499E-2</v>
      </c>
      <c r="O37" s="534">
        <f t="shared" si="22"/>
        <v>1.2572251442158049E-2</v>
      </c>
      <c r="P37" s="609">
        <f t="shared" si="22"/>
        <v>3.2366002607313225E-2</v>
      </c>
      <c r="Q37" s="609">
        <f t="shared" si="22"/>
        <v>3.6659901535657048E-2</v>
      </c>
      <c r="R37" s="639">
        <f t="shared" si="22"/>
        <v>1.4407187819639199E-2</v>
      </c>
      <c r="S37" s="39">
        <f t="shared" si="22"/>
        <v>2.3192884612099073E-2</v>
      </c>
      <c r="T37" s="39">
        <f t="shared" si="22"/>
        <v>4.3662615692786441E-2</v>
      </c>
    </row>
    <row r="38" spans="2:20" x14ac:dyDescent="0.25">
      <c r="B38" s="593" t="s">
        <v>272</v>
      </c>
      <c r="C38" s="250">
        <f t="shared" ref="C38:K38" si="23">IFERROR(C20/C$30,"-")</f>
        <v>1.3675672197333821E-2</v>
      </c>
      <c r="D38" s="379">
        <f t="shared" si="23"/>
        <v>5.9514611688585836E-2</v>
      </c>
      <c r="E38" s="490">
        <f t="shared" si="23"/>
        <v>3.214876807760822E-3</v>
      </c>
      <c r="F38" s="533">
        <f t="shared" si="23"/>
        <v>3.0500291236429077E-2</v>
      </c>
      <c r="G38" s="379">
        <f t="shared" si="23"/>
        <v>3.2695460632267949E-2</v>
      </c>
      <c r="H38" s="379" t="str">
        <f t="shared" si="23"/>
        <v>-</v>
      </c>
      <c r="I38" s="638">
        <f t="shared" si="23"/>
        <v>2.3484878607504343E-2</v>
      </c>
      <c r="J38" s="535">
        <f t="shared" si="23"/>
        <v>4.7820514082822715E-2</v>
      </c>
      <c r="K38" s="631">
        <f t="shared" si="23"/>
        <v>3.214876807760822E-3</v>
      </c>
      <c r="L38" s="250">
        <f t="shared" ref="L38:T38" si="24">IFERROR(L20/L$30,"-")</f>
        <v>2.9470792854871062E-2</v>
      </c>
      <c r="M38" s="379">
        <f t="shared" si="24"/>
        <v>2.7620112481740351E-2</v>
      </c>
      <c r="N38" s="490">
        <f t="shared" si="24"/>
        <v>2.8911349207969575E-2</v>
      </c>
      <c r="O38" s="533">
        <f t="shared" si="24"/>
        <v>3.4535039892543556E-2</v>
      </c>
      <c r="P38" s="379">
        <f t="shared" si="24"/>
        <v>6.1275952216818599E-2</v>
      </c>
      <c r="Q38" s="379">
        <f t="shared" si="24"/>
        <v>7.2844827602748893E-2</v>
      </c>
      <c r="R38" s="638">
        <f t="shared" si="24"/>
        <v>3.0214636125542628E-2</v>
      </c>
      <c r="S38" s="535">
        <f t="shared" si="24"/>
        <v>3.3234329778439459E-2</v>
      </c>
      <c r="T38" s="535">
        <f t="shared" si="24"/>
        <v>3.5956123396022339E-2</v>
      </c>
    </row>
    <row r="39" spans="2:20" x14ac:dyDescent="0.25">
      <c r="B39" s="594" t="s">
        <v>273</v>
      </c>
      <c r="C39" s="381">
        <f t="shared" ref="C39:K39" si="25">IFERROR(C21/C$30,"-")</f>
        <v>1.6654269178547974E-3</v>
      </c>
      <c r="D39" s="580">
        <f t="shared" si="25"/>
        <v>6.2515012819527882E-4</v>
      </c>
      <c r="E39" s="491" t="str">
        <f t="shared" si="25"/>
        <v>-</v>
      </c>
      <c r="F39" s="534">
        <f t="shared" si="25"/>
        <v>0</v>
      </c>
      <c r="G39" s="609">
        <f t="shared" si="25"/>
        <v>0</v>
      </c>
      <c r="H39" s="609" t="str">
        <f t="shared" si="25"/>
        <v>-</v>
      </c>
      <c r="I39" s="639">
        <f t="shared" si="25"/>
        <v>6.9443813288850686E-4</v>
      </c>
      <c r="J39" s="39">
        <f t="shared" si="25"/>
        <v>3.5256258051267835E-4</v>
      </c>
      <c r="K39" s="632">
        <f t="shared" si="25"/>
        <v>0</v>
      </c>
      <c r="L39" s="381">
        <f t="shared" ref="L39:T39" si="26">IFERROR(L21/L$30,"-")</f>
        <v>4.2467205284456013E-3</v>
      </c>
      <c r="M39" s="609">
        <f t="shared" si="26"/>
        <v>5.8805342564568382E-3</v>
      </c>
      <c r="N39" s="491">
        <f t="shared" si="26"/>
        <v>4.9214907393489013E-3</v>
      </c>
      <c r="O39" s="534">
        <f t="shared" si="26"/>
        <v>2.7628495116423157E-3</v>
      </c>
      <c r="P39" s="609">
        <f t="shared" si="26"/>
        <v>2.6158256123669362E-4</v>
      </c>
      <c r="Q39" s="609">
        <f t="shared" si="26"/>
        <v>6.0314762362720083E-4</v>
      </c>
      <c r="R39" s="639">
        <f t="shared" si="26"/>
        <v>4.0287676003631341E-3</v>
      </c>
      <c r="S39" s="39">
        <f t="shared" si="26"/>
        <v>4.943222454257397E-3</v>
      </c>
      <c r="T39" s="39">
        <f t="shared" si="26"/>
        <v>4.2290403978706669E-3</v>
      </c>
    </row>
    <row r="40" spans="2:20" x14ac:dyDescent="0.25">
      <c r="B40" s="593" t="s">
        <v>274</v>
      </c>
      <c r="C40" s="250">
        <f t="shared" ref="C40:K40" si="27">IFERROR(C22/C$30,"-")</f>
        <v>0</v>
      </c>
      <c r="D40" s="379">
        <f t="shared" si="27"/>
        <v>0</v>
      </c>
      <c r="E40" s="490" t="str">
        <f t="shared" si="27"/>
        <v>-</v>
      </c>
      <c r="F40" s="533">
        <f t="shared" si="27"/>
        <v>0</v>
      </c>
      <c r="G40" s="379">
        <f t="shared" si="27"/>
        <v>0</v>
      </c>
      <c r="H40" s="379" t="str">
        <f t="shared" si="27"/>
        <v>-</v>
      </c>
      <c r="I40" s="638">
        <f t="shared" si="27"/>
        <v>0</v>
      </c>
      <c r="J40" s="535">
        <f t="shared" si="27"/>
        <v>0</v>
      </c>
      <c r="K40" s="631">
        <f t="shared" si="27"/>
        <v>0</v>
      </c>
      <c r="L40" s="250">
        <f t="shared" ref="L40:T40" si="28">IFERROR(L22/L$30,"-")</f>
        <v>2.5472140932914167E-4</v>
      </c>
      <c r="M40" s="379">
        <f t="shared" si="28"/>
        <v>2.3494162532154515E-4</v>
      </c>
      <c r="N40" s="490">
        <f t="shared" si="28"/>
        <v>4.8785956035268319E-4</v>
      </c>
      <c r="O40" s="533">
        <f t="shared" si="28"/>
        <v>1.8040579029743247E-5</v>
      </c>
      <c r="P40" s="379">
        <f t="shared" si="28"/>
        <v>9.3783786411810841E-5</v>
      </c>
      <c r="Q40" s="379">
        <f t="shared" si="28"/>
        <v>1.8494250359053289E-5</v>
      </c>
      <c r="R40" s="638">
        <f t="shared" si="28"/>
        <v>2.199574174453497E-4</v>
      </c>
      <c r="S40" s="535">
        <f t="shared" si="28"/>
        <v>2.113947227034621E-4</v>
      </c>
      <c r="T40" s="535">
        <f t="shared" si="28"/>
        <v>4.1259639564493656E-4</v>
      </c>
    </row>
    <row r="41" spans="2:20" x14ac:dyDescent="0.25">
      <c r="B41" s="594" t="s">
        <v>275</v>
      </c>
      <c r="C41" s="381">
        <f t="shared" ref="C41:K41" si="29">IFERROR(C23/C$30,"-")</f>
        <v>0</v>
      </c>
      <c r="D41" s="580">
        <f t="shared" si="29"/>
        <v>0</v>
      </c>
      <c r="E41" s="491" t="str">
        <f t="shared" si="29"/>
        <v>-</v>
      </c>
      <c r="F41" s="534">
        <f t="shared" si="29"/>
        <v>0</v>
      </c>
      <c r="G41" s="609">
        <f t="shared" si="29"/>
        <v>0</v>
      </c>
      <c r="H41" s="609" t="str">
        <f t="shared" si="29"/>
        <v>-</v>
      </c>
      <c r="I41" s="639">
        <f t="shared" si="29"/>
        <v>0</v>
      </c>
      <c r="J41" s="39">
        <f t="shared" si="29"/>
        <v>0</v>
      </c>
      <c r="K41" s="632">
        <f t="shared" si="29"/>
        <v>0</v>
      </c>
      <c r="L41" s="381">
        <f t="shared" ref="L41:T41" si="30">IFERROR(L23/L$30,"-")</f>
        <v>1.0109952618511542E-4</v>
      </c>
      <c r="M41" s="609">
        <f t="shared" si="30"/>
        <v>5.4995927678432727E-4</v>
      </c>
      <c r="N41" s="491">
        <f t="shared" si="30"/>
        <v>5.7862229628270387E-4</v>
      </c>
      <c r="O41" s="534">
        <f t="shared" si="30"/>
        <v>4.2736869115431284E-4</v>
      </c>
      <c r="P41" s="609">
        <f t="shared" si="30"/>
        <v>4.5173511364126701E-4</v>
      </c>
      <c r="Q41" s="609">
        <f t="shared" si="30"/>
        <v>1.0898099511379188E-3</v>
      </c>
      <c r="R41" s="639">
        <f t="shared" si="30"/>
        <v>1.490223705851995E-4</v>
      </c>
      <c r="S41" s="39">
        <f t="shared" si="30"/>
        <v>5.3357425118364949E-4</v>
      </c>
      <c r="T41" s="39">
        <f t="shared" si="30"/>
        <v>6.605917129497707E-4</v>
      </c>
    </row>
    <row r="42" spans="2:20" x14ac:dyDescent="0.25">
      <c r="B42" s="593" t="s">
        <v>276</v>
      </c>
      <c r="C42" s="250">
        <f t="shared" ref="C42:K42" si="31">IFERROR(C24/C$30,"-")</f>
        <v>3.0814320355915671E-2</v>
      </c>
      <c r="D42" s="379">
        <f t="shared" si="31"/>
        <v>1.4448369029034526E-2</v>
      </c>
      <c r="E42" s="490" t="str">
        <f t="shared" si="31"/>
        <v>-</v>
      </c>
      <c r="F42" s="533">
        <f t="shared" si="31"/>
        <v>0</v>
      </c>
      <c r="G42" s="379">
        <f t="shared" si="31"/>
        <v>0</v>
      </c>
      <c r="H42" s="379" t="str">
        <f t="shared" si="31"/>
        <v>-</v>
      </c>
      <c r="I42" s="638">
        <f t="shared" si="31"/>
        <v>1.2848740983335096E-2</v>
      </c>
      <c r="J42" s="535">
        <f t="shared" si="31"/>
        <v>8.1483695504972684E-3</v>
      </c>
      <c r="K42" s="631">
        <f t="shared" si="31"/>
        <v>0</v>
      </c>
      <c r="L42" s="250">
        <f t="shared" ref="L42:T42" si="32">IFERROR(L24/L$30,"-")</f>
        <v>3.0107361039649595E-2</v>
      </c>
      <c r="M42" s="379">
        <f t="shared" si="32"/>
        <v>3.1446402470648997E-2</v>
      </c>
      <c r="N42" s="490">
        <f t="shared" si="32"/>
        <v>2.5965679590625387E-2</v>
      </c>
      <c r="O42" s="533">
        <f t="shared" si="32"/>
        <v>5.2838621424630026E-3</v>
      </c>
      <c r="P42" s="379">
        <f t="shared" si="32"/>
        <v>1.9666881525851779E-3</v>
      </c>
      <c r="Q42" s="379">
        <f t="shared" si="32"/>
        <v>3.1556166482012127E-3</v>
      </c>
      <c r="R42" s="638">
        <f t="shared" si="32"/>
        <v>2.6461252847881492E-2</v>
      </c>
      <c r="S42" s="535">
        <f t="shared" si="32"/>
        <v>2.652881540911679E-2</v>
      </c>
      <c r="T42" s="535">
        <f t="shared" si="32"/>
        <v>2.2308064748461112E-2</v>
      </c>
    </row>
    <row r="43" spans="2:20" x14ac:dyDescent="0.25">
      <c r="B43" s="594" t="s">
        <v>277</v>
      </c>
      <c r="C43" s="381">
        <f t="shared" ref="C43:K43" si="33">IFERROR(C25/C$30,"-")</f>
        <v>0.43590082607036534</v>
      </c>
      <c r="D43" s="580">
        <f t="shared" si="33"/>
        <v>0.44296209485571564</v>
      </c>
      <c r="E43" s="491">
        <f t="shared" si="33"/>
        <v>6.9352326803598693E-2</v>
      </c>
      <c r="F43" s="534">
        <f t="shared" si="33"/>
        <v>0.62087108467435803</v>
      </c>
      <c r="G43" s="609">
        <f t="shared" si="33"/>
        <v>0.39074503054001214</v>
      </c>
      <c r="H43" s="609" t="str">
        <f t="shared" si="33"/>
        <v>-</v>
      </c>
      <c r="I43" s="639">
        <f t="shared" si="33"/>
        <v>0.54374347274028689</v>
      </c>
      <c r="J43" s="39">
        <f t="shared" si="33"/>
        <v>0.42019360954788565</v>
      </c>
      <c r="K43" s="632">
        <f t="shared" si="33"/>
        <v>6.9352326803598693E-2</v>
      </c>
      <c r="L43" s="381">
        <f t="shared" ref="L43:T43" si="34">IFERROR(L25/L$30,"-")</f>
        <v>0.33438855876577428</v>
      </c>
      <c r="M43" s="609">
        <f t="shared" si="34"/>
        <v>0.29818573807476428</v>
      </c>
      <c r="N43" s="491">
        <f t="shared" si="34"/>
        <v>0.22944025884615096</v>
      </c>
      <c r="O43" s="534">
        <f t="shared" si="34"/>
        <v>0.41649493579026903</v>
      </c>
      <c r="P43" s="609">
        <f t="shared" si="34"/>
        <v>0.43910786131712998</v>
      </c>
      <c r="Q43" s="609">
        <f t="shared" si="34"/>
        <v>0.52535698746000292</v>
      </c>
      <c r="R43" s="639">
        <f t="shared" si="34"/>
        <v>0.34644845149505193</v>
      </c>
      <c r="S43" s="39">
        <f t="shared" si="34"/>
        <v>0.32169332035535875</v>
      </c>
      <c r="T43" s="39">
        <f t="shared" si="34"/>
        <v>0.27689078194881528</v>
      </c>
    </row>
    <row r="44" spans="2:20" x14ac:dyDescent="0.25">
      <c r="B44" s="593" t="s">
        <v>278</v>
      </c>
      <c r="C44" s="250">
        <f t="shared" ref="C44:K44" si="35">IFERROR(C26/C$30,"-")</f>
        <v>1.0557641644832038E-3</v>
      </c>
      <c r="D44" s="379">
        <f t="shared" si="35"/>
        <v>5.7457632580117904E-4</v>
      </c>
      <c r="E44" s="490" t="str">
        <f t="shared" si="35"/>
        <v>-</v>
      </c>
      <c r="F44" s="533">
        <f t="shared" si="35"/>
        <v>5.4566651371394366E-4</v>
      </c>
      <c r="G44" s="379">
        <f t="shared" si="35"/>
        <v>0</v>
      </c>
      <c r="H44" s="379" t="str">
        <f t="shared" si="35"/>
        <v>-</v>
      </c>
      <c r="I44" s="638">
        <f t="shared" si="35"/>
        <v>7.5836348431851202E-4</v>
      </c>
      <c r="J44" s="535">
        <f t="shared" si="35"/>
        <v>3.2404074315838389E-4</v>
      </c>
      <c r="K44" s="631">
        <f t="shared" si="35"/>
        <v>0</v>
      </c>
      <c r="L44" s="250">
        <f t="shared" ref="L44:T44" si="36">IFERROR(L26/L$30,"-")</f>
        <v>6.0859850690346646E-3</v>
      </c>
      <c r="M44" s="379">
        <f t="shared" si="36"/>
        <v>3.8644445363173519E-3</v>
      </c>
      <c r="N44" s="490">
        <f t="shared" si="36"/>
        <v>3.9713991709247427E-3</v>
      </c>
      <c r="O44" s="533">
        <f t="shared" si="36"/>
        <v>3.1683635785218514E-4</v>
      </c>
      <c r="P44" s="379">
        <f t="shared" si="36"/>
        <v>4.7775010394340975E-4</v>
      </c>
      <c r="Q44" s="379">
        <f t="shared" si="36"/>
        <v>2.2575764965043117E-4</v>
      </c>
      <c r="R44" s="638">
        <f t="shared" si="36"/>
        <v>5.2386049127362763E-3</v>
      </c>
      <c r="S44" s="535">
        <f t="shared" si="36"/>
        <v>3.2995013166403474E-3</v>
      </c>
      <c r="T44" s="535">
        <f t="shared" si="36"/>
        <v>3.3707820636321964E-3</v>
      </c>
    </row>
    <row r="45" spans="2:20" x14ac:dyDescent="0.25">
      <c r="B45" s="594" t="s">
        <v>279</v>
      </c>
      <c r="C45" s="381">
        <f t="shared" ref="C45:K45" si="37">IFERROR(C27/C$30,"-")</f>
        <v>0</v>
      </c>
      <c r="D45" s="580">
        <f t="shared" si="37"/>
        <v>0</v>
      </c>
      <c r="E45" s="491" t="str">
        <f t="shared" si="37"/>
        <v>-</v>
      </c>
      <c r="F45" s="534">
        <f t="shared" si="37"/>
        <v>0</v>
      </c>
      <c r="G45" s="609">
        <f t="shared" si="37"/>
        <v>1.5557928941816853E-4</v>
      </c>
      <c r="H45" s="609" t="str">
        <f t="shared" si="37"/>
        <v>-</v>
      </c>
      <c r="I45" s="639">
        <f t="shared" si="37"/>
        <v>0</v>
      </c>
      <c r="J45" s="39">
        <f t="shared" si="37"/>
        <v>6.7838068105542754E-5</v>
      </c>
      <c r="K45" s="632">
        <f t="shared" si="37"/>
        <v>0</v>
      </c>
      <c r="L45" s="381">
        <f t="shared" ref="L45:T45" si="38">IFERROR(L27/L$30,"-")</f>
        <v>2.1328153222650371E-4</v>
      </c>
      <c r="M45" s="609">
        <f t="shared" si="38"/>
        <v>3.2943835352616455E-4</v>
      </c>
      <c r="N45" s="491">
        <f t="shared" si="38"/>
        <v>1.1770875578497632E-3</v>
      </c>
      <c r="O45" s="534">
        <f t="shared" si="38"/>
        <v>1.4990625804359803E-2</v>
      </c>
      <c r="P45" s="609">
        <f t="shared" si="38"/>
        <v>2.2444903889481821E-5</v>
      </c>
      <c r="Q45" s="609">
        <f t="shared" si="38"/>
        <v>0</v>
      </c>
      <c r="R45" s="639">
        <f t="shared" si="38"/>
        <v>2.3837973094890442E-3</v>
      </c>
      <c r="S45" s="39">
        <f t="shared" si="38"/>
        <v>2.7822798562299135E-4</v>
      </c>
      <c r="T45" s="39">
        <f t="shared" si="38"/>
        <v>9.8834047140000333E-4</v>
      </c>
    </row>
    <row r="46" spans="2:20" x14ac:dyDescent="0.25">
      <c r="B46" s="593" t="s">
        <v>280</v>
      </c>
      <c r="C46" s="250">
        <f t="shared" ref="C46:K46" si="39">IFERROR(C28/C$30,"-")</f>
        <v>0.16293984356619912</v>
      </c>
      <c r="D46" s="379">
        <f t="shared" si="39"/>
        <v>0.14315242431615555</v>
      </c>
      <c r="E46" s="490">
        <f t="shared" si="39"/>
        <v>3.0850382542757588E-2</v>
      </c>
      <c r="F46" s="533">
        <f t="shared" si="39"/>
        <v>2.0782936463064835E-2</v>
      </c>
      <c r="G46" s="379">
        <f t="shared" si="39"/>
        <v>6.9095799338338093E-2</v>
      </c>
      <c r="H46" s="379" t="str">
        <f t="shared" si="39"/>
        <v>-</v>
      </c>
      <c r="I46" s="638">
        <f t="shared" si="39"/>
        <v>8.0058534862221045E-2</v>
      </c>
      <c r="J46" s="535">
        <f t="shared" si="39"/>
        <v>0.11086111878506644</v>
      </c>
      <c r="K46" s="631">
        <f t="shared" si="39"/>
        <v>3.0850382542757588E-2</v>
      </c>
      <c r="L46" s="250">
        <f t="shared" ref="L46:T46" si="40">IFERROR(L28/L$30,"-")</f>
        <v>1.3274600013593841E-2</v>
      </c>
      <c r="M46" s="379">
        <f t="shared" si="40"/>
        <v>7.504298721248924E-2</v>
      </c>
      <c r="N46" s="490">
        <f t="shared" si="40"/>
        <v>0.1455964600370008</v>
      </c>
      <c r="O46" s="533">
        <f t="shared" si="40"/>
        <v>1.0343846833235292E-2</v>
      </c>
      <c r="P46" s="379">
        <f t="shared" si="40"/>
        <v>2.5036451031115223E-2</v>
      </c>
      <c r="Q46" s="379">
        <f t="shared" si="40"/>
        <v>0.11411293020963141</v>
      </c>
      <c r="R46" s="638">
        <f t="shared" si="40"/>
        <v>1.2844127128880285E-2</v>
      </c>
      <c r="S46" s="535">
        <f t="shared" si="40"/>
        <v>6.6701268135283542E-2</v>
      </c>
      <c r="T46" s="535">
        <f t="shared" si="40"/>
        <v>0.14054804669982701</v>
      </c>
    </row>
    <row r="47" spans="2:20" ht="15.75" thickBot="1" x14ac:dyDescent="0.3">
      <c r="B47" s="596" t="s">
        <v>46</v>
      </c>
      <c r="C47" s="597">
        <f t="shared" ref="C47:K47" si="41">IFERROR(C29/C$30,"-")</f>
        <v>0.24115778480982117</v>
      </c>
      <c r="D47" s="408">
        <f t="shared" si="41"/>
        <v>0.1402983508874692</v>
      </c>
      <c r="E47" s="598">
        <f t="shared" si="41"/>
        <v>0.88597825123087348</v>
      </c>
      <c r="F47" s="601">
        <f t="shared" si="41"/>
        <v>0.32725843480315903</v>
      </c>
      <c r="G47" s="408">
        <f t="shared" si="41"/>
        <v>0.23206900070927669</v>
      </c>
      <c r="H47" s="408" t="str">
        <f t="shared" si="41"/>
        <v>-</v>
      </c>
      <c r="I47" s="640">
        <f t="shared" si="41"/>
        <v>0.29135678461314246</v>
      </c>
      <c r="J47" s="64">
        <f t="shared" si="41"/>
        <v>0.18031359723538493</v>
      </c>
      <c r="K47" s="610">
        <f t="shared" si="41"/>
        <v>0.88597825123087348</v>
      </c>
      <c r="L47" s="597">
        <f t="shared" ref="L47:T47" si="42">IFERROR(L29/L$30,"-")</f>
        <v>0.43851678337815431</v>
      </c>
      <c r="M47" s="408">
        <f t="shared" si="42"/>
        <v>0.36554174590139493</v>
      </c>
      <c r="N47" s="598">
        <f t="shared" si="42"/>
        <v>0.34718528903083196</v>
      </c>
      <c r="O47" s="601">
        <f t="shared" si="42"/>
        <v>0.47042287118479942</v>
      </c>
      <c r="P47" s="408">
        <f t="shared" si="42"/>
        <v>0.38773186927948333</v>
      </c>
      <c r="Q47" s="408">
        <f t="shared" si="42"/>
        <v>0.22880039873125735</v>
      </c>
      <c r="R47" s="640">
        <f t="shared" si="42"/>
        <v>0.44320319155134974</v>
      </c>
      <c r="S47" s="64">
        <f t="shared" si="42"/>
        <v>0.36924333752608124</v>
      </c>
      <c r="T47" s="64">
        <f t="shared" si="42"/>
        <v>0.32820216158656834</v>
      </c>
    </row>
    <row r="49" spans="1:8" x14ac:dyDescent="0.25">
      <c r="A49" s="645" t="s">
        <v>302</v>
      </c>
    </row>
    <row r="51" spans="1:8" x14ac:dyDescent="0.25">
      <c r="B51" s="649"/>
      <c r="C51" s="787" t="str">
        <f>$A$1</f>
        <v>Inverclyde</v>
      </c>
      <c r="D51" s="788"/>
      <c r="E51" s="796"/>
      <c r="F51" s="788" t="s">
        <v>71</v>
      </c>
      <c r="G51" s="788"/>
      <c r="H51" s="788"/>
    </row>
    <row r="52" spans="1:8" ht="15.75" thickBot="1" x14ac:dyDescent="0.3">
      <c r="B52" s="647" t="s">
        <v>303</v>
      </c>
      <c r="C52" s="650" t="s">
        <v>5</v>
      </c>
      <c r="D52" s="650" t="s">
        <v>6</v>
      </c>
      <c r="E52" s="651" t="s">
        <v>104</v>
      </c>
      <c r="F52" s="650" t="s">
        <v>5</v>
      </c>
      <c r="G52" s="650" t="s">
        <v>6</v>
      </c>
      <c r="H52" s="650" t="s">
        <v>104</v>
      </c>
    </row>
    <row r="53" spans="1:8" x14ac:dyDescent="0.25">
      <c r="B53" s="652" t="s">
        <v>310</v>
      </c>
      <c r="C53" s="659">
        <f>I30</f>
        <v>2788095.74</v>
      </c>
      <c r="D53" s="659">
        <f t="shared" ref="D53:E53" si="43">J30</f>
        <v>7370492.9100000001</v>
      </c>
      <c r="E53" s="661">
        <f t="shared" si="43"/>
        <v>2646602.19</v>
      </c>
      <c r="F53" s="653">
        <f>R30</f>
        <v>220648617.19</v>
      </c>
      <c r="G53" s="653">
        <f t="shared" ref="G53:H53" si="44">S30</f>
        <v>267087438.50338</v>
      </c>
      <c r="H53" s="653">
        <f t="shared" si="44"/>
        <v>337203272.09879994</v>
      </c>
    </row>
    <row r="54" spans="1:8" x14ac:dyDescent="0.25">
      <c r="B54" s="646" t="s">
        <v>304</v>
      </c>
      <c r="C54" s="660" t="s">
        <v>389</v>
      </c>
      <c r="D54" s="660">
        <v>0</v>
      </c>
      <c r="E54" s="662" t="s">
        <v>388</v>
      </c>
      <c r="F54" s="655" t="s">
        <v>389</v>
      </c>
      <c r="G54" s="655">
        <v>21975914.620000001</v>
      </c>
      <c r="H54" s="655">
        <v>19392009.030000001</v>
      </c>
    </row>
    <row r="55" spans="1:8" x14ac:dyDescent="0.25">
      <c r="B55" s="652" t="s">
        <v>305</v>
      </c>
      <c r="C55" s="659" t="s">
        <v>389</v>
      </c>
      <c r="D55" s="659">
        <v>2090502.28</v>
      </c>
      <c r="E55" s="661">
        <v>1246367.6499999999</v>
      </c>
      <c r="F55" s="654" t="s">
        <v>389</v>
      </c>
      <c r="G55" s="654">
        <v>30217870.109999999</v>
      </c>
      <c r="H55" s="654">
        <v>21318013.316</v>
      </c>
    </row>
    <row r="56" spans="1:8" x14ac:dyDescent="0.25">
      <c r="B56" s="646" t="s">
        <v>306</v>
      </c>
      <c r="C56" s="660">
        <f>IFERROR(C58-(SUM(C53:C55)),"-")</f>
        <v>2064165</v>
      </c>
      <c r="D56" s="660">
        <f t="shared" ref="D56:E56" si="45">IFERROR(D58-(SUM(D53:D55)),"-")</f>
        <v>0</v>
      </c>
      <c r="E56" s="662">
        <f t="shared" si="45"/>
        <v>0</v>
      </c>
      <c r="F56" s="655">
        <f>IFERROR(F58-(SUM(F53:F55)),"-")</f>
        <v>81142615.540000021</v>
      </c>
      <c r="G56" s="655">
        <f t="shared" ref="G56" si="46">IFERROR(G58-(SUM(G53:G55)),"-")</f>
        <v>12664316.306620002</v>
      </c>
      <c r="H56" s="655">
        <f t="shared" ref="H56" si="47">IFERROR(H58-(SUM(H53:H55)),"-")</f>
        <v>1.1920928955078125E-7</v>
      </c>
    </row>
    <row r="57" spans="1:8" s="648" customFormat="1" x14ac:dyDescent="0.25">
      <c r="B57" s="646" t="s">
        <v>308</v>
      </c>
      <c r="C57" s="660">
        <v>0</v>
      </c>
      <c r="D57" s="660">
        <v>0</v>
      </c>
      <c r="E57" s="662" t="s">
        <v>388</v>
      </c>
      <c r="F57" s="655">
        <v>85820538.799999997</v>
      </c>
      <c r="G57" s="655">
        <v>47195663.519999996</v>
      </c>
      <c r="H57" s="655">
        <v>26445620.789999999</v>
      </c>
    </row>
    <row r="58" spans="1:8" ht="20.25" customHeight="1" x14ac:dyDescent="0.25">
      <c r="B58" s="664" t="s">
        <v>307</v>
      </c>
      <c r="C58" s="665">
        <v>4852260.74</v>
      </c>
      <c r="D58" s="665">
        <v>9460995.1899999995</v>
      </c>
      <c r="E58" s="666">
        <v>3892969.84</v>
      </c>
      <c r="F58" s="665">
        <v>301791232.73000002</v>
      </c>
      <c r="G58" s="665">
        <v>331945539.54000002</v>
      </c>
      <c r="H58" s="665">
        <v>377913294.44480002</v>
      </c>
    </row>
    <row r="59" spans="1:8" ht="15.75" thickBot="1" x14ac:dyDescent="0.3">
      <c r="B59" s="656" t="s">
        <v>309</v>
      </c>
      <c r="C59" s="657">
        <f>SUM(C57:C58)</f>
        <v>4852260.74</v>
      </c>
      <c r="D59" s="657">
        <f t="shared" ref="D59:H59" si="48">SUM(D57:D58)</f>
        <v>9460995.1899999995</v>
      </c>
      <c r="E59" s="663">
        <f t="shared" si="48"/>
        <v>3892969.84</v>
      </c>
      <c r="F59" s="657">
        <f t="shared" si="48"/>
        <v>387611771.53000003</v>
      </c>
      <c r="G59" s="657">
        <f t="shared" si="48"/>
        <v>379141203.06</v>
      </c>
      <c r="H59" s="657">
        <f t="shared" si="48"/>
        <v>404358915.23480004</v>
      </c>
    </row>
    <row r="61" spans="1:8" x14ac:dyDescent="0.25">
      <c r="A61" s="15" t="s">
        <v>364</v>
      </c>
      <c r="C61" s="653"/>
      <c r="D61" s="581"/>
      <c r="E61" s="763"/>
      <c r="F61" s="653"/>
      <c r="G61" s="653"/>
      <c r="H61" s="653"/>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V65"/>
  <sheetViews>
    <sheetView workbookViewId="0">
      <selection activeCell="A3" sqref="A3"/>
    </sheetView>
  </sheetViews>
  <sheetFormatPr defaultRowHeight="15" x14ac:dyDescent="0.25"/>
  <cols>
    <col min="1" max="1" width="9.140625" style="648"/>
    <col min="2" max="2" width="46.42578125" style="648" customWidth="1"/>
    <col min="3" max="4" width="16.42578125" style="648" customWidth="1"/>
    <col min="5" max="16384" width="9.140625" style="648"/>
  </cols>
  <sheetData>
    <row r="1" spans="1:22" ht="18.75" x14ac:dyDescent="0.3">
      <c r="A1" s="781" t="s">
        <v>89</v>
      </c>
      <c r="B1" s="781"/>
      <c r="C1" s="781"/>
    </row>
    <row r="2" spans="1:22" x14ac:dyDescent="0.25">
      <c r="A2" s="649" t="s">
        <v>311</v>
      </c>
    </row>
    <row r="3" spans="1:22" s="727" customFormat="1" x14ac:dyDescent="0.25">
      <c r="A3" s="297" t="s">
        <v>0</v>
      </c>
    </row>
    <row r="5" spans="1:22" s="709" customFormat="1" x14ac:dyDescent="0.25">
      <c r="A5" s="728" t="s">
        <v>365</v>
      </c>
      <c r="B5" s="280"/>
      <c r="C5" s="281"/>
    </row>
    <row r="6" spans="1:22" s="709" customFormat="1" x14ac:dyDescent="0.25">
      <c r="A6" s="280"/>
      <c r="B6" s="280"/>
      <c r="C6" s="280"/>
      <c r="D6" s="280"/>
      <c r="E6" s="280"/>
      <c r="F6" s="280"/>
      <c r="G6" s="280"/>
      <c r="H6" s="280"/>
      <c r="I6" s="280"/>
      <c r="J6" s="280"/>
      <c r="K6" s="280"/>
      <c r="L6" s="280"/>
      <c r="M6" s="280"/>
      <c r="N6" s="280"/>
      <c r="O6" s="280"/>
      <c r="P6" s="280"/>
      <c r="Q6" s="280"/>
      <c r="R6" s="280"/>
      <c r="S6" s="280"/>
      <c r="T6" s="280"/>
      <c r="U6" s="280"/>
      <c r="V6" s="280"/>
    </row>
    <row r="7" spans="1:22" s="709" customFormat="1" ht="18" thickBot="1" x14ac:dyDescent="0.3">
      <c r="A7" s="280"/>
      <c r="B7" s="528" t="s">
        <v>312</v>
      </c>
      <c r="C7" s="769" t="s">
        <v>366</v>
      </c>
      <c r="D7" s="728" t="s">
        <v>373</v>
      </c>
      <c r="E7" s="280"/>
      <c r="F7" s="280"/>
      <c r="G7" s="280"/>
      <c r="H7" s="280"/>
      <c r="I7" s="280"/>
      <c r="J7" s="280"/>
      <c r="K7" s="280"/>
      <c r="L7" s="280"/>
      <c r="M7" s="280"/>
      <c r="N7" s="280"/>
      <c r="O7" s="280"/>
      <c r="P7" s="280"/>
      <c r="Q7" s="280"/>
      <c r="R7" s="280"/>
      <c r="S7" s="280"/>
      <c r="T7" s="280"/>
      <c r="U7" s="280"/>
      <c r="V7" s="280"/>
    </row>
    <row r="8" spans="1:22" s="709" customFormat="1" x14ac:dyDescent="0.25">
      <c r="A8" s="280"/>
      <c r="B8" s="768" t="s">
        <v>368</v>
      </c>
      <c r="C8" s="770">
        <v>61</v>
      </c>
      <c r="D8" s="766">
        <f>C8/72</f>
        <v>0.84722222222222221</v>
      </c>
      <c r="E8" s="280"/>
      <c r="F8" s="280"/>
      <c r="G8" s="280"/>
      <c r="H8" s="280"/>
      <c r="I8" s="280"/>
      <c r="J8" s="280"/>
      <c r="K8" s="280"/>
      <c r="L8" s="280"/>
      <c r="M8" s="280"/>
      <c r="N8" s="280"/>
      <c r="O8" s="280"/>
      <c r="P8" s="280"/>
      <c r="Q8" s="280"/>
      <c r="R8" s="280"/>
      <c r="S8" s="280"/>
      <c r="T8" s="280"/>
      <c r="U8" s="280"/>
      <c r="V8" s="280"/>
    </row>
    <row r="9" spans="1:22" x14ac:dyDescent="0.25">
      <c r="A9" s="280"/>
      <c r="B9" s="772" t="s">
        <v>369</v>
      </c>
      <c r="C9" s="773">
        <v>64</v>
      </c>
      <c r="D9" s="379">
        <f t="shared" ref="D9:D13" si="0">C9/72</f>
        <v>0.88888888888888884</v>
      </c>
      <c r="E9" s="280"/>
      <c r="F9" s="280"/>
      <c r="G9" s="280"/>
      <c r="H9" s="280"/>
      <c r="I9" s="280"/>
      <c r="J9" s="280"/>
      <c r="K9" s="280"/>
      <c r="L9" s="280"/>
      <c r="M9" s="280"/>
      <c r="N9" s="280"/>
      <c r="O9" s="280"/>
      <c r="P9" s="280"/>
      <c r="Q9" s="280"/>
      <c r="R9" s="280"/>
      <c r="S9" s="280"/>
      <c r="T9" s="280"/>
      <c r="U9" s="280"/>
      <c r="V9" s="280"/>
    </row>
    <row r="10" spans="1:22" x14ac:dyDescent="0.25">
      <c r="A10" s="280"/>
      <c r="B10" s="767" t="s">
        <v>370</v>
      </c>
      <c r="C10" s="771">
        <v>53</v>
      </c>
      <c r="D10" s="609">
        <f t="shared" si="0"/>
        <v>0.73611111111111116</v>
      </c>
      <c r="E10" s="280"/>
      <c r="F10" s="280"/>
      <c r="G10" s="280"/>
      <c r="H10" s="280"/>
      <c r="I10" s="280"/>
      <c r="J10" s="280"/>
      <c r="K10" s="280"/>
      <c r="L10" s="280"/>
      <c r="M10" s="280"/>
      <c r="N10" s="280"/>
      <c r="O10" s="280"/>
      <c r="P10" s="280"/>
      <c r="Q10" s="280"/>
      <c r="R10" s="280"/>
      <c r="S10" s="280"/>
      <c r="T10" s="280"/>
      <c r="U10" s="280"/>
      <c r="V10" s="280"/>
    </row>
    <row r="11" spans="1:22" x14ac:dyDescent="0.25">
      <c r="A11" s="280"/>
      <c r="B11" s="772" t="s">
        <v>371</v>
      </c>
      <c r="C11" s="773">
        <v>71</v>
      </c>
      <c r="D11" s="379">
        <f t="shared" si="0"/>
        <v>0.98611111111111116</v>
      </c>
      <c r="E11" s="280"/>
      <c r="F11" s="280"/>
      <c r="G11" s="280"/>
      <c r="H11" s="280"/>
      <c r="I11" s="280"/>
      <c r="J11" s="280"/>
      <c r="K11" s="280"/>
      <c r="L11" s="280"/>
      <c r="M11" s="280"/>
      <c r="N11" s="280"/>
      <c r="O11" s="280"/>
      <c r="P11" s="280"/>
      <c r="Q11" s="280"/>
      <c r="R11" s="280"/>
      <c r="S11" s="280"/>
      <c r="T11" s="280"/>
      <c r="U11" s="280"/>
      <c r="V11" s="280"/>
    </row>
    <row r="12" spans="1:22" s="707" customFormat="1" x14ac:dyDescent="0.25">
      <c r="A12" s="280"/>
      <c r="B12" s="767" t="s">
        <v>372</v>
      </c>
      <c r="C12" s="771">
        <v>44</v>
      </c>
      <c r="D12" s="609">
        <f t="shared" si="0"/>
        <v>0.61111111111111116</v>
      </c>
      <c r="E12" s="280"/>
      <c r="F12" s="280"/>
      <c r="G12" s="280"/>
      <c r="H12" s="280"/>
      <c r="I12" s="280"/>
      <c r="J12" s="280"/>
      <c r="K12" s="280"/>
      <c r="L12" s="280"/>
      <c r="M12" s="280"/>
      <c r="N12" s="280"/>
      <c r="O12" s="280"/>
      <c r="P12" s="280"/>
      <c r="Q12" s="280"/>
      <c r="R12" s="280"/>
      <c r="S12" s="280"/>
      <c r="T12" s="280"/>
      <c r="U12" s="280"/>
      <c r="V12" s="280"/>
    </row>
    <row r="13" spans="1:22" ht="15.75" thickBot="1" x14ac:dyDescent="0.3">
      <c r="A13" s="280"/>
      <c r="B13" s="774" t="s">
        <v>367</v>
      </c>
      <c r="C13" s="775">
        <v>2</v>
      </c>
      <c r="D13" s="776">
        <f t="shared" si="0"/>
        <v>2.7777777777777776E-2</v>
      </c>
      <c r="E13" s="280"/>
      <c r="F13" s="280"/>
      <c r="G13" s="280"/>
      <c r="H13" s="280"/>
      <c r="I13" s="280"/>
      <c r="J13" s="280"/>
      <c r="K13" s="280"/>
      <c r="L13" s="280"/>
      <c r="M13" s="280"/>
      <c r="N13" s="280"/>
      <c r="O13" s="280"/>
      <c r="P13" s="280"/>
      <c r="Q13" s="280"/>
      <c r="R13" s="280"/>
      <c r="S13" s="280"/>
      <c r="T13" s="280"/>
      <c r="U13" s="280"/>
      <c r="V13" s="280"/>
    </row>
    <row r="14" spans="1:22" s="707" customFormat="1" x14ac:dyDescent="0.25">
      <c r="A14" s="280"/>
      <c r="B14" s="765"/>
      <c r="C14" s="280"/>
      <c r="D14" s="280"/>
      <c r="E14" s="280"/>
      <c r="F14" s="280"/>
      <c r="G14" s="280"/>
      <c r="H14" s="280"/>
      <c r="I14" s="280"/>
      <c r="J14" s="280"/>
      <c r="K14" s="280"/>
      <c r="L14" s="280"/>
      <c r="M14" s="280"/>
      <c r="N14" s="280"/>
      <c r="O14" s="280"/>
      <c r="P14" s="280"/>
      <c r="Q14" s="280"/>
      <c r="R14" s="280"/>
      <c r="S14" s="280"/>
      <c r="T14" s="280"/>
      <c r="U14" s="280"/>
      <c r="V14" s="280"/>
    </row>
    <row r="15" spans="1:22" s="707" customFormat="1" x14ac:dyDescent="0.25">
      <c r="A15" s="15" t="s">
        <v>374</v>
      </c>
      <c r="B15" s="765"/>
      <c r="C15" s="280"/>
      <c r="D15" s="280"/>
      <c r="E15" s="280"/>
      <c r="F15" s="280"/>
      <c r="G15" s="280"/>
      <c r="H15" s="280"/>
      <c r="I15" s="280"/>
      <c r="J15" s="280"/>
      <c r="K15" s="280"/>
      <c r="L15" s="280"/>
      <c r="M15" s="280"/>
      <c r="N15" s="280"/>
      <c r="O15" s="280"/>
      <c r="P15" s="280"/>
      <c r="Q15" s="280"/>
      <c r="R15" s="280"/>
      <c r="S15" s="280"/>
      <c r="T15" s="280"/>
      <c r="U15" s="280"/>
      <c r="V15" s="280"/>
    </row>
    <row r="16" spans="1:22" s="707" customFormat="1" x14ac:dyDescent="0.25">
      <c r="A16" s="280"/>
      <c r="B16" s="280"/>
      <c r="C16" s="280"/>
      <c r="D16" s="280"/>
      <c r="E16" s="280"/>
      <c r="F16" s="280"/>
      <c r="G16" s="280"/>
      <c r="H16" s="280"/>
      <c r="I16" s="280"/>
      <c r="J16" s="280"/>
      <c r="K16" s="280"/>
      <c r="L16" s="280"/>
      <c r="M16" s="280"/>
      <c r="N16" s="280"/>
      <c r="O16" s="280"/>
      <c r="P16" s="280"/>
      <c r="Q16" s="280"/>
      <c r="R16" s="280"/>
      <c r="S16" s="280"/>
      <c r="T16" s="280"/>
      <c r="U16" s="280"/>
      <c r="V16" s="280"/>
    </row>
    <row r="17" spans="1:22" s="707" customFormat="1" x14ac:dyDescent="0.25">
      <c r="A17" s="280"/>
      <c r="B17" s="280"/>
      <c r="C17" s="280"/>
      <c r="D17" s="280"/>
      <c r="E17" s="280"/>
      <c r="F17" s="280"/>
      <c r="G17" s="280"/>
      <c r="H17" s="280"/>
      <c r="I17" s="280"/>
      <c r="J17" s="280"/>
      <c r="K17" s="280"/>
      <c r="L17" s="280"/>
      <c r="M17" s="280"/>
      <c r="N17" s="280"/>
      <c r="O17" s="280"/>
      <c r="P17" s="280"/>
      <c r="Q17" s="280"/>
      <c r="R17" s="280"/>
      <c r="S17" s="280"/>
      <c r="T17" s="280"/>
      <c r="U17" s="280"/>
      <c r="V17" s="280"/>
    </row>
    <row r="18" spans="1:22" s="707" customFormat="1" x14ac:dyDescent="0.25">
      <c r="A18" s="280"/>
      <c r="B18" s="280"/>
      <c r="C18" s="280"/>
      <c r="D18" s="280"/>
      <c r="E18" s="280"/>
      <c r="F18" s="280"/>
      <c r="G18" s="280"/>
      <c r="H18" s="280"/>
      <c r="I18" s="280"/>
      <c r="J18" s="280"/>
      <c r="K18" s="280"/>
      <c r="L18" s="280"/>
      <c r="M18" s="280"/>
      <c r="N18" s="280"/>
      <c r="O18" s="280"/>
      <c r="P18" s="280"/>
      <c r="Q18" s="280"/>
      <c r="R18" s="280"/>
      <c r="S18" s="280"/>
      <c r="T18" s="280"/>
      <c r="U18" s="280"/>
      <c r="V18" s="280"/>
    </row>
    <row r="19" spans="1:22" s="707" customFormat="1" x14ac:dyDescent="0.25">
      <c r="A19" s="280"/>
      <c r="B19" s="280"/>
      <c r="C19" s="280"/>
      <c r="D19" s="280"/>
      <c r="E19" s="280"/>
      <c r="F19" s="280"/>
      <c r="G19" s="280"/>
      <c r="H19" s="280"/>
      <c r="I19" s="280"/>
      <c r="J19" s="280"/>
      <c r="K19" s="280"/>
      <c r="L19" s="280"/>
      <c r="M19" s="280"/>
      <c r="N19" s="280"/>
      <c r="O19" s="280"/>
      <c r="P19" s="280"/>
      <c r="Q19" s="280"/>
      <c r="R19" s="280"/>
      <c r="S19" s="280"/>
      <c r="T19" s="280"/>
      <c r="U19" s="280"/>
      <c r="V19" s="280"/>
    </row>
    <row r="20" spans="1:22" s="707" customFormat="1" x14ac:dyDescent="0.25">
      <c r="A20" s="280"/>
      <c r="B20" s="280"/>
      <c r="C20" s="280"/>
      <c r="D20" s="280"/>
      <c r="E20" s="280"/>
      <c r="F20" s="280"/>
      <c r="G20" s="280"/>
      <c r="H20" s="280"/>
      <c r="I20" s="280"/>
      <c r="J20" s="280"/>
      <c r="K20" s="280"/>
      <c r="L20" s="280"/>
      <c r="M20" s="280"/>
      <c r="N20" s="280"/>
      <c r="O20" s="280"/>
      <c r="P20" s="280"/>
      <c r="Q20" s="280"/>
      <c r="R20" s="280"/>
      <c r="S20" s="280"/>
      <c r="T20" s="280"/>
      <c r="U20" s="280"/>
      <c r="V20" s="280"/>
    </row>
    <row r="21" spans="1:22" x14ac:dyDescent="0.25">
      <c r="A21" s="280"/>
      <c r="B21" s="280"/>
      <c r="C21" s="280"/>
      <c r="D21" s="280"/>
      <c r="E21" s="280"/>
      <c r="F21" s="280"/>
      <c r="G21" s="280"/>
      <c r="H21" s="280"/>
      <c r="I21" s="280"/>
      <c r="J21" s="280"/>
      <c r="K21" s="280"/>
      <c r="L21" s="280"/>
      <c r="M21" s="280"/>
      <c r="N21" s="280"/>
      <c r="O21" s="280"/>
      <c r="P21" s="280"/>
      <c r="Q21" s="280"/>
      <c r="R21" s="280"/>
      <c r="S21" s="280"/>
      <c r="T21" s="280"/>
      <c r="U21" s="280"/>
      <c r="V21" s="280"/>
    </row>
    <row r="22" spans="1:22" x14ac:dyDescent="0.25">
      <c r="A22" s="280"/>
      <c r="B22" s="280"/>
      <c r="C22" s="280"/>
      <c r="D22" s="280"/>
      <c r="E22" s="280"/>
      <c r="F22" s="280"/>
      <c r="G22" s="280"/>
      <c r="H22" s="280"/>
      <c r="I22" s="280"/>
      <c r="J22" s="280"/>
      <c r="K22" s="280"/>
      <c r="L22" s="280"/>
      <c r="M22" s="280"/>
      <c r="N22" s="280"/>
      <c r="O22" s="280"/>
      <c r="P22" s="280"/>
      <c r="Q22" s="280"/>
      <c r="R22" s="280"/>
      <c r="S22" s="280"/>
      <c r="T22" s="280"/>
      <c r="U22" s="280"/>
      <c r="V22" s="280"/>
    </row>
    <row r="23" spans="1:22" x14ac:dyDescent="0.25">
      <c r="A23" s="280"/>
      <c r="B23" s="280"/>
      <c r="C23" s="280"/>
      <c r="D23" s="280"/>
      <c r="E23" s="280"/>
      <c r="F23" s="280"/>
      <c r="G23" s="280"/>
      <c r="H23" s="280"/>
      <c r="I23" s="280"/>
      <c r="J23" s="280"/>
      <c r="K23" s="280"/>
      <c r="L23" s="280"/>
      <c r="M23" s="280"/>
      <c r="N23" s="280"/>
      <c r="O23" s="280"/>
      <c r="P23" s="280"/>
      <c r="Q23" s="280"/>
      <c r="R23" s="280"/>
      <c r="S23" s="280"/>
      <c r="T23" s="280"/>
      <c r="U23" s="280"/>
      <c r="V23" s="280"/>
    </row>
    <row r="24" spans="1:22" x14ac:dyDescent="0.25">
      <c r="A24" s="280"/>
      <c r="B24" s="280"/>
      <c r="C24" s="280"/>
      <c r="D24" s="280"/>
      <c r="E24" s="280"/>
      <c r="F24" s="280"/>
      <c r="G24" s="280"/>
      <c r="H24" s="280"/>
      <c r="I24" s="280"/>
      <c r="J24" s="280"/>
      <c r="K24" s="280"/>
      <c r="L24" s="280"/>
      <c r="M24" s="280"/>
      <c r="N24" s="280"/>
      <c r="O24" s="280"/>
      <c r="P24" s="280"/>
      <c r="Q24" s="280"/>
      <c r="R24" s="280"/>
      <c r="S24" s="280"/>
      <c r="T24" s="280"/>
      <c r="U24" s="280"/>
      <c r="V24" s="280"/>
    </row>
    <row r="25" spans="1:22" x14ac:dyDescent="0.25">
      <c r="A25" s="280"/>
      <c r="B25" s="280"/>
      <c r="C25" s="280"/>
      <c r="D25" s="280"/>
      <c r="E25" s="280"/>
      <c r="F25" s="280"/>
      <c r="G25" s="280"/>
      <c r="H25" s="280"/>
      <c r="I25" s="280"/>
      <c r="J25" s="280"/>
      <c r="K25" s="280"/>
      <c r="L25" s="280"/>
      <c r="M25" s="280"/>
      <c r="N25" s="280"/>
      <c r="O25" s="280"/>
      <c r="P25" s="280"/>
      <c r="Q25" s="280"/>
      <c r="R25" s="280"/>
      <c r="S25" s="280"/>
      <c r="T25" s="280"/>
      <c r="U25" s="280"/>
      <c r="V25" s="280"/>
    </row>
    <row r="26" spans="1:22" x14ac:dyDescent="0.25">
      <c r="A26" s="280"/>
      <c r="B26" s="280"/>
      <c r="C26" s="280"/>
      <c r="D26" s="280"/>
      <c r="E26" s="280"/>
      <c r="F26" s="280"/>
      <c r="G26" s="280"/>
      <c r="H26" s="280"/>
      <c r="I26" s="280"/>
      <c r="J26" s="280"/>
      <c r="K26" s="280"/>
      <c r="L26" s="280"/>
      <c r="M26" s="280"/>
      <c r="N26" s="280"/>
      <c r="O26" s="280"/>
      <c r="P26" s="280"/>
      <c r="Q26" s="280"/>
      <c r="R26" s="280"/>
      <c r="S26" s="280"/>
      <c r="T26" s="280"/>
      <c r="U26" s="280"/>
      <c r="V26" s="280"/>
    </row>
    <row r="27" spans="1:22" x14ac:dyDescent="0.25">
      <c r="A27" s="280"/>
      <c r="B27" s="280"/>
      <c r="C27" s="280"/>
      <c r="D27" s="280"/>
      <c r="E27" s="280"/>
      <c r="F27" s="280"/>
      <c r="G27" s="280"/>
      <c r="H27" s="280"/>
      <c r="I27" s="280"/>
      <c r="J27" s="280"/>
      <c r="K27" s="280"/>
      <c r="L27" s="280"/>
      <c r="M27" s="280"/>
      <c r="N27" s="280"/>
      <c r="O27" s="280"/>
      <c r="P27" s="280"/>
      <c r="Q27" s="280"/>
      <c r="R27" s="280"/>
      <c r="S27" s="280"/>
      <c r="T27" s="280"/>
      <c r="U27" s="280"/>
      <c r="V27" s="280"/>
    </row>
    <row r="28" spans="1:22" x14ac:dyDescent="0.25">
      <c r="A28" s="280"/>
      <c r="B28" s="280"/>
      <c r="C28" s="280"/>
      <c r="D28" s="280"/>
      <c r="E28" s="280"/>
      <c r="F28" s="280"/>
      <c r="G28" s="280"/>
      <c r="H28" s="280"/>
      <c r="I28" s="280"/>
      <c r="J28" s="280"/>
      <c r="K28" s="280"/>
      <c r="L28" s="280"/>
      <c r="M28" s="280"/>
      <c r="N28" s="280"/>
      <c r="O28" s="280"/>
      <c r="P28" s="280"/>
      <c r="Q28" s="280"/>
      <c r="R28" s="280"/>
      <c r="S28" s="280"/>
      <c r="T28" s="280"/>
      <c r="U28" s="280"/>
      <c r="V28" s="280"/>
    </row>
    <row r="29" spans="1:22" x14ac:dyDescent="0.25">
      <c r="A29" s="280"/>
      <c r="B29" s="280"/>
      <c r="C29" s="280"/>
      <c r="D29" s="280"/>
      <c r="E29" s="280"/>
      <c r="F29" s="280"/>
      <c r="G29" s="280"/>
      <c r="H29" s="280"/>
      <c r="I29" s="280"/>
      <c r="J29" s="280"/>
      <c r="K29" s="280"/>
      <c r="L29" s="280"/>
      <c r="M29" s="280"/>
      <c r="N29" s="280"/>
      <c r="O29" s="280"/>
      <c r="P29" s="280"/>
      <c r="Q29" s="280"/>
      <c r="R29" s="280"/>
      <c r="S29" s="280"/>
      <c r="T29" s="280"/>
      <c r="U29" s="280"/>
      <c r="V29" s="280"/>
    </row>
    <row r="30" spans="1:22" x14ac:dyDescent="0.25">
      <c r="A30" s="280"/>
      <c r="B30" s="280"/>
      <c r="C30" s="280"/>
      <c r="D30" s="280"/>
      <c r="E30" s="280"/>
      <c r="F30" s="280"/>
      <c r="G30" s="280"/>
      <c r="H30" s="280"/>
      <c r="I30" s="280"/>
      <c r="J30" s="280"/>
      <c r="K30" s="280"/>
      <c r="L30" s="280"/>
      <c r="M30" s="280"/>
      <c r="N30" s="280"/>
      <c r="O30" s="280"/>
      <c r="P30" s="280"/>
      <c r="Q30" s="280"/>
      <c r="R30" s="280"/>
      <c r="S30" s="280"/>
      <c r="T30" s="280"/>
      <c r="U30" s="280"/>
      <c r="V30" s="280"/>
    </row>
    <row r="31" spans="1:22" x14ac:dyDescent="0.25">
      <c r="A31" s="280"/>
      <c r="B31" s="280"/>
      <c r="C31" s="280"/>
      <c r="D31" s="280"/>
      <c r="E31" s="280"/>
      <c r="F31" s="280"/>
      <c r="G31" s="280"/>
      <c r="H31" s="280"/>
      <c r="I31" s="280"/>
      <c r="J31" s="280"/>
      <c r="K31" s="280"/>
      <c r="L31" s="280"/>
      <c r="M31" s="280"/>
      <c r="N31" s="280"/>
      <c r="O31" s="280"/>
      <c r="P31" s="280"/>
      <c r="Q31" s="280"/>
      <c r="R31" s="280"/>
      <c r="S31" s="280"/>
      <c r="T31" s="280"/>
      <c r="U31" s="280"/>
      <c r="V31" s="280"/>
    </row>
    <row r="32" spans="1:22" x14ac:dyDescent="0.25">
      <c r="A32" s="280"/>
      <c r="B32" s="280"/>
      <c r="C32" s="280"/>
      <c r="D32" s="280"/>
      <c r="E32" s="280"/>
      <c r="F32" s="280"/>
      <c r="G32" s="280"/>
      <c r="H32" s="280"/>
      <c r="I32" s="280"/>
      <c r="J32" s="280"/>
      <c r="K32" s="280"/>
      <c r="L32" s="280"/>
      <c r="M32" s="280"/>
      <c r="N32" s="280"/>
      <c r="O32" s="280"/>
      <c r="P32" s="280"/>
      <c r="Q32" s="280"/>
      <c r="R32" s="280"/>
      <c r="S32" s="280"/>
      <c r="T32" s="280"/>
      <c r="U32" s="280"/>
      <c r="V32" s="280"/>
    </row>
    <row r="33" spans="1:22" x14ac:dyDescent="0.25">
      <c r="A33" s="280"/>
      <c r="B33" s="280"/>
      <c r="C33" s="280"/>
      <c r="D33" s="280"/>
      <c r="E33" s="280"/>
      <c r="F33" s="280"/>
      <c r="G33" s="280"/>
      <c r="H33" s="280"/>
      <c r="I33" s="280"/>
      <c r="J33" s="280"/>
      <c r="K33" s="280"/>
      <c r="L33" s="280"/>
      <c r="M33" s="280"/>
      <c r="N33" s="280"/>
      <c r="O33" s="280"/>
      <c r="P33" s="280"/>
      <c r="Q33" s="280"/>
      <c r="R33" s="280"/>
      <c r="S33" s="280"/>
      <c r="T33" s="280"/>
      <c r="U33" s="280"/>
      <c r="V33" s="280"/>
    </row>
    <row r="34" spans="1:22" x14ac:dyDescent="0.25">
      <c r="A34" s="280"/>
      <c r="B34" s="280"/>
      <c r="C34" s="280"/>
      <c r="D34" s="280"/>
      <c r="E34" s="280"/>
      <c r="F34" s="280"/>
      <c r="G34" s="280"/>
      <c r="H34" s="280"/>
      <c r="I34" s="280"/>
      <c r="J34" s="280"/>
      <c r="K34" s="280"/>
      <c r="L34" s="280"/>
      <c r="M34" s="280"/>
      <c r="N34" s="280"/>
      <c r="O34" s="280"/>
      <c r="P34" s="280"/>
      <c r="Q34" s="280"/>
      <c r="R34" s="280"/>
      <c r="S34" s="280"/>
      <c r="T34" s="280"/>
      <c r="U34" s="280"/>
      <c r="V34" s="280"/>
    </row>
    <row r="35" spans="1:22" x14ac:dyDescent="0.25">
      <c r="A35" s="280"/>
      <c r="B35" s="280"/>
      <c r="C35" s="280"/>
      <c r="D35" s="280"/>
      <c r="E35" s="280"/>
      <c r="F35" s="280"/>
      <c r="G35" s="280"/>
      <c r="H35" s="280"/>
      <c r="I35" s="280"/>
      <c r="J35" s="280"/>
      <c r="K35" s="280"/>
      <c r="L35" s="280"/>
      <c r="M35" s="280"/>
      <c r="N35" s="280"/>
      <c r="O35" s="280"/>
      <c r="P35" s="280"/>
      <c r="Q35" s="280"/>
      <c r="R35" s="280"/>
      <c r="S35" s="280"/>
      <c r="T35" s="280"/>
      <c r="U35" s="280"/>
      <c r="V35" s="280"/>
    </row>
    <row r="36" spans="1:22" x14ac:dyDescent="0.25">
      <c r="A36" s="280"/>
      <c r="B36" s="280"/>
      <c r="C36" s="280"/>
      <c r="D36" s="280"/>
      <c r="E36" s="280"/>
      <c r="F36" s="280"/>
      <c r="G36" s="280"/>
      <c r="H36" s="280"/>
      <c r="I36" s="280"/>
      <c r="J36" s="280"/>
      <c r="K36" s="280"/>
      <c r="L36" s="280"/>
      <c r="M36" s="280"/>
      <c r="N36" s="280"/>
      <c r="O36" s="280"/>
      <c r="P36" s="280"/>
      <c r="Q36" s="280"/>
      <c r="R36" s="280"/>
      <c r="S36" s="280"/>
      <c r="T36" s="280"/>
      <c r="U36" s="280"/>
      <c r="V36" s="280"/>
    </row>
    <row r="37" spans="1:22" x14ac:dyDescent="0.25">
      <c r="A37" s="280"/>
      <c r="B37" s="280"/>
      <c r="C37" s="280"/>
      <c r="D37" s="280"/>
      <c r="E37" s="280"/>
      <c r="F37" s="280"/>
      <c r="G37" s="280"/>
      <c r="H37" s="280"/>
      <c r="I37" s="280"/>
      <c r="J37" s="280"/>
      <c r="K37" s="280"/>
      <c r="L37" s="280"/>
      <c r="M37" s="280"/>
      <c r="N37" s="280"/>
      <c r="O37" s="280"/>
      <c r="P37" s="280"/>
      <c r="Q37" s="280"/>
      <c r="R37" s="280"/>
      <c r="S37" s="280"/>
      <c r="T37" s="280"/>
      <c r="U37" s="280"/>
      <c r="V37" s="280"/>
    </row>
    <row r="38" spans="1:22" x14ac:dyDescent="0.25">
      <c r="A38" s="280"/>
      <c r="B38" s="280"/>
      <c r="C38" s="280"/>
      <c r="D38" s="280"/>
      <c r="E38" s="280"/>
      <c r="F38" s="280"/>
      <c r="G38" s="280"/>
      <c r="H38" s="280"/>
      <c r="I38" s="280"/>
      <c r="J38" s="280"/>
      <c r="K38" s="280"/>
      <c r="L38" s="280"/>
      <c r="M38" s="280"/>
      <c r="N38" s="280"/>
      <c r="O38" s="280"/>
      <c r="P38" s="280"/>
      <c r="Q38" s="280"/>
      <c r="R38" s="280"/>
      <c r="S38" s="280"/>
      <c r="T38" s="280"/>
      <c r="U38" s="280"/>
      <c r="V38" s="280"/>
    </row>
    <row r="39" spans="1:22" x14ac:dyDescent="0.25">
      <c r="A39" s="280"/>
      <c r="B39" s="280"/>
      <c r="C39" s="280"/>
      <c r="D39" s="280"/>
      <c r="E39" s="280"/>
      <c r="F39" s="280"/>
      <c r="G39" s="280"/>
      <c r="H39" s="280"/>
      <c r="I39" s="280"/>
      <c r="J39" s="280"/>
      <c r="K39" s="280"/>
      <c r="L39" s="280"/>
      <c r="M39" s="280"/>
      <c r="N39" s="280"/>
      <c r="O39" s="280"/>
      <c r="P39" s="280"/>
      <c r="Q39" s="280"/>
      <c r="R39" s="280"/>
      <c r="S39" s="280"/>
      <c r="T39" s="280"/>
      <c r="U39" s="280"/>
      <c r="V39" s="280"/>
    </row>
    <row r="40" spans="1:22" x14ac:dyDescent="0.25">
      <c r="A40" s="280"/>
      <c r="B40" s="280"/>
      <c r="C40" s="280"/>
      <c r="D40" s="280"/>
      <c r="E40" s="280"/>
      <c r="F40" s="280"/>
      <c r="G40" s="280"/>
      <c r="H40" s="280"/>
      <c r="I40" s="280"/>
      <c r="J40" s="280"/>
      <c r="K40" s="280"/>
      <c r="L40" s="280"/>
      <c r="M40" s="280"/>
      <c r="N40" s="280"/>
      <c r="O40" s="280"/>
      <c r="P40" s="280"/>
      <c r="Q40" s="280"/>
      <c r="R40" s="280"/>
      <c r="S40" s="280"/>
      <c r="T40" s="280"/>
      <c r="U40" s="280"/>
      <c r="V40" s="280"/>
    </row>
    <row r="41" spans="1:22" x14ac:dyDescent="0.25">
      <c r="A41" s="280"/>
      <c r="B41" s="280"/>
      <c r="C41" s="280"/>
      <c r="D41" s="280"/>
      <c r="E41" s="280"/>
      <c r="F41" s="280"/>
      <c r="G41" s="280"/>
      <c r="H41" s="280"/>
      <c r="I41" s="280"/>
      <c r="J41" s="280"/>
      <c r="K41" s="280"/>
      <c r="L41" s="280"/>
      <c r="M41" s="280"/>
      <c r="N41" s="280"/>
      <c r="O41" s="280"/>
      <c r="P41" s="280"/>
      <c r="Q41" s="280"/>
      <c r="R41" s="280"/>
      <c r="S41" s="280"/>
      <c r="T41" s="280"/>
      <c r="U41" s="280"/>
      <c r="V41" s="280"/>
    </row>
    <row r="42" spans="1:22" x14ac:dyDescent="0.25">
      <c r="A42" s="280"/>
      <c r="B42" s="280"/>
      <c r="C42" s="280"/>
      <c r="D42" s="280"/>
      <c r="E42" s="280"/>
      <c r="F42" s="280"/>
      <c r="G42" s="280"/>
      <c r="H42" s="280"/>
      <c r="I42" s="280"/>
      <c r="J42" s="280"/>
      <c r="K42" s="280"/>
      <c r="L42" s="280"/>
      <c r="M42" s="280"/>
      <c r="N42" s="280"/>
      <c r="O42" s="280"/>
      <c r="P42" s="280"/>
      <c r="Q42" s="280"/>
      <c r="R42" s="280"/>
      <c r="S42" s="280"/>
      <c r="T42" s="280"/>
      <c r="U42" s="280"/>
      <c r="V42" s="280"/>
    </row>
    <row r="43" spans="1:22" x14ac:dyDescent="0.25">
      <c r="A43" s="280"/>
      <c r="B43" s="280"/>
      <c r="C43" s="280"/>
      <c r="D43" s="280"/>
      <c r="E43" s="280"/>
      <c r="F43" s="280"/>
      <c r="G43" s="280"/>
      <c r="H43" s="280"/>
      <c r="I43" s="280"/>
      <c r="J43" s="280"/>
      <c r="K43" s="280"/>
      <c r="L43" s="280"/>
      <c r="M43" s="280"/>
      <c r="N43" s="280"/>
      <c r="O43" s="280"/>
      <c r="P43" s="280"/>
      <c r="Q43" s="280"/>
      <c r="R43" s="280"/>
      <c r="S43" s="280"/>
      <c r="T43" s="280"/>
      <c r="U43" s="280"/>
      <c r="V43" s="280"/>
    </row>
    <row r="44" spans="1:22" x14ac:dyDescent="0.25">
      <c r="A44" s="280"/>
      <c r="B44" s="280"/>
      <c r="C44" s="280"/>
      <c r="D44" s="280"/>
      <c r="E44" s="280"/>
      <c r="F44" s="280"/>
      <c r="G44" s="280"/>
      <c r="H44" s="280"/>
      <c r="I44" s="280"/>
      <c r="J44" s="280"/>
      <c r="K44" s="280"/>
      <c r="L44" s="280"/>
      <c r="M44" s="280"/>
      <c r="N44" s="280"/>
      <c r="O44" s="280"/>
      <c r="P44" s="280"/>
      <c r="Q44" s="280"/>
      <c r="R44" s="280"/>
      <c r="S44" s="280"/>
      <c r="T44" s="280"/>
      <c r="U44" s="280"/>
      <c r="V44" s="280"/>
    </row>
    <row r="45" spans="1:22" x14ac:dyDescent="0.25">
      <c r="A45" s="280"/>
      <c r="B45" s="280"/>
      <c r="C45" s="280"/>
      <c r="D45" s="280"/>
      <c r="E45" s="280"/>
      <c r="F45" s="280"/>
      <c r="G45" s="280"/>
      <c r="H45" s="280"/>
      <c r="I45" s="280"/>
      <c r="J45" s="280"/>
      <c r="K45" s="280"/>
      <c r="L45" s="280"/>
      <c r="M45" s="280"/>
      <c r="N45" s="280"/>
      <c r="O45" s="280"/>
      <c r="P45" s="280"/>
      <c r="Q45" s="280"/>
      <c r="R45" s="280"/>
      <c r="S45" s="280"/>
      <c r="T45" s="280"/>
      <c r="U45" s="280"/>
      <c r="V45" s="280"/>
    </row>
    <row r="46" spans="1:22" x14ac:dyDescent="0.25">
      <c r="A46" s="280"/>
      <c r="B46" s="280"/>
      <c r="C46" s="280"/>
      <c r="D46" s="280"/>
      <c r="E46" s="280"/>
      <c r="F46" s="280"/>
      <c r="G46" s="280"/>
      <c r="H46" s="280"/>
      <c r="I46" s="280"/>
      <c r="J46" s="280"/>
      <c r="K46" s="280"/>
      <c r="L46" s="280"/>
      <c r="M46" s="280"/>
      <c r="N46" s="280"/>
      <c r="O46" s="280"/>
      <c r="P46" s="280"/>
      <c r="Q46" s="280"/>
      <c r="R46" s="280"/>
      <c r="S46" s="280"/>
      <c r="T46" s="280"/>
      <c r="U46" s="280"/>
      <c r="V46" s="280"/>
    </row>
    <row r="47" spans="1:22" x14ac:dyDescent="0.25">
      <c r="A47" s="280"/>
      <c r="B47" s="280"/>
      <c r="C47" s="280"/>
      <c r="D47" s="280"/>
      <c r="E47" s="280"/>
      <c r="F47" s="280"/>
      <c r="G47" s="280"/>
      <c r="H47" s="280"/>
      <c r="I47" s="280"/>
      <c r="J47" s="280"/>
      <c r="K47" s="280"/>
      <c r="L47" s="280"/>
      <c r="M47" s="280"/>
      <c r="N47" s="280"/>
      <c r="O47" s="280"/>
      <c r="P47" s="280"/>
      <c r="Q47" s="280"/>
      <c r="R47" s="280"/>
      <c r="S47" s="280"/>
      <c r="T47" s="280"/>
      <c r="U47" s="280"/>
      <c r="V47" s="280"/>
    </row>
    <row r="48" spans="1:22" x14ac:dyDescent="0.25">
      <c r="A48" s="280"/>
      <c r="B48" s="280"/>
      <c r="C48" s="280"/>
      <c r="D48" s="280"/>
      <c r="E48" s="280"/>
      <c r="F48" s="280"/>
      <c r="G48" s="280"/>
      <c r="H48" s="280"/>
      <c r="I48" s="280"/>
      <c r="J48" s="280"/>
      <c r="K48" s="280"/>
      <c r="L48" s="280"/>
      <c r="M48" s="280"/>
      <c r="N48" s="280"/>
      <c r="O48" s="280"/>
      <c r="P48" s="280"/>
      <c r="Q48" s="280"/>
      <c r="R48" s="280"/>
      <c r="S48" s="280"/>
      <c r="T48" s="280"/>
      <c r="U48" s="280"/>
      <c r="V48" s="280"/>
    </row>
    <row r="49" spans="1:22" x14ac:dyDescent="0.25">
      <c r="A49" s="280"/>
      <c r="B49" s="280"/>
      <c r="C49" s="280"/>
      <c r="D49" s="280"/>
      <c r="E49" s="280"/>
      <c r="F49" s="280"/>
      <c r="G49" s="280"/>
      <c r="H49" s="280"/>
      <c r="I49" s="280"/>
      <c r="J49" s="280"/>
      <c r="K49" s="280"/>
      <c r="L49" s="280"/>
      <c r="M49" s="280"/>
      <c r="N49" s="280"/>
      <c r="O49" s="280"/>
      <c r="P49" s="280"/>
      <c r="Q49" s="280"/>
      <c r="R49" s="280"/>
      <c r="S49" s="280"/>
      <c r="T49" s="280"/>
      <c r="U49" s="280"/>
      <c r="V49" s="280"/>
    </row>
    <row r="50" spans="1:22" x14ac:dyDescent="0.25">
      <c r="A50" s="280"/>
      <c r="B50" s="280"/>
      <c r="C50" s="280"/>
      <c r="D50" s="280"/>
      <c r="E50" s="280"/>
      <c r="F50" s="280"/>
      <c r="G50" s="280"/>
      <c r="H50" s="280"/>
      <c r="I50" s="280"/>
      <c r="J50" s="280"/>
      <c r="K50" s="280"/>
      <c r="L50" s="280"/>
      <c r="M50" s="280"/>
      <c r="N50" s="280"/>
      <c r="O50" s="280"/>
      <c r="P50" s="280"/>
      <c r="Q50" s="280"/>
      <c r="R50" s="280"/>
      <c r="S50" s="280"/>
      <c r="T50" s="280"/>
      <c r="U50" s="280"/>
      <c r="V50" s="280"/>
    </row>
    <row r="51" spans="1:22" x14ac:dyDescent="0.25">
      <c r="A51" s="280"/>
      <c r="B51" s="280"/>
      <c r="C51" s="280"/>
      <c r="D51" s="280"/>
      <c r="E51" s="280"/>
      <c r="F51" s="280"/>
      <c r="G51" s="280"/>
      <c r="H51" s="280"/>
      <c r="I51" s="280"/>
      <c r="J51" s="280"/>
      <c r="K51" s="280"/>
      <c r="L51" s="280"/>
      <c r="M51" s="280"/>
      <c r="N51" s="280"/>
      <c r="O51" s="280"/>
      <c r="P51" s="280"/>
      <c r="Q51" s="280"/>
      <c r="R51" s="280"/>
      <c r="S51" s="280"/>
      <c r="T51" s="280"/>
      <c r="U51" s="280"/>
      <c r="V51" s="280"/>
    </row>
    <row r="52" spans="1:22" x14ac:dyDescent="0.25">
      <c r="A52" s="280"/>
      <c r="B52" s="280"/>
      <c r="C52" s="280"/>
      <c r="D52" s="280"/>
      <c r="E52" s="280"/>
      <c r="F52" s="280"/>
      <c r="G52" s="280"/>
      <c r="H52" s="280"/>
      <c r="I52" s="280"/>
      <c r="J52" s="280"/>
      <c r="K52" s="280"/>
      <c r="L52" s="280"/>
      <c r="M52" s="280"/>
      <c r="N52" s="280"/>
      <c r="O52" s="280"/>
      <c r="P52" s="280"/>
      <c r="Q52" s="280"/>
      <c r="R52" s="280"/>
      <c r="S52" s="280"/>
      <c r="T52" s="280"/>
      <c r="U52" s="280"/>
      <c r="V52" s="280"/>
    </row>
    <row r="53" spans="1:22" x14ac:dyDescent="0.25">
      <c r="A53" s="280"/>
      <c r="B53" s="280"/>
      <c r="C53" s="280"/>
      <c r="D53" s="280"/>
      <c r="E53" s="280"/>
      <c r="F53" s="280"/>
      <c r="G53" s="280"/>
      <c r="H53" s="280"/>
      <c r="I53" s="280"/>
      <c r="J53" s="280"/>
      <c r="K53" s="280"/>
      <c r="L53" s="280"/>
      <c r="M53" s="280"/>
      <c r="N53" s="280"/>
      <c r="O53" s="280"/>
      <c r="P53" s="280"/>
      <c r="Q53" s="280"/>
      <c r="R53" s="280"/>
      <c r="S53" s="280"/>
      <c r="T53" s="280"/>
      <c r="U53" s="280"/>
      <c r="V53" s="280"/>
    </row>
    <row r="54" spans="1:22" x14ac:dyDescent="0.25">
      <c r="A54" s="280"/>
      <c r="B54" s="280"/>
      <c r="C54" s="280"/>
      <c r="D54" s="280"/>
      <c r="E54" s="280"/>
      <c r="F54" s="280"/>
      <c r="G54" s="280"/>
      <c r="H54" s="280"/>
      <c r="I54" s="280"/>
      <c r="J54" s="280"/>
      <c r="K54" s="280"/>
      <c r="L54" s="280"/>
      <c r="M54" s="280"/>
      <c r="N54" s="280"/>
      <c r="O54" s="280"/>
      <c r="P54" s="280"/>
      <c r="Q54" s="280"/>
      <c r="R54" s="280"/>
      <c r="S54" s="280"/>
      <c r="T54" s="280"/>
      <c r="U54" s="280"/>
      <c r="V54" s="280"/>
    </row>
    <row r="55" spans="1:22" x14ac:dyDescent="0.25">
      <c r="A55" s="280"/>
      <c r="B55" s="280"/>
      <c r="C55" s="280"/>
      <c r="D55" s="280"/>
      <c r="E55" s="280"/>
      <c r="F55" s="280"/>
      <c r="G55" s="280"/>
      <c r="H55" s="280"/>
      <c r="I55" s="280"/>
      <c r="J55" s="280"/>
      <c r="K55" s="280"/>
      <c r="L55" s="280"/>
      <c r="M55" s="280"/>
      <c r="N55" s="280"/>
      <c r="O55" s="280"/>
      <c r="P55" s="280"/>
      <c r="Q55" s="280"/>
      <c r="R55" s="280"/>
      <c r="S55" s="280"/>
      <c r="T55" s="280"/>
      <c r="U55" s="280"/>
      <c r="V55" s="280"/>
    </row>
    <row r="56" spans="1:22" x14ac:dyDescent="0.25">
      <c r="A56" s="280"/>
      <c r="B56" s="280"/>
      <c r="C56" s="280"/>
      <c r="D56" s="280"/>
      <c r="E56" s="280"/>
      <c r="F56" s="280"/>
      <c r="G56" s="280"/>
      <c r="H56" s="280"/>
      <c r="I56" s="280"/>
      <c r="J56" s="280"/>
      <c r="K56" s="280"/>
      <c r="L56" s="280"/>
      <c r="M56" s="280"/>
      <c r="N56" s="280"/>
      <c r="O56" s="280"/>
      <c r="P56" s="280"/>
      <c r="Q56" s="280"/>
      <c r="R56" s="280"/>
      <c r="S56" s="280"/>
      <c r="T56" s="280"/>
      <c r="U56" s="280"/>
      <c r="V56" s="280"/>
    </row>
    <row r="57" spans="1:22" x14ac:dyDescent="0.25">
      <c r="A57" s="280"/>
      <c r="B57" s="280"/>
      <c r="C57" s="280"/>
      <c r="D57" s="280"/>
      <c r="E57" s="280"/>
      <c r="F57" s="280"/>
      <c r="G57" s="280"/>
      <c r="H57" s="280"/>
      <c r="I57" s="280"/>
      <c r="J57" s="280"/>
      <c r="K57" s="280"/>
      <c r="L57" s="280"/>
      <c r="M57" s="280"/>
      <c r="N57" s="280"/>
      <c r="O57" s="280"/>
      <c r="P57" s="280"/>
      <c r="Q57" s="280"/>
      <c r="R57" s="280"/>
      <c r="S57" s="280"/>
      <c r="T57" s="280"/>
      <c r="U57" s="280"/>
      <c r="V57" s="280"/>
    </row>
    <row r="58" spans="1:22" x14ac:dyDescent="0.25">
      <c r="A58" s="280"/>
      <c r="B58" s="280"/>
      <c r="C58" s="280"/>
      <c r="D58" s="280"/>
      <c r="E58" s="280"/>
      <c r="F58" s="280"/>
      <c r="G58" s="280"/>
      <c r="H58" s="280"/>
      <c r="I58" s="280"/>
      <c r="J58" s="280"/>
      <c r="K58" s="280"/>
      <c r="L58" s="280"/>
      <c r="M58" s="280"/>
      <c r="N58" s="280"/>
      <c r="O58" s="280"/>
      <c r="P58" s="280"/>
      <c r="Q58" s="280"/>
      <c r="R58" s="280"/>
      <c r="S58" s="280"/>
      <c r="T58" s="280"/>
      <c r="U58" s="280"/>
      <c r="V58" s="280"/>
    </row>
    <row r="59" spans="1:22" x14ac:dyDescent="0.25">
      <c r="A59" s="280"/>
      <c r="B59" s="280"/>
      <c r="C59" s="280"/>
      <c r="D59" s="280"/>
      <c r="E59" s="280"/>
      <c r="F59" s="280"/>
      <c r="G59" s="280"/>
      <c r="H59" s="280"/>
      <c r="I59" s="280"/>
      <c r="J59" s="280"/>
      <c r="K59" s="280"/>
      <c r="L59" s="280"/>
      <c r="M59" s="280"/>
      <c r="N59" s="280"/>
      <c r="O59" s="280"/>
      <c r="P59" s="280"/>
      <c r="Q59" s="280"/>
      <c r="R59" s="280"/>
      <c r="S59" s="280"/>
      <c r="T59" s="280"/>
      <c r="U59" s="280"/>
      <c r="V59" s="280"/>
    </row>
    <row r="60" spans="1:22" x14ac:dyDescent="0.25">
      <c r="A60" s="280"/>
      <c r="B60" s="280"/>
      <c r="C60" s="280"/>
      <c r="D60" s="280"/>
      <c r="E60" s="280"/>
      <c r="F60" s="280"/>
      <c r="G60" s="280"/>
      <c r="H60" s="280"/>
      <c r="I60" s="280"/>
      <c r="J60" s="280"/>
      <c r="K60" s="280"/>
      <c r="L60" s="280"/>
      <c r="M60" s="280"/>
      <c r="N60" s="280"/>
      <c r="O60" s="280"/>
      <c r="P60" s="280"/>
      <c r="Q60" s="280"/>
      <c r="R60" s="280"/>
      <c r="S60" s="280"/>
      <c r="T60" s="280"/>
      <c r="U60" s="280"/>
      <c r="V60" s="280"/>
    </row>
    <row r="61" spans="1:22" x14ac:dyDescent="0.25">
      <c r="A61" s="280"/>
      <c r="B61" s="280"/>
      <c r="C61" s="280"/>
      <c r="D61" s="280"/>
      <c r="E61" s="280"/>
      <c r="F61" s="280"/>
      <c r="G61" s="280"/>
      <c r="H61" s="280"/>
      <c r="I61" s="280"/>
      <c r="J61" s="280"/>
      <c r="K61" s="280"/>
      <c r="L61" s="280"/>
      <c r="M61" s="280"/>
      <c r="N61" s="280"/>
      <c r="O61" s="280"/>
      <c r="P61" s="280"/>
      <c r="Q61" s="280"/>
      <c r="R61" s="280"/>
      <c r="S61" s="280"/>
      <c r="T61" s="280"/>
      <c r="U61" s="280"/>
      <c r="V61" s="280"/>
    </row>
    <row r="62" spans="1:22" x14ac:dyDescent="0.25">
      <c r="A62" s="280"/>
      <c r="B62" s="280"/>
      <c r="C62" s="280"/>
      <c r="D62" s="280"/>
      <c r="E62" s="280"/>
      <c r="F62" s="280"/>
      <c r="G62" s="280"/>
      <c r="H62" s="280"/>
      <c r="I62" s="280"/>
      <c r="J62" s="280"/>
      <c r="K62" s="280"/>
      <c r="L62" s="280"/>
      <c r="M62" s="280"/>
      <c r="N62" s="280"/>
      <c r="O62" s="280"/>
      <c r="P62" s="280"/>
      <c r="Q62" s="280"/>
      <c r="R62" s="280"/>
      <c r="S62" s="280"/>
      <c r="T62" s="280"/>
      <c r="U62" s="280"/>
      <c r="V62" s="280"/>
    </row>
    <row r="63" spans="1:22" x14ac:dyDescent="0.25">
      <c r="A63" s="280"/>
      <c r="B63" s="280"/>
      <c r="C63" s="280"/>
      <c r="D63" s="280"/>
      <c r="E63" s="280"/>
      <c r="F63" s="280"/>
      <c r="G63" s="280"/>
      <c r="H63" s="280"/>
      <c r="I63" s="280"/>
      <c r="J63" s="280"/>
      <c r="K63" s="280"/>
      <c r="L63" s="280"/>
      <c r="M63" s="280"/>
      <c r="N63" s="280"/>
      <c r="O63" s="280"/>
      <c r="P63" s="280"/>
      <c r="Q63" s="280"/>
      <c r="R63" s="280"/>
      <c r="S63" s="280"/>
      <c r="T63" s="280"/>
      <c r="U63" s="280"/>
      <c r="V63" s="280"/>
    </row>
    <row r="64" spans="1:22" x14ac:dyDescent="0.25">
      <c r="A64" s="280"/>
      <c r="B64" s="280"/>
      <c r="C64" s="280"/>
      <c r="D64" s="280"/>
      <c r="E64" s="280"/>
      <c r="F64" s="280"/>
      <c r="G64" s="280"/>
      <c r="H64" s="280"/>
      <c r="I64" s="280"/>
      <c r="J64" s="280"/>
      <c r="K64" s="280"/>
      <c r="L64" s="280"/>
      <c r="M64" s="280"/>
      <c r="N64" s="280"/>
      <c r="O64" s="280"/>
      <c r="P64" s="280"/>
      <c r="Q64" s="280"/>
      <c r="R64" s="280"/>
      <c r="S64" s="280"/>
      <c r="T64" s="280"/>
      <c r="U64" s="280"/>
      <c r="V64" s="280"/>
    </row>
    <row r="65" spans="1:22" x14ac:dyDescent="0.25">
      <c r="A65" s="280"/>
      <c r="B65" s="280"/>
      <c r="C65" s="280"/>
      <c r="D65" s="280"/>
      <c r="E65" s="280"/>
      <c r="F65" s="280"/>
      <c r="G65" s="280"/>
      <c r="H65" s="280"/>
      <c r="I65" s="280"/>
      <c r="J65" s="280"/>
      <c r="K65" s="280"/>
      <c r="L65" s="280"/>
      <c r="M65" s="280"/>
      <c r="N65" s="280"/>
      <c r="O65" s="280"/>
      <c r="P65" s="280"/>
      <c r="Q65" s="280"/>
      <c r="R65" s="280"/>
      <c r="S65" s="280"/>
      <c r="T65" s="280"/>
      <c r="U65" s="280"/>
      <c r="V65" s="280"/>
    </row>
  </sheetData>
  <mergeCells count="1">
    <mergeCell ref="A1:C1"/>
  </mergeCells>
  <hyperlinks>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27"/>
  <sheetViews>
    <sheetView zoomScaleNormal="100" workbookViewId="0">
      <selection activeCell="B30" sqref="B30"/>
    </sheetView>
  </sheetViews>
  <sheetFormatPr defaultRowHeight="15" x14ac:dyDescent="0.25"/>
  <cols>
    <col min="1" max="1" width="11.5703125" style="727" customWidth="1"/>
    <col min="2" max="2" width="162.140625" style="727" customWidth="1"/>
    <col min="3" max="3" width="107.28515625" style="727" customWidth="1"/>
    <col min="4" max="16384" width="9.140625" style="727"/>
  </cols>
  <sheetData>
    <row r="1" spans="1:4" ht="18.75" x14ac:dyDescent="0.3">
      <c r="A1" s="736" t="s">
        <v>89</v>
      </c>
      <c r="C1" s="736"/>
      <c r="D1" s="736"/>
    </row>
    <row r="2" spans="1:4" x14ac:dyDescent="0.25">
      <c r="A2" s="728" t="s">
        <v>321</v>
      </c>
    </row>
    <row r="3" spans="1:4" x14ac:dyDescent="0.25">
      <c r="A3" s="297" t="s">
        <v>0</v>
      </c>
    </row>
    <row r="4" spans="1:4" x14ac:dyDescent="0.25">
      <c r="A4" s="286"/>
    </row>
    <row r="5" spans="1:4" x14ac:dyDescent="0.25">
      <c r="A5" s="727" t="s">
        <v>350</v>
      </c>
    </row>
    <row r="6" spans="1:4" x14ac:dyDescent="0.25">
      <c r="A6" s="727" t="s">
        <v>322</v>
      </c>
    </row>
    <row r="7" spans="1:4" x14ac:dyDescent="0.25">
      <c r="A7" s="727" t="s">
        <v>323</v>
      </c>
    </row>
    <row r="8" spans="1:4" x14ac:dyDescent="0.25">
      <c r="A8" s="727" t="s">
        <v>324</v>
      </c>
    </row>
    <row r="9" spans="1:4" x14ac:dyDescent="0.25">
      <c r="A9" s="727" t="s">
        <v>325</v>
      </c>
    </row>
    <row r="11" spans="1:4" x14ac:dyDescent="0.25">
      <c r="B11" s="744" t="s">
        <v>326</v>
      </c>
      <c r="C11" s="728"/>
    </row>
    <row r="12" spans="1:4" ht="30" x14ac:dyDescent="0.25">
      <c r="B12" s="761" t="s">
        <v>358</v>
      </c>
      <c r="C12" s="728"/>
    </row>
    <row r="13" spans="1:4" ht="75" x14ac:dyDescent="0.25">
      <c r="B13" s="735" t="s">
        <v>351</v>
      </c>
      <c r="C13" s="708"/>
    </row>
    <row r="14" spans="1:4" x14ac:dyDescent="0.25">
      <c r="B14" s="733" t="s">
        <v>327</v>
      </c>
      <c r="C14" s="708"/>
    </row>
    <row r="15" spans="1:4" x14ac:dyDescent="0.25">
      <c r="B15" s="743" t="s">
        <v>328</v>
      </c>
      <c r="C15" s="708"/>
    </row>
    <row r="16" spans="1:4" ht="30" x14ac:dyDescent="0.25">
      <c r="B16" s="734" t="s">
        <v>352</v>
      </c>
      <c r="C16" s="708"/>
    </row>
    <row r="17" spans="1:3" x14ac:dyDescent="0.25">
      <c r="B17" s="746" t="s">
        <v>344</v>
      </c>
      <c r="C17" s="708"/>
    </row>
    <row r="18" spans="1:3" x14ac:dyDescent="0.25">
      <c r="B18" s="746" t="s">
        <v>385</v>
      </c>
      <c r="C18" s="708"/>
    </row>
    <row r="19" spans="1:3" x14ac:dyDescent="0.25">
      <c r="B19" s="742" t="s">
        <v>186</v>
      </c>
      <c r="C19" s="708"/>
    </row>
    <row r="20" spans="1:3" x14ac:dyDescent="0.25">
      <c r="A20" s="838" t="s">
        <v>234</v>
      </c>
      <c r="B20" s="747" t="s">
        <v>362</v>
      </c>
      <c r="C20" s="708"/>
    </row>
    <row r="21" spans="1:3" x14ac:dyDescent="0.25">
      <c r="B21" s="742" t="s">
        <v>360</v>
      </c>
    </row>
    <row r="22" spans="1:3" ht="29.25" customHeight="1" x14ac:dyDescent="0.25">
      <c r="B22" s="747" t="s">
        <v>359</v>
      </c>
    </row>
    <row r="23" spans="1:3" ht="29.25" customHeight="1" x14ac:dyDescent="0.25">
      <c r="A23" s="838" t="s">
        <v>296</v>
      </c>
      <c r="B23" s="764" t="s">
        <v>386</v>
      </c>
    </row>
    <row r="24" spans="1:3" x14ac:dyDescent="0.25">
      <c r="B24" s="742" t="s">
        <v>297</v>
      </c>
    </row>
    <row r="25" spans="1:3" x14ac:dyDescent="0.25">
      <c r="B25" s="836" t="s">
        <v>361</v>
      </c>
    </row>
    <row r="26" spans="1:3" x14ac:dyDescent="0.25">
      <c r="B26" s="742" t="s">
        <v>311</v>
      </c>
    </row>
    <row r="27" spans="1:3" ht="30" x14ac:dyDescent="0.25">
      <c r="B27" s="837" t="s">
        <v>387</v>
      </c>
    </row>
  </sheetData>
  <hyperlinks>
    <hyperlink ref="A3" location="Contents!A1" display="Return to Contents" xr:uid="{493EF0A1-0B02-49F9-A603-0FD5A8BB4B7F}"/>
    <hyperlink ref="A20" location="Volume!A20" display="Table A1.2" xr:uid="{7612807D-E35D-4659-A25C-6CB36F91FADA}"/>
    <hyperlink ref="A23" location="'Welfare Rights Activity'!A91" display="Table OP3.2" xr:uid="{BC248D42-94CA-41D9-987B-8C662EA4479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H22"/>
  <sheetViews>
    <sheetView topLeftCell="H7" zoomScaleNormal="100" workbookViewId="0">
      <selection sqref="A1:C1"/>
    </sheetView>
  </sheetViews>
  <sheetFormatPr defaultRowHeight="15" x14ac:dyDescent="0.25"/>
  <cols>
    <col min="1" max="16384" width="9.140625" style="709"/>
  </cols>
  <sheetData>
    <row r="1" spans="1:3" ht="18.75" x14ac:dyDescent="0.3">
      <c r="A1" s="781" t="s">
        <v>89</v>
      </c>
      <c r="B1" s="781"/>
      <c r="C1" s="781"/>
    </row>
    <row r="2" spans="1:3" x14ac:dyDescent="0.25">
      <c r="A2" s="710" t="s">
        <v>320</v>
      </c>
    </row>
    <row r="3" spans="1:3" s="727" customFormat="1" x14ac:dyDescent="0.25">
      <c r="A3" s="297" t="s">
        <v>0</v>
      </c>
    </row>
    <row r="22" spans="8:8" x14ac:dyDescent="0.25">
      <c r="H22" s="752"/>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sqref="A1:C1"/>
    </sheetView>
  </sheetViews>
  <sheetFormatPr defaultRowHeight="15" x14ac:dyDescent="0.25"/>
  <cols>
    <col min="1" max="1" width="42.140625" style="709" customWidth="1"/>
    <col min="2" max="2" width="28.42578125" style="709" customWidth="1"/>
    <col min="3" max="16384" width="9.140625" style="709"/>
  </cols>
  <sheetData>
    <row r="1" spans="1:4" ht="18.75" x14ac:dyDescent="0.3">
      <c r="A1" s="781" t="s">
        <v>89</v>
      </c>
      <c r="B1" s="781"/>
      <c r="C1" s="781"/>
    </row>
    <row r="2" spans="1:4" x14ac:dyDescent="0.25">
      <c r="A2" s="710" t="s">
        <v>317</v>
      </c>
    </row>
    <row r="3" spans="1:4" s="727" customFormat="1" x14ac:dyDescent="0.25">
      <c r="A3" s="297" t="s">
        <v>0</v>
      </c>
    </row>
    <row r="5" spans="1:4" x14ac:dyDescent="0.25">
      <c r="A5" s="103" t="s">
        <v>353</v>
      </c>
    </row>
    <row r="6" spans="1:4" x14ac:dyDescent="0.25">
      <c r="A6" s="709" t="s">
        <v>354</v>
      </c>
    </row>
    <row r="7" spans="1:4" x14ac:dyDescent="0.25">
      <c r="A7" s="709" t="s">
        <v>343</v>
      </c>
    </row>
    <row r="8" spans="1:4" x14ac:dyDescent="0.25">
      <c r="C8" s="708"/>
      <c r="D8" s="708"/>
    </row>
    <row r="9" spans="1:4" ht="15.75" thickBot="1" x14ac:dyDescent="0.3">
      <c r="A9" s="523" t="s">
        <v>355</v>
      </c>
      <c r="B9" s="722"/>
      <c r="C9" s="708"/>
      <c r="D9" s="708"/>
    </row>
    <row r="10" spans="1:4" x14ac:dyDescent="0.25">
      <c r="A10" s="723" t="s">
        <v>318</v>
      </c>
      <c r="B10" s="724" t="s">
        <v>319</v>
      </c>
    </row>
    <row r="11" spans="1:4" x14ac:dyDescent="0.25">
      <c r="A11" s="725" t="s">
        <v>356</v>
      </c>
      <c r="B11" s="726" t="s">
        <v>357</v>
      </c>
    </row>
    <row r="12" spans="1:4" x14ac:dyDescent="0.25">
      <c r="A12" s="727"/>
      <c r="B12" s="727"/>
    </row>
    <row r="13" spans="1:4" x14ac:dyDescent="0.25">
      <c r="A13" s="727"/>
      <c r="B13" s="727"/>
    </row>
    <row r="14" spans="1:4" x14ac:dyDescent="0.25">
      <c r="A14" s="727"/>
      <c r="B14" s="727"/>
    </row>
    <row r="15" spans="1:4" x14ac:dyDescent="0.25">
      <c r="A15" s="727"/>
      <c r="B15" s="727"/>
    </row>
    <row r="16" spans="1:4" x14ac:dyDescent="0.25">
      <c r="A16" s="727"/>
      <c r="B16" s="727"/>
    </row>
    <row r="17" spans="1:2" x14ac:dyDescent="0.25">
      <c r="A17" s="727"/>
      <c r="B17" s="727"/>
    </row>
    <row r="18" spans="1:2" x14ac:dyDescent="0.25">
      <c r="A18" s="727"/>
      <c r="B18" s="727"/>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abSelected="1" topLeftCell="A10" workbookViewId="0">
      <selection activeCell="C20" sqref="C20"/>
    </sheetView>
  </sheetViews>
  <sheetFormatPr defaultRowHeight="15" x14ac:dyDescent="0.25"/>
  <cols>
    <col min="1" max="1" width="9.140625" style="727" customWidth="1"/>
    <col min="2" max="2" width="20.7109375" style="727" customWidth="1"/>
    <col min="3" max="3" width="13.5703125" style="727" customWidth="1"/>
    <col min="4" max="6" width="12.28515625" style="727" customWidth="1"/>
    <col min="7" max="7" width="12.5703125" style="727" customWidth="1"/>
    <col min="8" max="8" width="13.140625" style="727" customWidth="1"/>
    <col min="9" max="9" width="11.5703125" style="727" customWidth="1"/>
    <col min="10" max="10" width="12.28515625" style="727" customWidth="1"/>
    <col min="11" max="11" width="12.140625" style="727" customWidth="1"/>
    <col min="12" max="12" width="11.7109375" style="727" customWidth="1"/>
    <col min="13" max="13" width="11.85546875" style="727" customWidth="1"/>
    <col min="14" max="14" width="11" style="727" bestFit="1" customWidth="1"/>
    <col min="15" max="15" width="12.5703125" style="727" customWidth="1"/>
    <col min="16" max="16" width="11.85546875" style="727" customWidth="1"/>
    <col min="17" max="17" width="11.42578125" style="727" customWidth="1"/>
    <col min="18" max="18" width="11.140625" style="727" customWidth="1"/>
    <col min="19" max="19" width="11.85546875" style="727" customWidth="1"/>
    <col min="20" max="20" width="10.85546875" style="727" customWidth="1"/>
    <col min="21" max="21" width="10.7109375" style="727" bestFit="1" customWidth="1"/>
    <col min="22" max="22" width="13" style="727" customWidth="1"/>
    <col min="23" max="23" width="10.7109375" style="727" customWidth="1"/>
    <col min="24" max="24" width="11.28515625" style="727" customWidth="1"/>
    <col min="25" max="25" width="10.5703125" style="727" customWidth="1"/>
    <col min="26" max="26" width="9.5703125" style="727" bestFit="1" customWidth="1"/>
    <col min="27" max="27" width="11" style="727" customWidth="1"/>
    <col min="28" max="28" width="11.42578125" style="727" customWidth="1"/>
    <col min="29" max="29" width="9.140625" style="727"/>
    <col min="30" max="30" width="11.140625" style="727" customWidth="1"/>
    <col min="31" max="32" width="11.28515625" style="727" customWidth="1"/>
    <col min="33" max="33" width="9.140625" style="727"/>
    <col min="34" max="35" width="12.85546875" style="727" customWidth="1"/>
    <col min="36" max="36" width="10.85546875" style="727" customWidth="1"/>
    <col min="37" max="37" width="11.140625" style="727" customWidth="1"/>
    <col min="38" max="16384" width="9.140625" style="727"/>
  </cols>
  <sheetData>
    <row r="1" spans="1:14" ht="18.75" x14ac:dyDescent="0.3">
      <c r="A1" s="781" t="s">
        <v>89</v>
      </c>
      <c r="B1" s="781"/>
      <c r="C1" s="781"/>
      <c r="N1" s="297"/>
    </row>
    <row r="2" spans="1:14" x14ac:dyDescent="0.25">
      <c r="A2" s="728" t="s">
        <v>1</v>
      </c>
    </row>
    <row r="3" spans="1:14" x14ac:dyDescent="0.25">
      <c r="A3" s="297" t="s">
        <v>0</v>
      </c>
    </row>
    <row r="4" spans="1:14" x14ac:dyDescent="0.25">
      <c r="A4" s="728"/>
    </row>
    <row r="5" spans="1:14" x14ac:dyDescent="0.25">
      <c r="A5" s="280" t="s">
        <v>2</v>
      </c>
      <c r="B5" s="280"/>
      <c r="C5" s="281" t="s">
        <v>135</v>
      </c>
    </row>
    <row r="6" spans="1:14" x14ac:dyDescent="0.25">
      <c r="A6" s="280" t="s">
        <v>7</v>
      </c>
      <c r="B6" s="280"/>
      <c r="C6" s="281" t="s">
        <v>136</v>
      </c>
    </row>
    <row r="7" spans="1:14" x14ac:dyDescent="0.25">
      <c r="A7" s="280" t="s">
        <v>16</v>
      </c>
      <c r="B7" s="280"/>
      <c r="C7" s="281" t="s">
        <v>137</v>
      </c>
    </row>
    <row r="8" spans="1:14" x14ac:dyDescent="0.25">
      <c r="A8" s="280" t="s">
        <v>23</v>
      </c>
      <c r="B8" s="280"/>
      <c r="C8" s="281" t="s">
        <v>138</v>
      </c>
    </row>
    <row r="9" spans="1:14" x14ac:dyDescent="0.25">
      <c r="A9" s="280" t="s">
        <v>134</v>
      </c>
      <c r="B9" s="280"/>
      <c r="C9" s="281" t="s">
        <v>139</v>
      </c>
    </row>
    <row r="10" spans="1:14" x14ac:dyDescent="0.25">
      <c r="A10" s="280" t="s">
        <v>34</v>
      </c>
      <c r="B10" s="280"/>
      <c r="C10" s="281" t="s">
        <v>140</v>
      </c>
    </row>
    <row r="11" spans="1:14" x14ac:dyDescent="0.25">
      <c r="A11" s="280" t="s">
        <v>47</v>
      </c>
      <c r="B11" s="280"/>
      <c r="C11" s="281" t="s">
        <v>141</v>
      </c>
    </row>
    <row r="12" spans="1:14" x14ac:dyDescent="0.25">
      <c r="A12" s="280" t="s">
        <v>57</v>
      </c>
      <c r="B12" s="280"/>
      <c r="C12" s="281" t="s">
        <v>142</v>
      </c>
    </row>
    <row r="14" spans="1:14" x14ac:dyDescent="0.25">
      <c r="A14" s="728" t="s">
        <v>106</v>
      </c>
    </row>
    <row r="15" spans="1:14" x14ac:dyDescent="0.25">
      <c r="A15" s="728"/>
    </row>
    <row r="16" spans="1:14" x14ac:dyDescent="0.25">
      <c r="C16" s="787" t="s">
        <v>112</v>
      </c>
      <c r="D16" s="788"/>
      <c r="E16" s="788"/>
      <c r="F16" s="788"/>
      <c r="G16" s="804" t="s">
        <v>113</v>
      </c>
      <c r="H16" s="788"/>
      <c r="I16" s="103"/>
      <c r="J16" s="103"/>
    </row>
    <row r="17" spans="1:14" x14ac:dyDescent="0.25">
      <c r="B17" s="528"/>
      <c r="C17" s="787" t="str">
        <f>A1</f>
        <v>Inverclyde</v>
      </c>
      <c r="D17" s="796"/>
      <c r="E17" s="788" t="s">
        <v>71</v>
      </c>
      <c r="F17" s="788"/>
      <c r="G17" s="804" t="str">
        <f>$A$1</f>
        <v>Inverclyde</v>
      </c>
      <c r="H17" s="788"/>
    </row>
    <row r="18" spans="1:14" ht="15.75" thickBot="1" x14ac:dyDescent="0.3">
      <c r="B18" s="647" t="s">
        <v>2</v>
      </c>
      <c r="C18" s="7" t="s">
        <v>3</v>
      </c>
      <c r="D18" s="651" t="s">
        <v>4</v>
      </c>
      <c r="E18" s="650" t="s">
        <v>3</v>
      </c>
      <c r="F18" s="650" t="s">
        <v>4</v>
      </c>
      <c r="G18" s="105" t="s">
        <v>3</v>
      </c>
      <c r="H18" s="650" t="s">
        <v>4</v>
      </c>
    </row>
    <row r="19" spans="1:14" x14ac:dyDescent="0.25">
      <c r="B19" s="528" t="s">
        <v>114</v>
      </c>
      <c r="C19" s="732"/>
      <c r="D19" s="11"/>
      <c r="E19" s="708"/>
      <c r="F19" s="708"/>
      <c r="G19" s="106"/>
      <c r="H19" s="730"/>
    </row>
    <row r="20" spans="1:14" x14ac:dyDescent="0.25">
      <c r="B20" s="8" t="s">
        <v>5</v>
      </c>
      <c r="C20" s="47">
        <v>120</v>
      </c>
      <c r="D20" s="48">
        <v>179</v>
      </c>
      <c r="E20" s="49">
        <v>55010</v>
      </c>
      <c r="F20" s="49">
        <v>68302</v>
      </c>
      <c r="G20" s="107" t="s">
        <v>116</v>
      </c>
      <c r="H20" s="49" t="s">
        <v>116</v>
      </c>
    </row>
    <row r="21" spans="1:14" x14ac:dyDescent="0.25">
      <c r="B21" s="1" t="s">
        <v>6</v>
      </c>
      <c r="C21" s="26">
        <v>901</v>
      </c>
      <c r="D21" s="27">
        <v>1129</v>
      </c>
      <c r="E21" s="28">
        <v>79040.762000000002</v>
      </c>
      <c r="F21" s="28">
        <v>98579.547000000006</v>
      </c>
      <c r="G21" s="108" t="s">
        <v>116</v>
      </c>
      <c r="H21" s="28" t="s">
        <v>116</v>
      </c>
    </row>
    <row r="22" spans="1:14" x14ac:dyDescent="0.25">
      <c r="B22" s="50" t="s">
        <v>104</v>
      </c>
      <c r="C22" s="51">
        <v>1151</v>
      </c>
      <c r="D22" s="52">
        <v>1307</v>
      </c>
      <c r="E22" s="53">
        <v>83409.87000000001</v>
      </c>
      <c r="F22" s="53">
        <v>102803.81</v>
      </c>
      <c r="G22" s="109" t="s">
        <v>116</v>
      </c>
      <c r="H22" s="53" t="s">
        <v>116</v>
      </c>
    </row>
    <row r="23" spans="1:14" x14ac:dyDescent="0.25">
      <c r="B23" s="21" t="s">
        <v>115</v>
      </c>
      <c r="C23" s="29"/>
      <c r="D23" s="30"/>
      <c r="E23" s="31"/>
      <c r="F23" s="31"/>
      <c r="G23" s="110"/>
      <c r="H23" s="104"/>
    </row>
    <row r="24" spans="1:14" x14ac:dyDescent="0.25">
      <c r="B24" s="8" t="s">
        <v>5</v>
      </c>
      <c r="C24" s="54">
        <f>IFERROR(C20/SUM($C20:$D20),"-")</f>
        <v>0.40133779264214048</v>
      </c>
      <c r="D24" s="55">
        <f t="shared" ref="D24:D26" si="0">IFERROR(D20/SUM($C20:$D20),"-")</f>
        <v>0.59866220735785958</v>
      </c>
      <c r="E24" s="56">
        <f>IFERROR(E20/SUM($E20:$F20),"-")</f>
        <v>0.44610419099519916</v>
      </c>
      <c r="F24" s="56">
        <f t="shared" ref="F24:F26" si="1">IFERROR(F20/SUM($E20:$F20),"-")</f>
        <v>0.55389580900480084</v>
      </c>
      <c r="G24" s="111">
        <v>0.47799999999999998</v>
      </c>
      <c r="H24" s="56">
        <v>0.52200000000000002</v>
      </c>
      <c r="I24" s="24"/>
    </row>
    <row r="25" spans="1:14" x14ac:dyDescent="0.25">
      <c r="B25" s="1" t="s">
        <v>6</v>
      </c>
      <c r="C25" s="32">
        <f t="shared" ref="C25:C26" si="2">IFERROR(C21/SUM($C21:$D21),"-")</f>
        <v>0.4438423645320197</v>
      </c>
      <c r="D25" s="33">
        <f t="shared" si="0"/>
        <v>0.55615763546798025</v>
      </c>
      <c r="E25" s="34">
        <f t="shared" ref="E25:E26" si="3">IFERROR(E21/SUM($E21:$F21),"-")</f>
        <v>0.44499844891047902</v>
      </c>
      <c r="F25" s="34">
        <f t="shared" si="1"/>
        <v>0.55500155108952098</v>
      </c>
      <c r="G25" s="112">
        <v>0.47799999999999998</v>
      </c>
      <c r="H25" s="34">
        <v>0.52200000000000002</v>
      </c>
      <c r="I25" s="24"/>
    </row>
    <row r="26" spans="1:14" ht="15.75" thickBot="1" x14ac:dyDescent="0.3">
      <c r="B26" s="57" t="s">
        <v>104</v>
      </c>
      <c r="C26" s="58">
        <f t="shared" si="2"/>
        <v>0.46826688364524005</v>
      </c>
      <c r="D26" s="59">
        <f t="shared" si="0"/>
        <v>0.53173311635475995</v>
      </c>
      <c r="E26" s="60">
        <f t="shared" si="3"/>
        <v>0.44792557668158439</v>
      </c>
      <c r="F26" s="60">
        <f t="shared" si="1"/>
        <v>0.55207442331841572</v>
      </c>
      <c r="G26" s="113">
        <v>0.47899999999999998</v>
      </c>
      <c r="H26" s="60">
        <v>0.52100000000000002</v>
      </c>
      <c r="I26" s="24"/>
    </row>
    <row r="28" spans="1:14" ht="17.25" x14ac:dyDescent="0.25">
      <c r="A28" s="728" t="s">
        <v>107</v>
      </c>
    </row>
    <row r="29" spans="1:14" x14ac:dyDescent="0.25">
      <c r="A29" s="728"/>
    </row>
    <row r="30" spans="1:14" x14ac:dyDescent="0.25">
      <c r="A30" s="728" t="s">
        <v>340</v>
      </c>
    </row>
    <row r="31" spans="1:14" x14ac:dyDescent="0.25">
      <c r="C31" s="787" t="s">
        <v>112</v>
      </c>
      <c r="D31" s="788"/>
      <c r="E31" s="788"/>
      <c r="F31" s="788"/>
      <c r="G31" s="788"/>
      <c r="H31" s="788"/>
      <c r="I31" s="788"/>
      <c r="J31" s="797"/>
      <c r="K31" s="804" t="s">
        <v>113</v>
      </c>
      <c r="L31" s="788"/>
      <c r="M31" s="788"/>
      <c r="N31" s="788"/>
    </row>
    <row r="32" spans="1:14" x14ac:dyDescent="0.25">
      <c r="B32" s="708"/>
      <c r="C32" s="798" t="str">
        <f>$A$1</f>
        <v>Inverclyde</v>
      </c>
      <c r="D32" s="799"/>
      <c r="E32" s="799"/>
      <c r="F32" s="805"/>
      <c r="G32" s="798" t="s">
        <v>71</v>
      </c>
      <c r="H32" s="799"/>
      <c r="I32" s="799"/>
      <c r="J32" s="800"/>
      <c r="K32" s="801" t="str">
        <f>$A$1</f>
        <v>Inverclyde</v>
      </c>
      <c r="L32" s="799"/>
      <c r="M32" s="799"/>
      <c r="N32" s="799"/>
    </row>
    <row r="33" spans="1:21" ht="15.75" thickBot="1" x14ac:dyDescent="0.3">
      <c r="B33" s="64" t="s">
        <v>7</v>
      </c>
      <c r="C33" s="7" t="s">
        <v>339</v>
      </c>
      <c r="D33" s="650" t="s">
        <v>11</v>
      </c>
      <c r="E33" s="650" t="s">
        <v>12</v>
      </c>
      <c r="F33" s="651" t="s">
        <v>108</v>
      </c>
      <c r="G33" s="650" t="s">
        <v>339</v>
      </c>
      <c r="H33" s="650" t="s">
        <v>11</v>
      </c>
      <c r="I33" s="650" t="s">
        <v>12</v>
      </c>
      <c r="J33" s="650" t="s">
        <v>108</v>
      </c>
      <c r="K33" s="105" t="s">
        <v>339</v>
      </c>
      <c r="L33" s="650" t="s">
        <v>11</v>
      </c>
      <c r="M33" s="650" t="s">
        <v>12</v>
      </c>
      <c r="N33" s="650" t="s">
        <v>108</v>
      </c>
      <c r="O33" s="745"/>
    </row>
    <row r="34" spans="1:21" x14ac:dyDescent="0.25">
      <c r="B34" s="38" t="s">
        <v>114</v>
      </c>
      <c r="C34" s="25"/>
      <c r="D34" s="22"/>
      <c r="E34" s="22"/>
      <c r="F34" s="23"/>
      <c r="G34" s="22"/>
      <c r="H34" s="22"/>
      <c r="I34" s="22"/>
      <c r="J34" s="22"/>
      <c r="K34" s="133"/>
      <c r="L34" s="22"/>
      <c r="M34" s="22"/>
      <c r="N34" s="22"/>
    </row>
    <row r="35" spans="1:21" x14ac:dyDescent="0.25">
      <c r="B35" s="712" t="s">
        <v>5</v>
      </c>
      <c r="C35" s="44">
        <v>71</v>
      </c>
      <c r="D35" s="45">
        <v>69</v>
      </c>
      <c r="E35" s="45">
        <v>101</v>
      </c>
      <c r="F35" s="46">
        <v>46</v>
      </c>
      <c r="G35" s="45">
        <v>24153</v>
      </c>
      <c r="H35" s="45">
        <v>19731</v>
      </c>
      <c r="I35" s="45">
        <v>29311</v>
      </c>
      <c r="J35" s="45">
        <v>37234</v>
      </c>
      <c r="K35" s="114" t="s">
        <v>116</v>
      </c>
      <c r="L35" s="45" t="s">
        <v>116</v>
      </c>
      <c r="M35" s="45" t="s">
        <v>116</v>
      </c>
      <c r="N35" s="45" t="s">
        <v>116</v>
      </c>
    </row>
    <row r="36" spans="1:21" x14ac:dyDescent="0.25">
      <c r="B36" s="714" t="s">
        <v>6</v>
      </c>
      <c r="C36" s="41">
        <f>SUM(D47,E47)</f>
        <v>368</v>
      </c>
      <c r="D36" s="42">
        <v>297</v>
      </c>
      <c r="E36" s="42">
        <v>514</v>
      </c>
      <c r="F36" s="43">
        <v>719</v>
      </c>
      <c r="G36" s="42">
        <f>L47+M47</f>
        <v>40117</v>
      </c>
      <c r="H36" s="42">
        <v>31774</v>
      </c>
      <c r="I36" s="42">
        <v>41754</v>
      </c>
      <c r="J36" s="42">
        <v>55942</v>
      </c>
      <c r="K36" s="115" t="s">
        <v>116</v>
      </c>
      <c r="L36" s="42" t="s">
        <v>116</v>
      </c>
      <c r="M36" s="42" t="s">
        <v>116</v>
      </c>
      <c r="N36" s="42" t="s">
        <v>116</v>
      </c>
    </row>
    <row r="37" spans="1:21" x14ac:dyDescent="0.25">
      <c r="B37" s="70" t="s">
        <v>104</v>
      </c>
      <c r="C37" s="72">
        <f>SUM(D48,E48)</f>
        <v>572</v>
      </c>
      <c r="D37" s="71">
        <v>580</v>
      </c>
      <c r="E37" s="71">
        <v>676</v>
      </c>
      <c r="F37" s="73">
        <v>1300</v>
      </c>
      <c r="G37" s="71">
        <f>L48+M48</f>
        <v>39660.404999999992</v>
      </c>
      <c r="H37" s="71">
        <v>29913.204999999998</v>
      </c>
      <c r="I37" s="71">
        <v>48913.844999999994</v>
      </c>
      <c r="J37" s="71">
        <v>71419.48</v>
      </c>
      <c r="K37" s="116" t="s">
        <v>116</v>
      </c>
      <c r="L37" s="71" t="s">
        <v>116</v>
      </c>
      <c r="M37" s="71" t="s">
        <v>116</v>
      </c>
      <c r="N37" s="71" t="s">
        <v>116</v>
      </c>
    </row>
    <row r="38" spans="1:21" x14ac:dyDescent="0.25">
      <c r="B38" s="39" t="s">
        <v>115</v>
      </c>
      <c r="C38" s="732"/>
      <c r="D38" s="730"/>
      <c r="E38" s="730"/>
      <c r="F38" s="11"/>
      <c r="G38" s="730"/>
      <c r="H38" s="730"/>
      <c r="I38" s="730"/>
      <c r="J38" s="730"/>
      <c r="K38" s="106"/>
      <c r="L38" s="730"/>
      <c r="M38" s="730"/>
      <c r="N38" s="730"/>
    </row>
    <row r="39" spans="1:21" x14ac:dyDescent="0.25">
      <c r="B39" s="712" t="s">
        <v>5</v>
      </c>
      <c r="C39" s="74">
        <f>IFERROR(C35/SUM($C35:$F35),"")</f>
        <v>0.24738675958188153</v>
      </c>
      <c r="D39" s="75">
        <f t="shared" ref="D39:F39" si="4">IFERROR(D35/SUM($C35:$F35),"")</f>
        <v>0.24041811846689895</v>
      </c>
      <c r="E39" s="75">
        <f t="shared" si="4"/>
        <v>0.3519163763066202</v>
      </c>
      <c r="F39" s="76">
        <f t="shared" si="4"/>
        <v>0.16027874564459929</v>
      </c>
      <c r="G39" s="75">
        <f>IFERROR(G35/SUM($G35:$J35),"")</f>
        <v>0.21871972036331036</v>
      </c>
      <c r="H39" s="75">
        <f t="shared" ref="H39:J39" si="5">IFERROR(H35/SUM($G35:$J35),"")</f>
        <v>0.17867589129667025</v>
      </c>
      <c r="I39" s="75">
        <f t="shared" si="5"/>
        <v>0.26542846534877612</v>
      </c>
      <c r="J39" s="75">
        <f t="shared" si="5"/>
        <v>0.33717592299124322</v>
      </c>
      <c r="K39" s="117">
        <v>0.26300000000000001</v>
      </c>
      <c r="L39" s="75">
        <v>0.13300000000000001</v>
      </c>
      <c r="M39" s="75">
        <v>0.29899999999999999</v>
      </c>
      <c r="N39" s="75">
        <v>0.30499999999999999</v>
      </c>
      <c r="O39" s="24"/>
      <c r="U39" s="24"/>
    </row>
    <row r="40" spans="1:21" x14ac:dyDescent="0.25">
      <c r="B40" s="714" t="s">
        <v>6</v>
      </c>
      <c r="C40" s="77">
        <f t="shared" ref="C40:F40" si="6">IFERROR(C36/SUM($C36:$F36),"")</f>
        <v>0.19388830347734456</v>
      </c>
      <c r="D40" s="78">
        <f t="shared" si="6"/>
        <v>0.15648050579557429</v>
      </c>
      <c r="E40" s="78">
        <f t="shared" si="6"/>
        <v>0.27081138040042152</v>
      </c>
      <c r="F40" s="79">
        <f t="shared" si="6"/>
        <v>0.37881981032665962</v>
      </c>
      <c r="G40" s="78">
        <f t="shared" ref="G40:J40" si="7">IFERROR(G36/SUM($G36:$J36),"")</f>
        <v>0.23655704741519101</v>
      </c>
      <c r="H40" s="78">
        <f t="shared" si="7"/>
        <v>0.18736105951517509</v>
      </c>
      <c r="I40" s="78">
        <f t="shared" si="7"/>
        <v>0.24620990995772082</v>
      </c>
      <c r="J40" s="78">
        <f t="shared" si="7"/>
        <v>0.32987198311191307</v>
      </c>
      <c r="K40" s="118">
        <v>0.26100000000000001</v>
      </c>
      <c r="L40" s="78">
        <v>0.13200000000000001</v>
      </c>
      <c r="M40" s="78">
        <v>0.27399999999999997</v>
      </c>
      <c r="N40" s="78">
        <v>0.33299999999999996</v>
      </c>
      <c r="O40" s="24"/>
      <c r="U40" s="24"/>
    </row>
    <row r="41" spans="1:21" ht="15.75" thickBot="1" x14ac:dyDescent="0.3">
      <c r="B41" s="716" t="s">
        <v>104</v>
      </c>
      <c r="C41" s="80">
        <f t="shared" ref="C41:F41" si="8">IFERROR(C37/SUM($C37:$F37),"")</f>
        <v>0.18286445012787725</v>
      </c>
      <c r="D41" s="81">
        <f t="shared" si="8"/>
        <v>0.18542199488491048</v>
      </c>
      <c r="E41" s="81">
        <f t="shared" si="8"/>
        <v>0.21611253196930946</v>
      </c>
      <c r="F41" s="82">
        <f t="shared" si="8"/>
        <v>0.4156010230179028</v>
      </c>
      <c r="G41" s="81">
        <f t="shared" ref="G41:J41" si="9">IFERROR(G37/SUM($G37:$J37),"")</f>
        <v>0.2088412674344936</v>
      </c>
      <c r="H41" s="81">
        <f t="shared" si="9"/>
        <v>0.15751507442316415</v>
      </c>
      <c r="I41" s="81">
        <f t="shared" si="9"/>
        <v>0.25756745007758663</v>
      </c>
      <c r="J41" s="81">
        <f t="shared" si="9"/>
        <v>0.3760762080647555</v>
      </c>
      <c r="K41" s="119">
        <v>0.25700000000000001</v>
      </c>
      <c r="L41" s="81">
        <v>0.13200000000000001</v>
      </c>
      <c r="M41" s="81">
        <v>0.28100000000000003</v>
      </c>
      <c r="N41" s="81">
        <v>0.32900000000000001</v>
      </c>
      <c r="O41" s="24"/>
      <c r="U41" s="24"/>
    </row>
    <row r="42" spans="1:21" x14ac:dyDescent="0.25">
      <c r="F42" s="24"/>
      <c r="I42" s="24"/>
    </row>
    <row r="43" spans="1:21" x14ac:dyDescent="0.25">
      <c r="A43" s="728" t="s">
        <v>341</v>
      </c>
      <c r="F43" s="24"/>
      <c r="I43" s="24"/>
    </row>
    <row r="44" spans="1:21" x14ac:dyDescent="0.25">
      <c r="B44" s="708"/>
      <c r="C44" s="787" t="str">
        <f>$A$1</f>
        <v>Inverclyde</v>
      </c>
      <c r="D44" s="788"/>
      <c r="E44" s="788"/>
      <c r="F44" s="788"/>
      <c r="G44" s="788"/>
      <c r="H44" s="788"/>
      <c r="I44" s="788"/>
      <c r="J44" s="796"/>
      <c r="K44" s="787" t="s">
        <v>71</v>
      </c>
      <c r="L44" s="788"/>
      <c r="M44" s="788"/>
      <c r="N44" s="788"/>
      <c r="O44" s="788"/>
      <c r="P44" s="788"/>
      <c r="Q44" s="788"/>
      <c r="R44" s="788"/>
    </row>
    <row r="45" spans="1:21" ht="15.75" thickBot="1" x14ac:dyDescent="0.3">
      <c r="B45" s="64" t="s">
        <v>7</v>
      </c>
      <c r="C45" s="7" t="s">
        <v>8</v>
      </c>
      <c r="D45" s="650" t="s">
        <v>9</v>
      </c>
      <c r="E45" s="650" t="s">
        <v>10</v>
      </c>
      <c r="F45" s="650" t="s">
        <v>11</v>
      </c>
      <c r="G45" s="650" t="s">
        <v>12</v>
      </c>
      <c r="H45" s="650" t="s">
        <v>13</v>
      </c>
      <c r="I45" s="650" t="s">
        <v>14</v>
      </c>
      <c r="J45" s="651" t="s">
        <v>15</v>
      </c>
      <c r="K45" s="7" t="s">
        <v>8</v>
      </c>
      <c r="L45" s="650" t="s">
        <v>9</v>
      </c>
      <c r="M45" s="650" t="s">
        <v>10</v>
      </c>
      <c r="N45" s="650" t="s">
        <v>11</v>
      </c>
      <c r="O45" s="650" t="s">
        <v>12</v>
      </c>
      <c r="P45" s="650" t="s">
        <v>13</v>
      </c>
      <c r="Q45" s="650" t="s">
        <v>14</v>
      </c>
      <c r="R45" s="650"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0</v>
      </c>
      <c r="D47" s="45">
        <v>123</v>
      </c>
      <c r="E47" s="45">
        <v>245</v>
      </c>
      <c r="F47" s="45">
        <v>297</v>
      </c>
      <c r="G47" s="45">
        <v>514</v>
      </c>
      <c r="H47" s="45">
        <v>222</v>
      </c>
      <c r="I47" s="45">
        <v>172</v>
      </c>
      <c r="J47" s="46">
        <v>325</v>
      </c>
      <c r="K47" s="44">
        <v>803</v>
      </c>
      <c r="L47" s="45">
        <v>13350</v>
      </c>
      <c r="M47" s="45">
        <v>26767</v>
      </c>
      <c r="N47" s="45">
        <v>31774</v>
      </c>
      <c r="O47" s="45">
        <v>41754</v>
      </c>
      <c r="P47" s="45">
        <v>20258</v>
      </c>
      <c r="Q47" s="45">
        <v>12890</v>
      </c>
      <c r="R47" s="45">
        <v>21652</v>
      </c>
    </row>
    <row r="48" spans="1:21" x14ac:dyDescent="0.25">
      <c r="B48" s="62" t="s">
        <v>104</v>
      </c>
      <c r="C48" s="41" t="s">
        <v>388</v>
      </c>
      <c r="D48" s="42">
        <v>173</v>
      </c>
      <c r="E48" s="42">
        <v>399</v>
      </c>
      <c r="F48" s="42">
        <v>580</v>
      </c>
      <c r="G48" s="42">
        <v>676</v>
      </c>
      <c r="H48" s="42">
        <v>808</v>
      </c>
      <c r="I48" s="42">
        <v>492</v>
      </c>
      <c r="J48" s="43" t="s">
        <v>388</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0</v>
      </c>
      <c r="D50" s="56">
        <f t="shared" ref="D50:J50" si="10">IFERROR(D47/SUM($C47:$J47),"-")</f>
        <v>6.4805057955742887E-2</v>
      </c>
      <c r="E50" s="56">
        <f t="shared" si="10"/>
        <v>0.12908324552160169</v>
      </c>
      <c r="F50" s="56">
        <f t="shared" si="10"/>
        <v>0.15648050579557429</v>
      </c>
      <c r="G50" s="56">
        <f t="shared" si="10"/>
        <v>0.27081138040042152</v>
      </c>
      <c r="H50" s="56">
        <f t="shared" si="10"/>
        <v>0.11696522655426765</v>
      </c>
      <c r="I50" s="56">
        <f t="shared" si="10"/>
        <v>9.0621707060063228E-2</v>
      </c>
      <c r="J50" s="55">
        <f t="shared" si="10"/>
        <v>0.17123287671232876</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t="str">
        <f t="shared" ref="C51:J51" si="12">IFERROR(C48/SUM($C48:$J48),"-")</f>
        <v>-</v>
      </c>
      <c r="D51" s="37">
        <f t="shared" si="12"/>
        <v>5.5306905370843991E-2</v>
      </c>
      <c r="E51" s="37">
        <f t="shared" si="12"/>
        <v>0.12755754475703324</v>
      </c>
      <c r="F51" s="37">
        <f t="shared" si="12"/>
        <v>0.18542199488491048</v>
      </c>
      <c r="G51" s="37">
        <f t="shared" si="12"/>
        <v>0.21611253196930946</v>
      </c>
      <c r="H51" s="37">
        <f t="shared" si="12"/>
        <v>0.25831202046035806</v>
      </c>
      <c r="I51" s="37">
        <f t="shared" si="12"/>
        <v>0.15728900255754474</v>
      </c>
      <c r="J51" s="36" t="str">
        <f t="shared" si="12"/>
        <v>-</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08"/>
    </row>
    <row r="53" spans="1:21" x14ac:dyDescent="0.25">
      <c r="A53" s="728" t="s">
        <v>109</v>
      </c>
    </row>
    <row r="55" spans="1:21" x14ac:dyDescent="0.25">
      <c r="C55" s="787" t="s">
        <v>112</v>
      </c>
      <c r="D55" s="788"/>
      <c r="E55" s="788"/>
      <c r="F55" s="788"/>
      <c r="G55" s="788"/>
      <c r="H55" s="788"/>
      <c r="I55" s="788"/>
      <c r="J55" s="788"/>
      <c r="K55" s="788"/>
      <c r="L55" s="788"/>
      <c r="M55" s="788"/>
      <c r="N55" s="788"/>
      <c r="O55" s="806" t="s">
        <v>113</v>
      </c>
      <c r="P55" s="788"/>
      <c r="Q55" s="788"/>
      <c r="R55" s="788"/>
      <c r="S55" s="788"/>
      <c r="T55" s="788"/>
    </row>
    <row r="56" spans="1:21" x14ac:dyDescent="0.25">
      <c r="B56" s="708"/>
      <c r="C56" s="787" t="str">
        <f>$A$1</f>
        <v>Inverclyde</v>
      </c>
      <c r="D56" s="788"/>
      <c r="E56" s="788"/>
      <c r="F56" s="788"/>
      <c r="G56" s="788"/>
      <c r="H56" s="796"/>
      <c r="I56" s="788" t="s">
        <v>71</v>
      </c>
      <c r="J56" s="788"/>
      <c r="K56" s="788"/>
      <c r="L56" s="788"/>
      <c r="M56" s="788"/>
      <c r="N56" s="788"/>
      <c r="O56" s="806" t="str">
        <f>$A$1</f>
        <v>Inverclyde</v>
      </c>
      <c r="P56" s="788"/>
      <c r="Q56" s="788"/>
      <c r="R56" s="788"/>
      <c r="S56" s="788"/>
      <c r="T56" s="788"/>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114</v>
      </c>
      <c r="C58" s="89"/>
      <c r="D58" s="86"/>
      <c r="E58" s="86"/>
      <c r="F58" s="86"/>
      <c r="G58" s="86"/>
      <c r="H58" s="90"/>
      <c r="I58" s="86"/>
      <c r="J58" s="86"/>
      <c r="K58" s="86"/>
      <c r="L58" s="86"/>
      <c r="M58" s="86"/>
      <c r="N58" s="86"/>
      <c r="O58" s="120"/>
      <c r="P58" s="86"/>
      <c r="Q58" s="86"/>
      <c r="R58" s="86"/>
      <c r="S58" s="86"/>
      <c r="T58" s="86"/>
    </row>
    <row r="59" spans="1:21" x14ac:dyDescent="0.25">
      <c r="B59" s="712" t="s">
        <v>5</v>
      </c>
      <c r="C59" s="44">
        <v>113</v>
      </c>
      <c r="D59" s="45">
        <v>2</v>
      </c>
      <c r="E59" s="45" t="s">
        <v>116</v>
      </c>
      <c r="F59" s="45" t="s">
        <v>116</v>
      </c>
      <c r="G59" s="45">
        <v>1</v>
      </c>
      <c r="H59" s="46" t="s">
        <v>116</v>
      </c>
      <c r="I59" s="45">
        <v>87881</v>
      </c>
      <c r="J59" s="45">
        <v>2073</v>
      </c>
      <c r="K59" s="45">
        <v>2038</v>
      </c>
      <c r="L59" s="45">
        <v>405</v>
      </c>
      <c r="M59" s="45">
        <v>938</v>
      </c>
      <c r="N59" s="45">
        <v>1307</v>
      </c>
      <c r="O59" s="121" t="s">
        <v>116</v>
      </c>
      <c r="P59" s="45" t="s">
        <v>116</v>
      </c>
      <c r="Q59" s="45" t="s">
        <v>116</v>
      </c>
      <c r="R59" s="45" t="s">
        <v>116</v>
      </c>
      <c r="S59" s="45" t="s">
        <v>116</v>
      </c>
      <c r="T59" s="45" t="s">
        <v>116</v>
      </c>
    </row>
    <row r="60" spans="1:21" x14ac:dyDescent="0.25">
      <c r="B60" s="714" t="s">
        <v>6</v>
      </c>
      <c r="C60" s="41" t="s">
        <v>116</v>
      </c>
      <c r="D60" s="42" t="s">
        <v>116</v>
      </c>
      <c r="E60" s="42" t="s">
        <v>116</v>
      </c>
      <c r="F60" s="42" t="s">
        <v>116</v>
      </c>
      <c r="G60" s="42" t="s">
        <v>116</v>
      </c>
      <c r="H60" s="43" t="s">
        <v>116</v>
      </c>
      <c r="I60" s="42">
        <v>137977.40100000001</v>
      </c>
      <c r="J60" s="42">
        <v>950.50300000000004</v>
      </c>
      <c r="K60" s="42">
        <v>3261.453</v>
      </c>
      <c r="L60" s="42">
        <v>1727.4570000000001</v>
      </c>
      <c r="M60" s="42">
        <v>499.71800000000002</v>
      </c>
      <c r="N60" s="42">
        <v>1830.617</v>
      </c>
      <c r="O60" s="122" t="s">
        <v>116</v>
      </c>
      <c r="P60" s="42" t="s">
        <v>116</v>
      </c>
      <c r="Q60" s="42" t="s">
        <v>116</v>
      </c>
      <c r="R60" s="42" t="s">
        <v>116</v>
      </c>
      <c r="S60" s="42" t="s">
        <v>116</v>
      </c>
      <c r="T60" s="42" t="s">
        <v>116</v>
      </c>
    </row>
    <row r="61" spans="1:21" x14ac:dyDescent="0.25">
      <c r="B61" s="712" t="s">
        <v>104</v>
      </c>
      <c r="C61" s="44">
        <v>1807</v>
      </c>
      <c r="D61" s="45">
        <v>5</v>
      </c>
      <c r="E61" s="45">
        <v>7</v>
      </c>
      <c r="F61" s="45">
        <v>4</v>
      </c>
      <c r="G61" s="45" t="s">
        <v>388</v>
      </c>
      <c r="H61" s="46">
        <v>40</v>
      </c>
      <c r="I61" s="45">
        <v>120815.22500000002</v>
      </c>
      <c r="J61" s="45">
        <v>625.79000000000008</v>
      </c>
      <c r="K61" s="45">
        <v>3338.5849999999996</v>
      </c>
      <c r="L61" s="45">
        <v>1709.77</v>
      </c>
      <c r="M61" s="45">
        <v>499.46</v>
      </c>
      <c r="N61" s="45">
        <v>1896.9799999999998</v>
      </c>
      <c r="O61" s="121" t="s">
        <v>116</v>
      </c>
      <c r="P61" s="45" t="s">
        <v>116</v>
      </c>
      <c r="Q61" s="45" t="s">
        <v>116</v>
      </c>
      <c r="R61" s="45" t="s">
        <v>116</v>
      </c>
      <c r="S61" s="45" t="s">
        <v>116</v>
      </c>
      <c r="T61" s="45" t="s">
        <v>116</v>
      </c>
    </row>
    <row r="62" spans="1:21" x14ac:dyDescent="0.25">
      <c r="B62" s="88" t="s">
        <v>115</v>
      </c>
      <c r="C62" s="718"/>
      <c r="D62" s="719"/>
      <c r="E62" s="719"/>
      <c r="F62" s="719"/>
      <c r="G62" s="719"/>
      <c r="H62" s="720"/>
      <c r="I62" s="719"/>
      <c r="J62" s="719"/>
      <c r="K62" s="719"/>
      <c r="L62" s="719"/>
      <c r="M62" s="719"/>
      <c r="N62" s="719"/>
      <c r="O62" s="123"/>
      <c r="P62" s="719"/>
      <c r="Q62" s="719"/>
      <c r="R62" s="719"/>
      <c r="S62" s="719"/>
      <c r="T62" s="719"/>
    </row>
    <row r="63" spans="1:21" x14ac:dyDescent="0.25">
      <c r="B63" s="712" t="s">
        <v>5</v>
      </c>
      <c r="C63" s="91">
        <f>IFERROR(C59/SUM($C59:$H59),"-")</f>
        <v>0.97413793103448276</v>
      </c>
      <c r="D63" s="127">
        <f t="shared" ref="D63:H63" si="14">IFERROR(D59/SUM($C59:$H59),"-")</f>
        <v>1.7241379310344827E-2</v>
      </c>
      <c r="E63" s="127" t="str">
        <f t="shared" si="14"/>
        <v>-</v>
      </c>
      <c r="F63" s="127" t="str">
        <f t="shared" si="14"/>
        <v>-</v>
      </c>
      <c r="G63" s="127">
        <f t="shared" si="14"/>
        <v>8.6206896551724137E-3</v>
      </c>
      <c r="H63" s="130" t="str">
        <f t="shared" si="14"/>
        <v>-</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0.98699999999999999</v>
      </c>
      <c r="P63" s="127" t="s">
        <v>116</v>
      </c>
      <c r="Q63" s="127">
        <v>1.3000000000000001E-2</v>
      </c>
      <c r="R63" s="127" t="s">
        <v>116</v>
      </c>
      <c r="S63" s="127" t="s">
        <v>116</v>
      </c>
      <c r="T63" s="127" t="s">
        <v>116</v>
      </c>
      <c r="U63" s="24"/>
    </row>
    <row r="64" spans="1:21" x14ac:dyDescent="0.25">
      <c r="B64" s="714" t="s">
        <v>6</v>
      </c>
      <c r="C64" s="92" t="str">
        <f t="shared" ref="C64:H65" si="16">IFERROR(C60/SUM($C60:$H60),"-")</f>
        <v>-</v>
      </c>
      <c r="D64" s="128" t="str">
        <f t="shared" si="16"/>
        <v>-</v>
      </c>
      <c r="E64" s="128" t="str">
        <f t="shared" si="16"/>
        <v>-</v>
      </c>
      <c r="F64" s="128" t="str">
        <f t="shared" si="16"/>
        <v>-</v>
      </c>
      <c r="G64" s="128" t="str">
        <f t="shared" si="16"/>
        <v>-</v>
      </c>
      <c r="H64" s="131" t="str">
        <f t="shared" si="16"/>
        <v>-</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0.98899999999999999</v>
      </c>
      <c r="P64" s="128" t="s">
        <v>116</v>
      </c>
      <c r="Q64" s="128">
        <v>1.1000000000000001E-2</v>
      </c>
      <c r="R64" s="128" t="s">
        <v>116</v>
      </c>
      <c r="S64" s="128" t="s">
        <v>116</v>
      </c>
      <c r="T64" s="128" t="s">
        <v>116</v>
      </c>
      <c r="U64" s="24"/>
    </row>
    <row r="65" spans="1:21" ht="15.75" thickBot="1" x14ac:dyDescent="0.3">
      <c r="B65" s="716" t="s">
        <v>104</v>
      </c>
      <c r="C65" s="93">
        <f t="shared" si="16"/>
        <v>0.9699409554482018</v>
      </c>
      <c r="D65" s="129">
        <f t="shared" si="16"/>
        <v>2.6838432635534087E-3</v>
      </c>
      <c r="E65" s="129">
        <f t="shared" si="16"/>
        <v>3.7573805689747721E-3</v>
      </c>
      <c r="F65" s="129">
        <f t="shared" si="16"/>
        <v>2.1470746108427268E-3</v>
      </c>
      <c r="G65" s="129" t="str">
        <f t="shared" si="16"/>
        <v>-</v>
      </c>
      <c r="H65" s="132">
        <f t="shared" si="16"/>
        <v>2.147074610842727E-2</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1</v>
      </c>
      <c r="P65" s="129" t="s">
        <v>116</v>
      </c>
      <c r="Q65" s="129" t="s">
        <v>116</v>
      </c>
      <c r="R65" s="129" t="s">
        <v>116</v>
      </c>
      <c r="S65" s="129" t="s">
        <v>116</v>
      </c>
      <c r="T65" s="129" t="s">
        <v>116</v>
      </c>
      <c r="U65" s="24"/>
    </row>
    <row r="67" spans="1:21" x14ac:dyDescent="0.25">
      <c r="A67" s="728" t="s">
        <v>110</v>
      </c>
    </row>
    <row r="69" spans="1:21" x14ac:dyDescent="0.25">
      <c r="C69" s="787" t="s">
        <v>112</v>
      </c>
      <c r="D69" s="788"/>
      <c r="E69" s="788"/>
      <c r="F69" s="788"/>
      <c r="G69" s="804" t="s">
        <v>113</v>
      </c>
      <c r="H69" s="788"/>
    </row>
    <row r="70" spans="1:21" x14ac:dyDescent="0.25">
      <c r="B70" s="728"/>
      <c r="C70" s="787" t="str">
        <f>$A$1</f>
        <v>Inverclyde</v>
      </c>
      <c r="D70" s="796"/>
      <c r="E70" s="788" t="s">
        <v>71</v>
      </c>
      <c r="F70" s="788"/>
      <c r="G70" s="804" t="str">
        <f>$A$1</f>
        <v>Inverclyde</v>
      </c>
      <c r="H70" s="788"/>
    </row>
    <row r="71" spans="1:21" ht="15.75" thickBot="1" x14ac:dyDescent="0.3">
      <c r="B71" s="523"/>
      <c r="C71" s="7" t="s">
        <v>23</v>
      </c>
      <c r="D71" s="651" t="s">
        <v>24</v>
      </c>
      <c r="E71" s="650" t="s">
        <v>23</v>
      </c>
      <c r="F71" s="650" t="s">
        <v>24</v>
      </c>
      <c r="G71" s="105" t="s">
        <v>23</v>
      </c>
      <c r="H71" s="650" t="s">
        <v>24</v>
      </c>
    </row>
    <row r="72" spans="1:21" x14ac:dyDescent="0.25">
      <c r="B72" s="38" t="s">
        <v>114</v>
      </c>
      <c r="C72" s="25"/>
      <c r="D72" s="23"/>
      <c r="E72" s="22"/>
      <c r="F72" s="22"/>
      <c r="G72" s="133"/>
      <c r="H72" s="22"/>
    </row>
    <row r="73" spans="1:21" x14ac:dyDescent="0.25">
      <c r="B73" s="712" t="s">
        <v>5</v>
      </c>
      <c r="C73" s="44">
        <v>40</v>
      </c>
      <c r="D73" s="46">
        <v>73</v>
      </c>
      <c r="E73" s="45">
        <v>43397</v>
      </c>
      <c r="F73" s="45">
        <v>41831</v>
      </c>
      <c r="G73" s="114" t="s">
        <v>116</v>
      </c>
      <c r="H73" s="45" t="s">
        <v>116</v>
      </c>
    </row>
    <row r="74" spans="1:21" x14ac:dyDescent="0.25">
      <c r="B74" s="714" t="s">
        <v>6</v>
      </c>
      <c r="C74" s="41" t="s">
        <v>116</v>
      </c>
      <c r="D74" s="43" t="s">
        <v>116</v>
      </c>
      <c r="E74" s="42">
        <v>60954.792000000001</v>
      </c>
      <c r="F74" s="42">
        <v>51965.741999999998</v>
      </c>
      <c r="G74" s="115" t="s">
        <v>116</v>
      </c>
      <c r="H74" s="42" t="s">
        <v>116</v>
      </c>
    </row>
    <row r="75" spans="1:21" x14ac:dyDescent="0.25">
      <c r="B75" s="712" t="s">
        <v>104</v>
      </c>
      <c r="C75" s="44">
        <v>404</v>
      </c>
      <c r="D75" s="46">
        <v>170</v>
      </c>
      <c r="E75" s="45">
        <v>74808.260000000009</v>
      </c>
      <c r="F75" s="45">
        <v>48854.91</v>
      </c>
      <c r="G75" s="114" t="s">
        <v>116</v>
      </c>
      <c r="H75" s="45" t="s">
        <v>116</v>
      </c>
    </row>
    <row r="76" spans="1:21" x14ac:dyDescent="0.25">
      <c r="B76" s="88" t="s">
        <v>115</v>
      </c>
      <c r="C76" s="66"/>
      <c r="D76" s="68"/>
      <c r="E76" s="67"/>
      <c r="F76" s="67"/>
      <c r="G76" s="134"/>
      <c r="H76" s="67"/>
    </row>
    <row r="77" spans="1:21" x14ac:dyDescent="0.25">
      <c r="B77" s="712" t="s">
        <v>5</v>
      </c>
      <c r="C77" s="54">
        <f>IFERROR(C73/SUM($C73:$D73),"-")</f>
        <v>0.35398230088495575</v>
      </c>
      <c r="D77" s="55">
        <f>IFERROR(D73/SUM($C73:$D73),"-")</f>
        <v>0.64601769911504425</v>
      </c>
      <c r="E77" s="56">
        <f>IFERROR(E73/SUM($E73:$F73),"-")</f>
        <v>0.50918712160322899</v>
      </c>
      <c r="F77" s="56">
        <f>IFERROR(F73/SUM($E73:$F73),"-")</f>
        <v>0.49081287839677101</v>
      </c>
      <c r="G77" s="124">
        <v>0.22600000000000001</v>
      </c>
      <c r="H77" s="56">
        <v>0.77400000000000002</v>
      </c>
    </row>
    <row r="78" spans="1:21" x14ac:dyDescent="0.25">
      <c r="B78" s="714" t="s">
        <v>6</v>
      </c>
      <c r="C78" s="32" t="str">
        <f t="shared" ref="C78:D79" si="18">IFERROR(C74/SUM($C74:$D74),"-")</f>
        <v>-</v>
      </c>
      <c r="D78" s="33" t="str">
        <f t="shared" si="18"/>
        <v>-</v>
      </c>
      <c r="E78" s="34">
        <f t="shared" ref="E78:F79" si="19">IFERROR(E74/SUM($E74:$F74),"-")</f>
        <v>0.53980254822386864</v>
      </c>
      <c r="F78" s="34">
        <f t="shared" si="19"/>
        <v>0.46019745177613131</v>
      </c>
      <c r="G78" s="112">
        <v>0.28300000000000003</v>
      </c>
      <c r="H78" s="34">
        <v>0.71700000000000008</v>
      </c>
    </row>
    <row r="79" spans="1:21" ht="15.75" thickBot="1" x14ac:dyDescent="0.3">
      <c r="B79" s="716" t="s">
        <v>104</v>
      </c>
      <c r="C79" s="58">
        <f t="shared" si="18"/>
        <v>0.70383275261324041</v>
      </c>
      <c r="D79" s="59">
        <f t="shared" si="18"/>
        <v>0.29616724738675959</v>
      </c>
      <c r="E79" s="60">
        <f t="shared" si="19"/>
        <v>0.6049356489891049</v>
      </c>
      <c r="F79" s="60">
        <f t="shared" si="19"/>
        <v>0.39506435101089515</v>
      </c>
      <c r="G79" s="113">
        <v>0.29100000000000004</v>
      </c>
      <c r="H79" s="60">
        <v>0.70900000000000007</v>
      </c>
    </row>
    <row r="81" spans="1:26" ht="17.25" x14ac:dyDescent="0.25">
      <c r="A81" s="728" t="s">
        <v>117</v>
      </c>
      <c r="B81" s="10"/>
      <c r="C81" s="10"/>
    </row>
    <row r="82" spans="1:26" x14ac:dyDescent="0.25">
      <c r="A82" s="728"/>
      <c r="B82" s="10"/>
      <c r="C82" s="10"/>
    </row>
    <row r="83" spans="1:26" x14ac:dyDescent="0.25">
      <c r="A83" s="728"/>
      <c r="B83" s="10"/>
      <c r="C83" s="802" t="s">
        <v>112</v>
      </c>
      <c r="D83" s="803"/>
      <c r="E83" s="803"/>
      <c r="F83" s="803"/>
      <c r="G83" s="803"/>
      <c r="H83" s="803"/>
      <c r="I83" s="803"/>
      <c r="J83" s="803"/>
      <c r="K83" s="803"/>
      <c r="L83" s="803"/>
      <c r="M83" s="803"/>
      <c r="N83" s="803"/>
      <c r="O83" s="803"/>
      <c r="P83" s="803"/>
      <c r="Q83" s="804" t="s">
        <v>113</v>
      </c>
      <c r="R83" s="788"/>
      <c r="S83" s="788"/>
      <c r="T83" s="788"/>
      <c r="U83" s="788"/>
      <c r="V83" s="788"/>
      <c r="W83" s="788"/>
    </row>
    <row r="84" spans="1:26" x14ac:dyDescent="0.25">
      <c r="A84" s="728"/>
      <c r="B84" s="708"/>
      <c r="C84" s="787" t="str">
        <f>$A$1</f>
        <v>Inverclyde</v>
      </c>
      <c r="D84" s="788"/>
      <c r="E84" s="788"/>
      <c r="F84" s="788"/>
      <c r="G84" s="788"/>
      <c r="H84" s="788"/>
      <c r="I84" s="796"/>
      <c r="J84" s="787" t="s">
        <v>71</v>
      </c>
      <c r="K84" s="788"/>
      <c r="L84" s="788"/>
      <c r="M84" s="788"/>
      <c r="N84" s="788"/>
      <c r="O84" s="788"/>
      <c r="P84" s="788"/>
      <c r="Q84" s="804" t="str">
        <f>$A$1</f>
        <v>Inverclyde</v>
      </c>
      <c r="R84" s="788"/>
      <c r="S84" s="788"/>
      <c r="T84" s="788"/>
      <c r="U84" s="788"/>
      <c r="V84" s="788"/>
      <c r="W84" s="788"/>
    </row>
    <row r="85" spans="1:26" ht="27" thickBot="1" x14ac:dyDescent="0.3">
      <c r="A85" s="728"/>
      <c r="B85" s="39" t="s">
        <v>25</v>
      </c>
      <c r="C85" s="144" t="s">
        <v>111</v>
      </c>
      <c r="D85" s="145" t="s">
        <v>28</v>
      </c>
      <c r="E85" s="145" t="s">
        <v>29</v>
      </c>
      <c r="F85" s="145" t="s">
        <v>30</v>
      </c>
      <c r="G85" s="145" t="s">
        <v>31</v>
      </c>
      <c r="H85" s="145" t="s">
        <v>32</v>
      </c>
      <c r="I85" s="146" t="s">
        <v>33</v>
      </c>
      <c r="J85" s="145" t="s">
        <v>111</v>
      </c>
      <c r="K85" s="145" t="s">
        <v>28</v>
      </c>
      <c r="L85" s="145" t="s">
        <v>29</v>
      </c>
      <c r="M85" s="145" t="s">
        <v>30</v>
      </c>
      <c r="N85" s="145" t="s">
        <v>31</v>
      </c>
      <c r="O85" s="145" t="s">
        <v>32</v>
      </c>
      <c r="P85" s="145" t="s">
        <v>33</v>
      </c>
      <c r="Q85" s="147" t="s">
        <v>111</v>
      </c>
      <c r="R85" s="145" t="s">
        <v>28</v>
      </c>
      <c r="S85" s="145" t="s">
        <v>29</v>
      </c>
      <c r="T85" s="145" t="s">
        <v>30</v>
      </c>
      <c r="U85" s="145" t="s">
        <v>31</v>
      </c>
      <c r="V85" s="145" t="s">
        <v>32</v>
      </c>
      <c r="W85" s="145" t="s">
        <v>33</v>
      </c>
    </row>
    <row r="86" spans="1:26" x14ac:dyDescent="0.25">
      <c r="A86" s="728"/>
      <c r="B86" s="38" t="s">
        <v>114</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28"/>
      <c r="B87" s="712" t="s">
        <v>5</v>
      </c>
      <c r="C87" s="44">
        <v>62</v>
      </c>
      <c r="D87" s="45">
        <v>28</v>
      </c>
      <c r="E87" s="45">
        <v>39</v>
      </c>
      <c r="F87" s="45">
        <v>14</v>
      </c>
      <c r="G87" s="45">
        <v>8</v>
      </c>
      <c r="H87" s="45">
        <v>4</v>
      </c>
      <c r="I87" s="46">
        <v>5</v>
      </c>
      <c r="J87" s="45">
        <v>26543</v>
      </c>
      <c r="K87" s="45">
        <v>10028</v>
      </c>
      <c r="L87" s="45">
        <v>6026</v>
      </c>
      <c r="M87" s="45">
        <v>2785</v>
      </c>
      <c r="N87" s="45">
        <v>1465</v>
      </c>
      <c r="O87" s="45">
        <v>935</v>
      </c>
      <c r="P87" s="45">
        <v>504</v>
      </c>
      <c r="Q87" s="114" t="s">
        <v>116</v>
      </c>
      <c r="R87" s="45" t="s">
        <v>116</v>
      </c>
      <c r="S87" s="45" t="s">
        <v>116</v>
      </c>
      <c r="T87" s="45" t="s">
        <v>116</v>
      </c>
      <c r="U87" s="45" t="s">
        <v>116</v>
      </c>
      <c r="V87" s="45" t="s">
        <v>116</v>
      </c>
      <c r="W87" s="45" t="s">
        <v>116</v>
      </c>
    </row>
    <row r="88" spans="1:26" x14ac:dyDescent="0.25">
      <c r="A88" s="728"/>
      <c r="B88" s="714" t="s">
        <v>6</v>
      </c>
      <c r="C88" s="41">
        <v>0</v>
      </c>
      <c r="D88" s="42" t="s">
        <v>116</v>
      </c>
      <c r="E88" s="42" t="s">
        <v>116</v>
      </c>
      <c r="F88" s="42" t="s">
        <v>116</v>
      </c>
      <c r="G88" s="42" t="s">
        <v>116</v>
      </c>
      <c r="H88" s="42" t="s">
        <v>116</v>
      </c>
      <c r="I88" s="43" t="s">
        <v>116</v>
      </c>
      <c r="J88" s="42">
        <v>32209.797999999999</v>
      </c>
      <c r="K88" s="42">
        <v>11306.477000000001</v>
      </c>
      <c r="L88" s="42">
        <v>7647.1850000000004</v>
      </c>
      <c r="M88" s="42">
        <v>3579.2579999999998</v>
      </c>
      <c r="N88" s="42">
        <v>2323.9119999999998</v>
      </c>
      <c r="O88" s="42">
        <v>1315.508</v>
      </c>
      <c r="P88" s="42">
        <v>640.26599999999996</v>
      </c>
      <c r="Q88" s="115" t="s">
        <v>116</v>
      </c>
      <c r="R88" s="42" t="s">
        <v>116</v>
      </c>
      <c r="S88" s="42" t="s">
        <v>116</v>
      </c>
      <c r="T88" s="42" t="s">
        <v>116</v>
      </c>
      <c r="U88" s="42" t="s">
        <v>116</v>
      </c>
      <c r="V88" s="42" t="s">
        <v>116</v>
      </c>
      <c r="W88" s="42" t="s">
        <v>116</v>
      </c>
    </row>
    <row r="89" spans="1:26" x14ac:dyDescent="0.25">
      <c r="A89" s="728"/>
      <c r="B89" s="712" t="s">
        <v>104</v>
      </c>
      <c r="C89" s="44">
        <v>190</v>
      </c>
      <c r="D89" s="45">
        <v>84</v>
      </c>
      <c r="E89" s="45">
        <v>24</v>
      </c>
      <c r="F89" s="45">
        <v>5</v>
      </c>
      <c r="G89" s="45">
        <v>6</v>
      </c>
      <c r="H89" s="45">
        <v>2</v>
      </c>
      <c r="I89" s="46">
        <v>2</v>
      </c>
      <c r="J89" s="45">
        <v>28915.24</v>
      </c>
      <c r="K89" s="45">
        <v>9529.76</v>
      </c>
      <c r="L89" s="45">
        <v>6222.64</v>
      </c>
      <c r="M89" s="45">
        <v>2996.68</v>
      </c>
      <c r="N89" s="45">
        <v>1275.8000000000002</v>
      </c>
      <c r="O89" s="45">
        <v>721.12</v>
      </c>
      <c r="P89" s="45">
        <v>367.8</v>
      </c>
      <c r="Q89" s="114" t="s">
        <v>116</v>
      </c>
      <c r="R89" s="45" t="s">
        <v>116</v>
      </c>
      <c r="S89" s="45" t="s">
        <v>116</v>
      </c>
      <c r="T89" s="45" t="s">
        <v>116</v>
      </c>
      <c r="U89" s="45" t="s">
        <v>116</v>
      </c>
      <c r="V89" s="45" t="s">
        <v>116</v>
      </c>
      <c r="W89" s="45" t="s">
        <v>116</v>
      </c>
    </row>
    <row r="90" spans="1:26" x14ac:dyDescent="0.25">
      <c r="A90" s="728"/>
      <c r="B90" s="88" t="s">
        <v>115</v>
      </c>
      <c r="C90" s="718"/>
      <c r="D90" s="719"/>
      <c r="E90" s="719"/>
      <c r="F90" s="719"/>
      <c r="G90" s="719"/>
      <c r="H90" s="719"/>
      <c r="I90" s="720"/>
      <c r="J90" s="719"/>
      <c r="K90" s="719"/>
      <c r="L90" s="719"/>
      <c r="M90" s="719"/>
      <c r="N90" s="719"/>
      <c r="O90" s="719"/>
      <c r="P90" s="719"/>
      <c r="Q90" s="136"/>
      <c r="R90" s="719"/>
      <c r="S90" s="719"/>
      <c r="T90" s="719"/>
      <c r="U90" s="719"/>
      <c r="V90" s="719"/>
      <c r="W90" s="719"/>
    </row>
    <row r="91" spans="1:26" x14ac:dyDescent="0.25">
      <c r="A91" s="728"/>
      <c r="B91" s="712" t="s">
        <v>5</v>
      </c>
      <c r="C91" s="97">
        <f t="shared" ref="C91:I93" si="20">IFERROR(C87/SUM($C87:$I87),"-")</f>
        <v>0.38750000000000001</v>
      </c>
      <c r="D91" s="94">
        <f t="shared" si="20"/>
        <v>0.17499999999999999</v>
      </c>
      <c r="E91" s="94">
        <f t="shared" si="20"/>
        <v>0.24374999999999999</v>
      </c>
      <c r="F91" s="94">
        <f t="shared" si="20"/>
        <v>8.7499999999999994E-2</v>
      </c>
      <c r="G91" s="94">
        <f t="shared" si="20"/>
        <v>0.05</v>
      </c>
      <c r="H91" s="94">
        <f t="shared" si="20"/>
        <v>2.5000000000000001E-2</v>
      </c>
      <c r="I91" s="98">
        <f t="shared" si="20"/>
        <v>3.125E-2</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0.13100000000000001</v>
      </c>
      <c r="R91" s="94">
        <v>0.20100000000000001</v>
      </c>
      <c r="S91" s="94">
        <v>0.13900000000000001</v>
      </c>
      <c r="T91" s="94">
        <v>0.109</v>
      </c>
      <c r="U91" s="94">
        <v>9.5000000000000001E-2</v>
      </c>
      <c r="V91" s="94">
        <v>0.115</v>
      </c>
      <c r="W91" s="94">
        <v>0.21</v>
      </c>
    </row>
    <row r="92" spans="1:26" x14ac:dyDescent="0.25">
      <c r="A92" s="728"/>
      <c r="B92" s="714" t="s">
        <v>6</v>
      </c>
      <c r="C92" s="99" t="str">
        <f t="shared" si="20"/>
        <v>-</v>
      </c>
      <c r="D92" s="83" t="str">
        <f t="shared" si="20"/>
        <v>-</v>
      </c>
      <c r="E92" s="83" t="str">
        <f t="shared" si="20"/>
        <v>-</v>
      </c>
      <c r="F92" s="83" t="str">
        <f t="shared" si="20"/>
        <v>-</v>
      </c>
      <c r="G92" s="83" t="str">
        <f t="shared" si="20"/>
        <v>-</v>
      </c>
      <c r="H92" s="83" t="str">
        <f t="shared" si="20"/>
        <v>-</v>
      </c>
      <c r="I92" s="100" t="str">
        <f t="shared" si="20"/>
        <v>-</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0.159</v>
      </c>
      <c r="R92" s="83">
        <v>0.153</v>
      </c>
      <c r="S92" s="83">
        <v>0.19399999999999998</v>
      </c>
      <c r="T92" s="83">
        <v>0.12300000000000001</v>
      </c>
      <c r="U92" s="83">
        <v>8.5000000000000006E-2</v>
      </c>
      <c r="V92" s="83">
        <v>8.5999999999999993E-2</v>
      </c>
      <c r="W92" s="83">
        <v>0.19899999999999998</v>
      </c>
    </row>
    <row r="93" spans="1:26" ht="15.75" thickBot="1" x14ac:dyDescent="0.3">
      <c r="A93" s="728"/>
      <c r="B93" s="716" t="s">
        <v>104</v>
      </c>
      <c r="C93" s="101">
        <f t="shared" si="20"/>
        <v>0.60702875399361023</v>
      </c>
      <c r="D93" s="95">
        <f t="shared" si="20"/>
        <v>0.26837060702875398</v>
      </c>
      <c r="E93" s="95">
        <f t="shared" si="20"/>
        <v>7.6677316293929709E-2</v>
      </c>
      <c r="F93" s="95">
        <f t="shared" si="20"/>
        <v>1.5974440894568689E-2</v>
      </c>
      <c r="G93" s="95">
        <f t="shared" si="20"/>
        <v>1.9169329073482427E-2</v>
      </c>
      <c r="H93" s="95">
        <f t="shared" si="20"/>
        <v>6.3897763578274758E-3</v>
      </c>
      <c r="I93" s="102">
        <f t="shared" si="20"/>
        <v>6.3897763578274758E-3</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9.5000000000000001E-2</v>
      </c>
      <c r="R93" s="95">
        <v>0.19</v>
      </c>
      <c r="S93" s="95">
        <v>0.20800000000000002</v>
      </c>
      <c r="T93" s="95">
        <v>0.126</v>
      </c>
      <c r="U93" s="95">
        <v>7.8E-2</v>
      </c>
      <c r="V93" s="95">
        <v>0.127</v>
      </c>
      <c r="W93" s="95">
        <v>0.17499999999999999</v>
      </c>
    </row>
    <row r="94" spans="1:26" x14ac:dyDescent="0.25">
      <c r="B94" s="10"/>
      <c r="C94" s="10"/>
    </row>
    <row r="95" spans="1:26" x14ac:dyDescent="0.25">
      <c r="B95" s="10"/>
      <c r="C95" s="802" t="s">
        <v>112</v>
      </c>
      <c r="D95" s="803"/>
      <c r="E95" s="803"/>
      <c r="F95" s="803"/>
      <c r="G95" s="803"/>
      <c r="H95" s="803"/>
      <c r="I95" s="803"/>
      <c r="J95" s="803"/>
      <c r="K95" s="803"/>
      <c r="L95" s="803"/>
      <c r="M95" s="803"/>
      <c r="N95" s="803"/>
      <c r="O95" s="803"/>
      <c r="P95" s="803"/>
      <c r="Q95" s="803"/>
      <c r="R95" s="803"/>
      <c r="S95" s="804" t="s">
        <v>113</v>
      </c>
      <c r="T95" s="788"/>
      <c r="U95" s="788"/>
      <c r="V95" s="788"/>
      <c r="W95" s="788"/>
      <c r="X95" s="788"/>
      <c r="Y95" s="788"/>
      <c r="Z95" s="788"/>
    </row>
    <row r="96" spans="1:26" x14ac:dyDescent="0.25">
      <c r="B96" s="708"/>
      <c r="C96" s="787" t="str">
        <f>$A$1</f>
        <v>Inverclyde</v>
      </c>
      <c r="D96" s="788"/>
      <c r="E96" s="788"/>
      <c r="F96" s="788"/>
      <c r="G96" s="788"/>
      <c r="H96" s="788"/>
      <c r="I96" s="788"/>
      <c r="J96" s="796"/>
      <c r="K96" s="788" t="s">
        <v>71</v>
      </c>
      <c r="L96" s="788"/>
      <c r="M96" s="788"/>
      <c r="N96" s="788"/>
      <c r="O96" s="788"/>
      <c r="P96" s="788"/>
      <c r="Q96" s="788"/>
      <c r="R96" s="788"/>
      <c r="S96" s="804" t="str">
        <f>$A$1</f>
        <v>Inverclyde</v>
      </c>
      <c r="T96" s="788"/>
      <c r="U96" s="788"/>
      <c r="V96" s="788"/>
      <c r="W96" s="788"/>
      <c r="X96" s="788"/>
      <c r="Y96" s="788"/>
      <c r="Z96" s="788"/>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114</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12" t="s">
        <v>5</v>
      </c>
      <c r="C99" s="44">
        <v>31</v>
      </c>
      <c r="D99" s="45">
        <v>31</v>
      </c>
      <c r="E99" s="45">
        <v>28</v>
      </c>
      <c r="F99" s="45">
        <v>39</v>
      </c>
      <c r="G99" s="45">
        <v>14</v>
      </c>
      <c r="H99" s="45">
        <v>8</v>
      </c>
      <c r="I99" s="45">
        <v>4</v>
      </c>
      <c r="J99" s="46">
        <v>5</v>
      </c>
      <c r="K99" s="45">
        <v>13696</v>
      </c>
      <c r="L99" s="45">
        <v>12847</v>
      </c>
      <c r="M99" s="45">
        <v>10028</v>
      </c>
      <c r="N99" s="45">
        <v>6026</v>
      </c>
      <c r="O99" s="45">
        <v>2785</v>
      </c>
      <c r="P99" s="45">
        <v>1465</v>
      </c>
      <c r="Q99" s="45">
        <v>935</v>
      </c>
      <c r="R99" s="45">
        <v>504</v>
      </c>
      <c r="S99" s="114" t="s">
        <v>116</v>
      </c>
      <c r="T99" s="45" t="s">
        <v>116</v>
      </c>
      <c r="U99" s="45" t="s">
        <v>116</v>
      </c>
      <c r="V99" s="45" t="s">
        <v>116</v>
      </c>
      <c r="W99" s="45" t="s">
        <v>116</v>
      </c>
      <c r="X99" s="45" t="s">
        <v>116</v>
      </c>
      <c r="Y99" s="45" t="s">
        <v>116</v>
      </c>
      <c r="Z99" s="45" t="s">
        <v>116</v>
      </c>
    </row>
    <row r="100" spans="1:32" x14ac:dyDescent="0.25">
      <c r="B100" s="714" t="s">
        <v>6</v>
      </c>
      <c r="C100" s="41" t="s">
        <v>116</v>
      </c>
      <c r="D100" s="42" t="s">
        <v>116</v>
      </c>
      <c r="E100" s="42" t="s">
        <v>116</v>
      </c>
      <c r="F100" s="42" t="s">
        <v>116</v>
      </c>
      <c r="G100" s="42" t="s">
        <v>116</v>
      </c>
      <c r="H100" s="42" t="s">
        <v>116</v>
      </c>
      <c r="I100" s="42" t="s">
        <v>116</v>
      </c>
      <c r="J100" s="43" t="s">
        <v>116</v>
      </c>
      <c r="K100" s="42">
        <v>18255.91</v>
      </c>
      <c r="L100" s="42">
        <v>13953.888000000001</v>
      </c>
      <c r="M100" s="42">
        <v>11306.477000000001</v>
      </c>
      <c r="N100" s="42">
        <v>7647.1850000000004</v>
      </c>
      <c r="O100" s="42">
        <v>3579.2579999999998</v>
      </c>
      <c r="P100" s="42">
        <v>2323.9119999999998</v>
      </c>
      <c r="Q100" s="42">
        <v>1315.508</v>
      </c>
      <c r="R100" s="42">
        <v>640.26599999999996</v>
      </c>
      <c r="S100" s="115" t="s">
        <v>116</v>
      </c>
      <c r="T100" s="42" t="s">
        <v>116</v>
      </c>
      <c r="U100" s="42" t="s">
        <v>116</v>
      </c>
      <c r="V100" s="42" t="s">
        <v>116</v>
      </c>
      <c r="W100" s="42" t="s">
        <v>116</v>
      </c>
      <c r="X100" s="42" t="s">
        <v>116</v>
      </c>
      <c r="Y100" s="42" t="s">
        <v>116</v>
      </c>
      <c r="Z100" s="42" t="s">
        <v>116</v>
      </c>
    </row>
    <row r="101" spans="1:32" x14ac:dyDescent="0.25">
      <c r="B101" s="712" t="s">
        <v>104</v>
      </c>
      <c r="C101" s="44">
        <v>80</v>
      </c>
      <c r="D101" s="45">
        <v>110</v>
      </c>
      <c r="E101" s="45">
        <v>84</v>
      </c>
      <c r="F101" s="45">
        <v>24</v>
      </c>
      <c r="G101" s="45">
        <v>5</v>
      </c>
      <c r="H101" s="45">
        <v>6</v>
      </c>
      <c r="I101" s="45">
        <v>2</v>
      </c>
      <c r="J101" s="46">
        <v>2</v>
      </c>
      <c r="K101" s="45">
        <v>14624.2</v>
      </c>
      <c r="L101" s="45">
        <v>12586.2</v>
      </c>
      <c r="M101" s="45">
        <v>9529.76</v>
      </c>
      <c r="N101" s="45">
        <v>6222.64</v>
      </c>
      <c r="O101" s="45">
        <v>2996.68</v>
      </c>
      <c r="P101" s="45">
        <v>1275.8000000000002</v>
      </c>
      <c r="Q101" s="45">
        <v>721.12</v>
      </c>
      <c r="R101" s="45">
        <v>367.8</v>
      </c>
      <c r="S101" s="114" t="s">
        <v>116</v>
      </c>
      <c r="T101" s="45" t="s">
        <v>116</v>
      </c>
      <c r="U101" s="45" t="s">
        <v>116</v>
      </c>
      <c r="V101" s="45" t="s">
        <v>116</v>
      </c>
      <c r="W101" s="45" t="s">
        <v>116</v>
      </c>
      <c r="X101" s="45" t="s">
        <v>116</v>
      </c>
      <c r="Y101" s="45" t="s">
        <v>116</v>
      </c>
      <c r="Z101" s="45" t="s">
        <v>116</v>
      </c>
    </row>
    <row r="102" spans="1:32" x14ac:dyDescent="0.25">
      <c r="B102" s="88" t="s">
        <v>115</v>
      </c>
      <c r="C102" s="718"/>
      <c r="D102" s="719"/>
      <c r="E102" s="719"/>
      <c r="F102" s="719"/>
      <c r="G102" s="719"/>
      <c r="H102" s="719"/>
      <c r="I102" s="719"/>
      <c r="J102" s="720"/>
      <c r="K102" s="719"/>
      <c r="L102" s="719"/>
      <c r="M102" s="719"/>
      <c r="N102" s="719"/>
      <c r="O102" s="719"/>
      <c r="P102" s="719"/>
      <c r="Q102" s="719"/>
      <c r="R102" s="719"/>
      <c r="S102" s="136"/>
      <c r="T102" s="719"/>
      <c r="U102" s="719"/>
      <c r="V102" s="719"/>
      <c r="W102" s="719"/>
      <c r="X102" s="719"/>
      <c r="Y102" s="719"/>
      <c r="Z102" s="719"/>
    </row>
    <row r="103" spans="1:32" x14ac:dyDescent="0.25">
      <c r="B103" s="712" t="s">
        <v>5</v>
      </c>
      <c r="C103" s="97">
        <f>IFERROR(C99/SUM($C99:$J99),"-")</f>
        <v>0.19375000000000001</v>
      </c>
      <c r="D103" s="94">
        <f t="shared" ref="D103:J103" si="23">IFERROR(D99/SUM($C99:$J99),"-")</f>
        <v>0.19375000000000001</v>
      </c>
      <c r="E103" s="94">
        <f t="shared" si="23"/>
        <v>0.17499999999999999</v>
      </c>
      <c r="F103" s="94">
        <f t="shared" si="23"/>
        <v>0.24374999999999999</v>
      </c>
      <c r="G103" s="94">
        <f t="shared" si="23"/>
        <v>8.7499999999999994E-2</v>
      </c>
      <c r="H103" s="94">
        <f t="shared" si="23"/>
        <v>0.05</v>
      </c>
      <c r="I103" s="94">
        <f t="shared" si="23"/>
        <v>2.5000000000000001E-2</v>
      </c>
      <c r="J103" s="98">
        <f t="shared" si="23"/>
        <v>3.125E-2</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2.1000000000000001E-2</v>
      </c>
      <c r="T103" s="94">
        <v>0.11</v>
      </c>
      <c r="U103" s="94">
        <v>0.20100000000000001</v>
      </c>
      <c r="V103" s="94">
        <v>0.13900000000000001</v>
      </c>
      <c r="W103" s="94">
        <v>0.109</v>
      </c>
      <c r="X103" s="94">
        <v>9.5000000000000001E-2</v>
      </c>
      <c r="Y103" s="94">
        <v>0.115</v>
      </c>
      <c r="Z103" s="94">
        <v>0.21</v>
      </c>
    </row>
    <row r="104" spans="1:32" x14ac:dyDescent="0.25">
      <c r="B104" s="714" t="s">
        <v>6</v>
      </c>
      <c r="C104" s="99" t="str">
        <f t="shared" ref="C104:J105" si="25">IFERROR(C100/SUM($C100:$J100),"-")</f>
        <v>-</v>
      </c>
      <c r="D104" s="83" t="str">
        <f t="shared" si="25"/>
        <v>-</v>
      </c>
      <c r="E104" s="83" t="str">
        <f t="shared" si="25"/>
        <v>-</v>
      </c>
      <c r="F104" s="83" t="str">
        <f t="shared" si="25"/>
        <v>-</v>
      </c>
      <c r="G104" s="83" t="str">
        <f t="shared" si="25"/>
        <v>-</v>
      </c>
      <c r="H104" s="83" t="str">
        <f t="shared" si="25"/>
        <v>-</v>
      </c>
      <c r="I104" s="83" t="str">
        <f t="shared" si="25"/>
        <v>-</v>
      </c>
      <c r="J104" s="100" t="str">
        <f t="shared" si="25"/>
        <v>-</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0.03</v>
      </c>
      <c r="T104" s="83">
        <v>0.129</v>
      </c>
      <c r="U104" s="83">
        <v>0.153</v>
      </c>
      <c r="V104" s="83">
        <v>0.19399999999999998</v>
      </c>
      <c r="W104" s="83">
        <v>0.12300000000000001</v>
      </c>
      <c r="X104" s="83">
        <v>8.5000000000000006E-2</v>
      </c>
      <c r="Y104" s="83">
        <v>8.5999999999999993E-2</v>
      </c>
      <c r="Z104" s="83">
        <v>0.19899999999999998</v>
      </c>
    </row>
    <row r="105" spans="1:32" ht="15.75" thickBot="1" x14ac:dyDescent="0.3">
      <c r="B105" s="716" t="s">
        <v>104</v>
      </c>
      <c r="C105" s="101">
        <f t="shared" si="25"/>
        <v>0.25559105431309903</v>
      </c>
      <c r="D105" s="95">
        <f t="shared" si="25"/>
        <v>0.3514376996805112</v>
      </c>
      <c r="E105" s="95">
        <f t="shared" si="25"/>
        <v>0.26837060702875398</v>
      </c>
      <c r="F105" s="95">
        <f t="shared" si="25"/>
        <v>7.6677316293929709E-2</v>
      </c>
      <c r="G105" s="95">
        <f t="shared" si="25"/>
        <v>1.5974440894568689E-2</v>
      </c>
      <c r="H105" s="95">
        <f t="shared" si="25"/>
        <v>1.9169329073482427E-2</v>
      </c>
      <c r="I105" s="95">
        <f t="shared" si="25"/>
        <v>6.3897763578274758E-3</v>
      </c>
      <c r="J105" s="102">
        <f t="shared" si="25"/>
        <v>6.3897763578274758E-3</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0.01</v>
      </c>
      <c r="T105" s="95">
        <v>8.5000000000000006E-2</v>
      </c>
      <c r="U105" s="95">
        <v>0.19</v>
      </c>
      <c r="V105" s="95">
        <v>0.20800000000000002</v>
      </c>
      <c r="W105" s="95">
        <v>0.126</v>
      </c>
      <c r="X105" s="95">
        <v>7.8E-2</v>
      </c>
      <c r="Y105" s="95">
        <v>0.127</v>
      </c>
      <c r="Z105" s="95">
        <v>0.17499999999999999</v>
      </c>
    </row>
    <row r="107" spans="1:32" ht="17.25" x14ac:dyDescent="0.25">
      <c r="A107" s="728" t="s">
        <v>120</v>
      </c>
    </row>
    <row r="108" spans="1:32" x14ac:dyDescent="0.25">
      <c r="A108" s="728"/>
    </row>
    <row r="109" spans="1:32" x14ac:dyDescent="0.25">
      <c r="A109" s="728"/>
      <c r="C109" s="787" t="s">
        <v>112</v>
      </c>
      <c r="D109" s="788"/>
      <c r="E109" s="788"/>
      <c r="F109" s="788"/>
      <c r="G109" s="788"/>
      <c r="H109" s="788"/>
      <c r="I109" s="788"/>
      <c r="J109" s="788"/>
      <c r="K109" s="788"/>
      <c r="L109" s="788"/>
      <c r="M109" s="788"/>
      <c r="N109" s="788"/>
      <c r="O109" s="788"/>
      <c r="P109" s="788"/>
      <c r="Q109" s="788"/>
      <c r="R109" s="788"/>
      <c r="S109" s="788"/>
      <c r="T109" s="788"/>
      <c r="U109" s="788"/>
      <c r="V109" s="788"/>
      <c r="W109" s="804" t="s">
        <v>113</v>
      </c>
      <c r="X109" s="788"/>
      <c r="Y109" s="788"/>
      <c r="Z109" s="788"/>
      <c r="AA109" s="788"/>
      <c r="AB109" s="788"/>
      <c r="AC109" s="788"/>
      <c r="AD109" s="788"/>
      <c r="AE109" s="788"/>
      <c r="AF109" s="788"/>
    </row>
    <row r="110" spans="1:32" x14ac:dyDescent="0.25">
      <c r="A110" s="728"/>
      <c r="B110" s="708"/>
      <c r="C110" s="798" t="str">
        <f>$A$1</f>
        <v>Inverclyde</v>
      </c>
      <c r="D110" s="799"/>
      <c r="E110" s="799"/>
      <c r="F110" s="799"/>
      <c r="G110" s="799"/>
      <c r="H110" s="799"/>
      <c r="I110" s="799"/>
      <c r="J110" s="799"/>
      <c r="K110" s="799"/>
      <c r="L110" s="805"/>
      <c r="M110" s="799" t="s">
        <v>71</v>
      </c>
      <c r="N110" s="799"/>
      <c r="O110" s="799"/>
      <c r="P110" s="799"/>
      <c r="Q110" s="799"/>
      <c r="R110" s="799"/>
      <c r="S110" s="799"/>
      <c r="T110" s="799"/>
      <c r="U110" s="799"/>
      <c r="V110" s="799"/>
      <c r="W110" s="801" t="str">
        <f>$A$1</f>
        <v>Inverclyde</v>
      </c>
      <c r="X110" s="799"/>
      <c r="Y110" s="799"/>
      <c r="Z110" s="799"/>
      <c r="AA110" s="799"/>
      <c r="AB110" s="799"/>
      <c r="AC110" s="799"/>
      <c r="AD110" s="799"/>
      <c r="AE110" s="799"/>
      <c r="AF110" s="799"/>
    </row>
    <row r="111" spans="1:32" ht="52.5" thickBot="1" x14ac:dyDescent="0.3">
      <c r="A111" s="728"/>
      <c r="B111" s="64" t="s">
        <v>34</v>
      </c>
      <c r="C111" s="141" t="s">
        <v>35</v>
      </c>
      <c r="D111" s="140" t="s">
        <v>36</v>
      </c>
      <c r="E111" s="140" t="s">
        <v>37</v>
      </c>
      <c r="F111" s="140" t="s">
        <v>38</v>
      </c>
      <c r="G111" s="140" t="s">
        <v>39</v>
      </c>
      <c r="H111" s="140" t="s">
        <v>40</v>
      </c>
      <c r="I111" s="140" t="s">
        <v>118</v>
      </c>
      <c r="J111" s="140" t="s">
        <v>43</v>
      </c>
      <c r="K111" s="140" t="s">
        <v>119</v>
      </c>
      <c r="L111" s="142" t="s">
        <v>46</v>
      </c>
      <c r="M111" s="140" t="s">
        <v>35</v>
      </c>
      <c r="N111" s="140" t="s">
        <v>36</v>
      </c>
      <c r="O111" s="140" t="s">
        <v>37</v>
      </c>
      <c r="P111" s="140" t="s">
        <v>38</v>
      </c>
      <c r="Q111" s="140" t="s">
        <v>39</v>
      </c>
      <c r="R111" s="140" t="s">
        <v>40</v>
      </c>
      <c r="S111" s="140" t="s">
        <v>118</v>
      </c>
      <c r="T111" s="140" t="s">
        <v>43</v>
      </c>
      <c r="U111" s="140" t="s">
        <v>119</v>
      </c>
      <c r="V111" s="140" t="s">
        <v>46</v>
      </c>
      <c r="W111" s="154" t="s">
        <v>35</v>
      </c>
      <c r="X111" s="140" t="s">
        <v>36</v>
      </c>
      <c r="Y111" s="140" t="s">
        <v>37</v>
      </c>
      <c r="Z111" s="140" t="s">
        <v>38</v>
      </c>
      <c r="AA111" s="140" t="s">
        <v>39</v>
      </c>
      <c r="AB111" s="140" t="s">
        <v>40</v>
      </c>
      <c r="AC111" s="140" t="s">
        <v>118</v>
      </c>
      <c r="AD111" s="140" t="s">
        <v>43</v>
      </c>
      <c r="AE111" s="140" t="s">
        <v>119</v>
      </c>
      <c r="AF111" s="140" t="s">
        <v>46</v>
      </c>
    </row>
    <row r="112" spans="1:32" x14ac:dyDescent="0.25">
      <c r="A112" s="728"/>
      <c r="B112" s="165" t="s">
        <v>114</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28"/>
      <c r="B113" s="712" t="s">
        <v>5</v>
      </c>
      <c r="C113" s="157">
        <v>11</v>
      </c>
      <c r="D113" s="158">
        <v>63</v>
      </c>
      <c r="E113" s="158">
        <v>23</v>
      </c>
      <c r="F113" s="158" t="s">
        <v>116</v>
      </c>
      <c r="G113" s="158">
        <v>23</v>
      </c>
      <c r="H113" s="158">
        <v>96</v>
      </c>
      <c r="I113" s="158">
        <v>1</v>
      </c>
      <c r="J113" s="159" t="s">
        <v>116</v>
      </c>
      <c r="K113" s="159">
        <v>0</v>
      </c>
      <c r="L113" s="160" t="s">
        <v>116</v>
      </c>
      <c r="M113" s="159">
        <v>1882</v>
      </c>
      <c r="N113" s="159">
        <v>10685</v>
      </c>
      <c r="O113" s="159">
        <v>8489</v>
      </c>
      <c r="P113" s="159">
        <v>4226</v>
      </c>
      <c r="Q113" s="159">
        <v>11906</v>
      </c>
      <c r="R113" s="159">
        <v>8768</v>
      </c>
      <c r="S113" s="159">
        <v>1748</v>
      </c>
      <c r="T113" s="159">
        <v>99</v>
      </c>
      <c r="U113" s="159">
        <v>31047</v>
      </c>
      <c r="V113" s="159">
        <v>3028</v>
      </c>
      <c r="W113" s="114" t="s">
        <v>116</v>
      </c>
      <c r="X113" s="45" t="s">
        <v>116</v>
      </c>
      <c r="Y113" s="45" t="s">
        <v>116</v>
      </c>
      <c r="Z113" s="45" t="s">
        <v>116</v>
      </c>
      <c r="AA113" s="45" t="s">
        <v>116</v>
      </c>
      <c r="AB113" s="45" t="s">
        <v>116</v>
      </c>
      <c r="AC113" s="45" t="s">
        <v>116</v>
      </c>
      <c r="AD113" s="45" t="s">
        <v>116</v>
      </c>
      <c r="AE113" s="45" t="s">
        <v>116</v>
      </c>
      <c r="AF113" s="45" t="s">
        <v>116</v>
      </c>
    </row>
    <row r="114" spans="1:38" x14ac:dyDescent="0.25">
      <c r="A114" s="728"/>
      <c r="B114" s="714" t="s">
        <v>6</v>
      </c>
      <c r="C114" s="161" t="s">
        <v>116</v>
      </c>
      <c r="D114" s="162" t="s">
        <v>116</v>
      </c>
      <c r="E114" s="162" t="s">
        <v>116</v>
      </c>
      <c r="F114" s="162" t="s">
        <v>116</v>
      </c>
      <c r="G114" s="162" t="s">
        <v>116</v>
      </c>
      <c r="H114" s="162" t="s">
        <v>116</v>
      </c>
      <c r="I114" s="163">
        <v>0</v>
      </c>
      <c r="J114" s="163" t="s">
        <v>116</v>
      </c>
      <c r="K114" s="163">
        <v>0</v>
      </c>
      <c r="L114" s="164" t="s">
        <v>116</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116</v>
      </c>
      <c r="X114" s="42" t="s">
        <v>116</v>
      </c>
      <c r="Y114" s="42" t="s">
        <v>116</v>
      </c>
      <c r="Z114" s="42" t="s">
        <v>116</v>
      </c>
      <c r="AA114" s="42" t="s">
        <v>116</v>
      </c>
      <c r="AB114" s="42" t="s">
        <v>116</v>
      </c>
      <c r="AC114" s="42" t="s">
        <v>116</v>
      </c>
      <c r="AD114" s="42" t="s">
        <v>116</v>
      </c>
      <c r="AE114" s="42" t="s">
        <v>116</v>
      </c>
      <c r="AF114" s="42" t="s">
        <v>116</v>
      </c>
    </row>
    <row r="115" spans="1:38" x14ac:dyDescent="0.25">
      <c r="A115" s="728"/>
      <c r="B115" s="70" t="s">
        <v>104</v>
      </c>
      <c r="C115" s="166">
        <v>23</v>
      </c>
      <c r="D115" s="167">
        <v>113</v>
      </c>
      <c r="E115" s="167">
        <v>96</v>
      </c>
      <c r="F115" s="167">
        <v>13</v>
      </c>
      <c r="G115" s="167">
        <v>251</v>
      </c>
      <c r="H115" s="167">
        <v>231</v>
      </c>
      <c r="I115" s="168">
        <v>13</v>
      </c>
      <c r="J115" s="168" t="s">
        <v>388</v>
      </c>
      <c r="K115" s="168">
        <v>343</v>
      </c>
      <c r="L115" s="169">
        <v>2240</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116</v>
      </c>
      <c r="X115" s="71" t="s">
        <v>116</v>
      </c>
      <c r="Y115" s="71" t="s">
        <v>116</v>
      </c>
      <c r="Z115" s="71" t="s">
        <v>116</v>
      </c>
      <c r="AA115" s="71" t="s">
        <v>116</v>
      </c>
      <c r="AB115" s="71" t="s">
        <v>116</v>
      </c>
      <c r="AC115" s="71" t="s">
        <v>116</v>
      </c>
      <c r="AD115" s="71" t="s">
        <v>116</v>
      </c>
      <c r="AE115" s="71" t="s">
        <v>116</v>
      </c>
      <c r="AF115" s="71" t="s">
        <v>116</v>
      </c>
    </row>
    <row r="116" spans="1:38" x14ac:dyDescent="0.25">
      <c r="A116" s="728"/>
      <c r="B116" s="711" t="s">
        <v>115</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28"/>
      <c r="B117" s="712" t="s">
        <v>5</v>
      </c>
      <c r="C117" s="97">
        <f>IFERROR(C113/SUM($C113:$L113),"-")</f>
        <v>5.0691244239631339E-2</v>
      </c>
      <c r="D117" s="94">
        <f t="shared" ref="D117:L117" si="27">IFERROR(D113/SUM($C113:$L113),"-")</f>
        <v>0.29032258064516131</v>
      </c>
      <c r="E117" s="94">
        <f t="shared" si="27"/>
        <v>0.10599078341013825</v>
      </c>
      <c r="F117" s="94" t="str">
        <f t="shared" si="27"/>
        <v>-</v>
      </c>
      <c r="G117" s="94">
        <f t="shared" si="27"/>
        <v>0.10599078341013825</v>
      </c>
      <c r="H117" s="94">
        <f t="shared" si="27"/>
        <v>0.44239631336405533</v>
      </c>
      <c r="I117" s="94">
        <f t="shared" si="27"/>
        <v>4.608294930875576E-3</v>
      </c>
      <c r="J117" s="94" t="str">
        <f t="shared" si="27"/>
        <v>-</v>
      </c>
      <c r="K117" s="94">
        <f t="shared" si="27"/>
        <v>0</v>
      </c>
      <c r="L117" s="98" t="str">
        <f t="shared" si="27"/>
        <v>-</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2.4E-2</v>
      </c>
      <c r="X117" s="94">
        <v>0.379</v>
      </c>
      <c r="Y117" s="94">
        <v>0.13200000000000001</v>
      </c>
      <c r="Z117" s="94">
        <v>3.5000000000000003E-2</v>
      </c>
      <c r="AA117" s="94">
        <v>0.25900000000000001</v>
      </c>
      <c r="AB117" s="94">
        <v>4.7E-2</v>
      </c>
      <c r="AC117" s="94">
        <f>SUM(AG129:AH129)</f>
        <v>3.9E-2</v>
      </c>
      <c r="AD117" s="94">
        <v>2E-3</v>
      </c>
      <c r="AE117" s="94">
        <f>SUM(AJ129:AK129)</f>
        <v>8.3000000000000004E-2</v>
      </c>
      <c r="AF117" s="94" t="s">
        <v>116</v>
      </c>
    </row>
    <row r="118" spans="1:38" x14ac:dyDescent="0.25">
      <c r="A118" s="728"/>
      <c r="B118" s="714" t="s">
        <v>6</v>
      </c>
      <c r="C118" s="99" t="str">
        <f t="shared" ref="C118:L119" si="29">IFERROR(C114/SUM($C114:$L114),"-")</f>
        <v>-</v>
      </c>
      <c r="D118" s="83" t="str">
        <f t="shared" si="29"/>
        <v>-</v>
      </c>
      <c r="E118" s="83" t="str">
        <f t="shared" si="29"/>
        <v>-</v>
      </c>
      <c r="F118" s="83" t="str">
        <f t="shared" si="29"/>
        <v>-</v>
      </c>
      <c r="G118" s="83" t="str">
        <f t="shared" si="29"/>
        <v>-</v>
      </c>
      <c r="H118" s="83" t="str">
        <f t="shared" si="29"/>
        <v>-</v>
      </c>
      <c r="I118" s="83" t="str">
        <f t="shared" si="29"/>
        <v>-</v>
      </c>
      <c r="J118" s="83" t="str">
        <f t="shared" si="29"/>
        <v>-</v>
      </c>
      <c r="K118" s="83" t="str">
        <f t="shared" si="29"/>
        <v>-</v>
      </c>
      <c r="L118" s="100" t="str">
        <f t="shared" si="29"/>
        <v>-</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4.4999999999999998E-2</v>
      </c>
      <c r="X118" s="83">
        <v>0.38600000000000001</v>
      </c>
      <c r="Y118" s="83">
        <v>8.3000000000000004E-2</v>
      </c>
      <c r="Z118" s="83">
        <v>6.4000000000000001E-2</v>
      </c>
      <c r="AA118" s="83">
        <v>0.26300000000000001</v>
      </c>
      <c r="AB118" s="83">
        <v>3.7000000000000005E-2</v>
      </c>
      <c r="AC118" s="83">
        <f t="shared" ref="AC118:AC119" si="31">SUM(AG130:AH130)</f>
        <v>1.6E-2</v>
      </c>
      <c r="AD118" s="83" t="s">
        <v>116</v>
      </c>
      <c r="AE118" s="83">
        <f t="shared" ref="AE118:AE119" si="32">SUM(AJ130:AK130)</f>
        <v>0.10600000000000001</v>
      </c>
      <c r="AF118" s="83" t="s">
        <v>116</v>
      </c>
    </row>
    <row r="119" spans="1:38" ht="15.75" thickBot="1" x14ac:dyDescent="0.3">
      <c r="A119" s="728"/>
      <c r="B119" s="716" t="s">
        <v>104</v>
      </c>
      <c r="C119" s="101">
        <f t="shared" si="29"/>
        <v>6.921456515197111E-3</v>
      </c>
      <c r="D119" s="95">
        <f t="shared" si="29"/>
        <v>3.4005416792055369E-2</v>
      </c>
      <c r="E119" s="95">
        <f t="shared" si="29"/>
        <v>2.888955762864881E-2</v>
      </c>
      <c r="F119" s="95">
        <f t="shared" si="29"/>
        <v>3.9121275955461936E-3</v>
      </c>
      <c r="G119" s="95">
        <f t="shared" si="29"/>
        <v>7.5534155883238044E-2</v>
      </c>
      <c r="H119" s="95">
        <f t="shared" si="29"/>
        <v>6.9515498043936197E-2</v>
      </c>
      <c r="I119" s="95">
        <f t="shared" si="29"/>
        <v>3.9121275955461936E-3</v>
      </c>
      <c r="J119" s="95" t="str">
        <f t="shared" si="29"/>
        <v>-</v>
      </c>
      <c r="K119" s="95">
        <f t="shared" si="29"/>
        <v>0.10321998194402648</v>
      </c>
      <c r="L119" s="102">
        <f t="shared" si="29"/>
        <v>0.67408967800180564</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4.0999999999999995E-2</v>
      </c>
      <c r="X119" s="95">
        <v>0.39700000000000002</v>
      </c>
      <c r="Y119" s="95">
        <v>0.10400000000000001</v>
      </c>
      <c r="Z119" s="95">
        <v>4.8000000000000001E-2</v>
      </c>
      <c r="AA119" s="95">
        <v>0.26100000000000001</v>
      </c>
      <c r="AB119" s="95">
        <v>3.9E-2</v>
      </c>
      <c r="AC119" s="95">
        <f t="shared" si="31"/>
        <v>0.03</v>
      </c>
      <c r="AD119" s="95" t="s">
        <v>116</v>
      </c>
      <c r="AE119" s="95">
        <f t="shared" si="32"/>
        <v>8.1000000000000003E-2</v>
      </c>
      <c r="AF119" s="95" t="s">
        <v>116</v>
      </c>
    </row>
    <row r="120" spans="1:38" x14ac:dyDescent="0.25">
      <c r="E120" s="24"/>
      <c r="M120" s="24"/>
    </row>
    <row r="121" spans="1:38" x14ac:dyDescent="0.25">
      <c r="C121" s="787" t="s">
        <v>112</v>
      </c>
      <c r="D121" s="788"/>
      <c r="E121" s="788"/>
      <c r="F121" s="788"/>
      <c r="G121" s="788"/>
      <c r="H121" s="788"/>
      <c r="I121" s="788"/>
      <c r="J121" s="788"/>
      <c r="K121" s="788"/>
      <c r="L121" s="788"/>
      <c r="M121" s="788"/>
      <c r="N121" s="788"/>
      <c r="O121" s="788"/>
      <c r="P121" s="788"/>
      <c r="Q121" s="788"/>
      <c r="R121" s="788"/>
      <c r="S121" s="788"/>
      <c r="T121" s="788"/>
      <c r="U121" s="788"/>
      <c r="V121" s="788"/>
      <c r="W121" s="788"/>
      <c r="X121" s="788"/>
      <c r="Y121" s="788"/>
      <c r="Z121" s="797"/>
      <c r="AA121" s="804" t="s">
        <v>113</v>
      </c>
      <c r="AB121" s="788"/>
      <c r="AC121" s="788"/>
      <c r="AD121" s="788"/>
      <c r="AE121" s="788"/>
      <c r="AF121" s="788"/>
      <c r="AG121" s="788"/>
      <c r="AH121" s="788"/>
      <c r="AI121" s="788"/>
      <c r="AJ121" s="788"/>
      <c r="AK121" s="788"/>
      <c r="AL121" s="788"/>
    </row>
    <row r="122" spans="1:38" x14ac:dyDescent="0.25">
      <c r="B122" s="708"/>
      <c r="C122" s="787" t="str">
        <f>$A$1</f>
        <v>Inverclyde</v>
      </c>
      <c r="D122" s="788"/>
      <c r="E122" s="788"/>
      <c r="F122" s="788"/>
      <c r="G122" s="788"/>
      <c r="H122" s="788"/>
      <c r="I122" s="788"/>
      <c r="J122" s="788"/>
      <c r="K122" s="788"/>
      <c r="L122" s="788"/>
      <c r="M122" s="788"/>
      <c r="N122" s="796"/>
      <c r="O122" s="798" t="s">
        <v>71</v>
      </c>
      <c r="P122" s="799"/>
      <c r="Q122" s="799"/>
      <c r="R122" s="799"/>
      <c r="S122" s="799"/>
      <c r="T122" s="799"/>
      <c r="U122" s="799"/>
      <c r="V122" s="799"/>
      <c r="W122" s="799"/>
      <c r="X122" s="799"/>
      <c r="Y122" s="799"/>
      <c r="Z122" s="800"/>
      <c r="AA122" s="801" t="str">
        <f>$A$1</f>
        <v>Inverclyde</v>
      </c>
      <c r="AB122" s="799"/>
      <c r="AC122" s="799"/>
      <c r="AD122" s="799"/>
      <c r="AE122" s="799"/>
      <c r="AF122" s="799"/>
      <c r="AG122" s="799"/>
      <c r="AH122" s="799"/>
      <c r="AI122" s="799"/>
      <c r="AJ122" s="799"/>
      <c r="AK122" s="799"/>
      <c r="AL122" s="799"/>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114</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12" t="s">
        <v>5</v>
      </c>
      <c r="C125" s="157">
        <v>11</v>
      </c>
      <c r="D125" s="159">
        <v>63</v>
      </c>
      <c r="E125" s="159">
        <v>23</v>
      </c>
      <c r="F125" s="159" t="s">
        <v>116</v>
      </c>
      <c r="G125" s="159">
        <v>23</v>
      </c>
      <c r="H125" s="159">
        <v>96</v>
      </c>
      <c r="I125" s="159" t="s">
        <v>116</v>
      </c>
      <c r="J125" s="159">
        <v>1</v>
      </c>
      <c r="K125" s="159" t="s">
        <v>116</v>
      </c>
      <c r="L125" s="159" t="s">
        <v>116</v>
      </c>
      <c r="M125" s="159" t="s">
        <v>116</v>
      </c>
      <c r="N125" s="160" t="s">
        <v>116</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116</v>
      </c>
      <c r="AB125" s="45" t="s">
        <v>116</v>
      </c>
      <c r="AC125" s="45" t="s">
        <v>116</v>
      </c>
      <c r="AD125" s="45" t="s">
        <v>116</v>
      </c>
      <c r="AE125" s="45" t="s">
        <v>116</v>
      </c>
      <c r="AF125" s="45" t="s">
        <v>116</v>
      </c>
      <c r="AG125" s="45" t="s">
        <v>116</v>
      </c>
      <c r="AH125" s="45" t="s">
        <v>116</v>
      </c>
      <c r="AI125" s="45" t="s">
        <v>116</v>
      </c>
      <c r="AJ125" s="45" t="s">
        <v>116</v>
      </c>
      <c r="AK125" s="45" t="s">
        <v>116</v>
      </c>
      <c r="AL125" s="45" t="s">
        <v>116</v>
      </c>
    </row>
    <row r="126" spans="1:38" x14ac:dyDescent="0.25">
      <c r="B126" s="714" t="s">
        <v>6</v>
      </c>
      <c r="C126" s="170" t="s">
        <v>116</v>
      </c>
      <c r="D126" s="163" t="s">
        <v>116</v>
      </c>
      <c r="E126" s="163" t="s">
        <v>116</v>
      </c>
      <c r="F126" s="163" t="s">
        <v>116</v>
      </c>
      <c r="G126" s="163" t="s">
        <v>116</v>
      </c>
      <c r="H126" s="163" t="s">
        <v>116</v>
      </c>
      <c r="I126" s="163" t="s">
        <v>116</v>
      </c>
      <c r="J126" s="163" t="s">
        <v>116</v>
      </c>
      <c r="K126" s="163" t="s">
        <v>116</v>
      </c>
      <c r="L126" s="163" t="s">
        <v>116</v>
      </c>
      <c r="M126" s="163" t="s">
        <v>116</v>
      </c>
      <c r="N126" s="164" t="s">
        <v>116</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116</v>
      </c>
      <c r="AB126" s="42" t="s">
        <v>116</v>
      </c>
      <c r="AC126" s="42" t="s">
        <v>116</v>
      </c>
      <c r="AD126" s="42" t="s">
        <v>116</v>
      </c>
      <c r="AE126" s="42" t="s">
        <v>116</v>
      </c>
      <c r="AF126" s="42" t="s">
        <v>116</v>
      </c>
      <c r="AG126" s="42" t="s">
        <v>116</v>
      </c>
      <c r="AH126" s="42" t="s">
        <v>116</v>
      </c>
      <c r="AI126" s="42" t="s">
        <v>116</v>
      </c>
      <c r="AJ126" s="42" t="s">
        <v>116</v>
      </c>
      <c r="AK126" s="42" t="s">
        <v>116</v>
      </c>
      <c r="AL126" s="42" t="s">
        <v>116</v>
      </c>
    </row>
    <row r="127" spans="1:38" x14ac:dyDescent="0.25">
      <c r="B127" s="70" t="s">
        <v>104</v>
      </c>
      <c r="C127" s="171">
        <v>23</v>
      </c>
      <c r="D127" s="168">
        <v>113</v>
      </c>
      <c r="E127" s="168">
        <v>96</v>
      </c>
      <c r="F127" s="168">
        <v>13</v>
      </c>
      <c r="G127" s="168">
        <v>251</v>
      </c>
      <c r="H127" s="168">
        <v>231</v>
      </c>
      <c r="I127" s="168" t="s">
        <v>388</v>
      </c>
      <c r="J127" s="168" t="s">
        <v>388</v>
      </c>
      <c r="K127" s="168" t="s">
        <v>388</v>
      </c>
      <c r="L127" s="168" t="s">
        <v>388</v>
      </c>
      <c r="M127" s="168" t="s">
        <v>388</v>
      </c>
      <c r="N127" s="169">
        <v>2240</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116</v>
      </c>
      <c r="AB127" s="71" t="s">
        <v>116</v>
      </c>
      <c r="AC127" s="71" t="s">
        <v>116</v>
      </c>
      <c r="AD127" s="71" t="s">
        <v>116</v>
      </c>
      <c r="AE127" s="71" t="s">
        <v>116</v>
      </c>
      <c r="AF127" s="71" t="s">
        <v>116</v>
      </c>
      <c r="AG127" s="71" t="s">
        <v>116</v>
      </c>
      <c r="AH127" s="71" t="s">
        <v>116</v>
      </c>
      <c r="AI127" s="71" t="s">
        <v>116</v>
      </c>
      <c r="AJ127" s="71" t="s">
        <v>116</v>
      </c>
      <c r="AK127" s="71" t="s">
        <v>116</v>
      </c>
      <c r="AL127" s="71" t="s">
        <v>116</v>
      </c>
    </row>
    <row r="128" spans="1:38" x14ac:dyDescent="0.25">
      <c r="B128" s="711" t="s">
        <v>115</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12" t="s">
        <v>5</v>
      </c>
      <c r="C129" s="97">
        <f>IFERROR(C125/SUM($C125:$N125),"-")</f>
        <v>5.0691244239631339E-2</v>
      </c>
      <c r="D129" s="94">
        <f t="shared" ref="D129:N129" si="33">IFERROR(D125/SUM($C125:$N125),"-")</f>
        <v>0.29032258064516131</v>
      </c>
      <c r="E129" s="94">
        <f t="shared" si="33"/>
        <v>0.10599078341013825</v>
      </c>
      <c r="F129" s="94" t="str">
        <f t="shared" si="33"/>
        <v>-</v>
      </c>
      <c r="G129" s="94">
        <f t="shared" si="33"/>
        <v>0.10599078341013825</v>
      </c>
      <c r="H129" s="94">
        <f t="shared" si="33"/>
        <v>0.44239631336405533</v>
      </c>
      <c r="I129" s="94" t="str">
        <f t="shared" si="33"/>
        <v>-</v>
      </c>
      <c r="J129" s="94">
        <f t="shared" si="33"/>
        <v>4.608294930875576E-3</v>
      </c>
      <c r="K129" s="94" t="str">
        <f t="shared" si="33"/>
        <v>-</v>
      </c>
      <c r="L129" s="94" t="str">
        <f t="shared" si="33"/>
        <v>-</v>
      </c>
      <c r="M129" s="94" t="str">
        <f t="shared" si="33"/>
        <v>-</v>
      </c>
      <c r="N129" s="98" t="str">
        <f t="shared" si="33"/>
        <v>-</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2.4E-2</v>
      </c>
      <c r="AB129" s="94">
        <v>0.379</v>
      </c>
      <c r="AC129" s="94">
        <v>0.13200000000000001</v>
      </c>
      <c r="AD129" s="94">
        <v>3.5000000000000003E-2</v>
      </c>
      <c r="AE129" s="94">
        <v>0.25900000000000001</v>
      </c>
      <c r="AF129" s="94">
        <v>4.7E-2</v>
      </c>
      <c r="AG129" s="94">
        <v>1.4999999999999999E-2</v>
      </c>
      <c r="AH129" s="94">
        <v>2.4E-2</v>
      </c>
      <c r="AI129" s="94">
        <v>2E-3</v>
      </c>
      <c r="AJ129" s="94">
        <v>7.6999999999999999E-2</v>
      </c>
      <c r="AK129" s="94">
        <v>6.0000000000000001E-3</v>
      </c>
      <c r="AL129" s="94" t="s">
        <v>116</v>
      </c>
    </row>
    <row r="130" spans="1:38" x14ac:dyDescent="0.25">
      <c r="B130" s="714" t="s">
        <v>6</v>
      </c>
      <c r="C130" s="99" t="str">
        <f t="shared" ref="C130:N131" si="35">IFERROR(C126/SUM($C126:$N126),"-")</f>
        <v>-</v>
      </c>
      <c r="D130" s="83" t="str">
        <f t="shared" si="35"/>
        <v>-</v>
      </c>
      <c r="E130" s="83" t="str">
        <f t="shared" si="35"/>
        <v>-</v>
      </c>
      <c r="F130" s="83" t="str">
        <f t="shared" si="35"/>
        <v>-</v>
      </c>
      <c r="G130" s="83" t="str">
        <f t="shared" si="35"/>
        <v>-</v>
      </c>
      <c r="H130" s="83" t="str">
        <f t="shared" si="35"/>
        <v>-</v>
      </c>
      <c r="I130" s="83" t="str">
        <f t="shared" si="35"/>
        <v>-</v>
      </c>
      <c r="J130" s="83" t="str">
        <f t="shared" si="35"/>
        <v>-</v>
      </c>
      <c r="K130" s="83" t="str">
        <f t="shared" si="35"/>
        <v>-</v>
      </c>
      <c r="L130" s="83" t="str">
        <f t="shared" si="35"/>
        <v>-</v>
      </c>
      <c r="M130" s="83" t="str">
        <f t="shared" si="35"/>
        <v>-</v>
      </c>
      <c r="N130" s="100" t="str">
        <f t="shared" si="35"/>
        <v>-</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4.4999999999999998E-2</v>
      </c>
      <c r="AB130" s="83">
        <v>0.38600000000000001</v>
      </c>
      <c r="AC130" s="83">
        <v>8.3000000000000004E-2</v>
      </c>
      <c r="AD130" s="83">
        <v>6.4000000000000001E-2</v>
      </c>
      <c r="AE130" s="83">
        <v>0.26300000000000001</v>
      </c>
      <c r="AF130" s="83">
        <v>3.7000000000000005E-2</v>
      </c>
      <c r="AG130" s="83" t="s">
        <v>116</v>
      </c>
      <c r="AH130" s="83">
        <v>1.6E-2</v>
      </c>
      <c r="AI130" s="83" t="s">
        <v>116</v>
      </c>
      <c r="AJ130" s="83">
        <v>8.3000000000000004E-2</v>
      </c>
      <c r="AK130" s="83">
        <v>2.3E-2</v>
      </c>
      <c r="AL130" s="83" t="s">
        <v>116</v>
      </c>
    </row>
    <row r="131" spans="1:38" ht="15.75" thickBot="1" x14ac:dyDescent="0.3">
      <c r="B131" s="716" t="s">
        <v>104</v>
      </c>
      <c r="C131" s="101">
        <f t="shared" si="35"/>
        <v>7.7519379844961239E-3</v>
      </c>
      <c r="D131" s="95">
        <f t="shared" si="35"/>
        <v>3.8085608358611391E-2</v>
      </c>
      <c r="E131" s="95">
        <f t="shared" si="35"/>
        <v>3.2355915065722954E-2</v>
      </c>
      <c r="F131" s="95">
        <f t="shared" si="35"/>
        <v>4.3815301651499829E-3</v>
      </c>
      <c r="G131" s="95">
        <f t="shared" si="35"/>
        <v>8.4597236265588141E-2</v>
      </c>
      <c r="H131" s="95">
        <f t="shared" si="35"/>
        <v>7.785642062689585E-2</v>
      </c>
      <c r="I131" s="95" t="str">
        <f t="shared" si="35"/>
        <v>-</v>
      </c>
      <c r="J131" s="95" t="str">
        <f t="shared" si="35"/>
        <v>-</v>
      </c>
      <c r="K131" s="95" t="str">
        <f t="shared" si="35"/>
        <v>-</v>
      </c>
      <c r="L131" s="95" t="str">
        <f t="shared" si="35"/>
        <v>-</v>
      </c>
      <c r="M131" s="95" t="str">
        <f t="shared" si="35"/>
        <v>-</v>
      </c>
      <c r="N131" s="102">
        <f t="shared" si="35"/>
        <v>0.75497135153353556</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4.0999999999999995E-2</v>
      </c>
      <c r="AB131" s="95">
        <v>0.39700000000000002</v>
      </c>
      <c r="AC131" s="95">
        <v>0.10400000000000001</v>
      </c>
      <c r="AD131" s="95">
        <v>4.8000000000000001E-2</v>
      </c>
      <c r="AE131" s="95">
        <v>0.26100000000000001</v>
      </c>
      <c r="AF131" s="95">
        <v>3.9E-2</v>
      </c>
      <c r="AG131" s="95">
        <v>1.1000000000000001E-2</v>
      </c>
      <c r="AH131" s="95">
        <v>1.9E-2</v>
      </c>
      <c r="AI131" s="95" t="s">
        <v>116</v>
      </c>
      <c r="AJ131" s="95">
        <v>6.6000000000000003E-2</v>
      </c>
      <c r="AK131" s="95">
        <v>1.4999999999999999E-2</v>
      </c>
      <c r="AL131" s="95" t="s">
        <v>116</v>
      </c>
    </row>
    <row r="133" spans="1:38" ht="17.25" x14ac:dyDescent="0.25">
      <c r="A133" s="728" t="s">
        <v>123</v>
      </c>
    </row>
    <row r="134" spans="1:38" x14ac:dyDescent="0.25">
      <c r="A134" s="728"/>
    </row>
    <row r="135" spans="1:38" x14ac:dyDescent="0.25">
      <c r="C135" s="787" t="s">
        <v>112</v>
      </c>
      <c r="D135" s="788"/>
      <c r="E135" s="788"/>
      <c r="F135" s="788"/>
      <c r="G135" s="788"/>
      <c r="H135" s="788"/>
      <c r="I135" s="788"/>
      <c r="J135" s="797"/>
      <c r="K135" s="788" t="s">
        <v>113</v>
      </c>
      <c r="L135" s="788"/>
      <c r="M135" s="788"/>
      <c r="N135" s="788"/>
    </row>
    <row r="136" spans="1:38" x14ac:dyDescent="0.25">
      <c r="B136" s="708"/>
      <c r="C136" s="798" t="str">
        <f>$A$1</f>
        <v>Inverclyde</v>
      </c>
      <c r="D136" s="799"/>
      <c r="E136" s="799"/>
      <c r="F136" s="799"/>
      <c r="G136" s="798" t="s">
        <v>71</v>
      </c>
      <c r="H136" s="799"/>
      <c r="I136" s="799"/>
      <c r="J136" s="800"/>
      <c r="K136" s="799" t="str">
        <f>$A$1</f>
        <v>Inverclyde</v>
      </c>
      <c r="L136" s="799"/>
      <c r="M136" s="799"/>
      <c r="N136" s="799"/>
    </row>
    <row r="137" spans="1:38" ht="27" thickBot="1" x14ac:dyDescent="0.3">
      <c r="B137" s="64" t="s">
        <v>47</v>
      </c>
      <c r="C137" s="141" t="s">
        <v>124</v>
      </c>
      <c r="D137" s="140" t="s">
        <v>48</v>
      </c>
      <c r="E137" s="140" t="s">
        <v>49</v>
      </c>
      <c r="F137" s="140" t="s">
        <v>46</v>
      </c>
      <c r="G137" s="141" t="s">
        <v>124</v>
      </c>
      <c r="H137" s="140" t="s">
        <v>48</v>
      </c>
      <c r="I137" s="140" t="s">
        <v>49</v>
      </c>
      <c r="J137" s="243" t="s">
        <v>46</v>
      </c>
      <c r="K137" s="140" t="s">
        <v>124</v>
      </c>
      <c r="L137" s="140" t="s">
        <v>48</v>
      </c>
      <c r="M137" s="140" t="s">
        <v>49</v>
      </c>
      <c r="N137" s="140" t="s">
        <v>46</v>
      </c>
    </row>
    <row r="138" spans="1:38" x14ac:dyDescent="0.25">
      <c r="B138" s="187" t="s">
        <v>114</v>
      </c>
      <c r="C138" s="89"/>
      <c r="D138" s="86"/>
      <c r="E138" s="86"/>
      <c r="F138" s="86"/>
      <c r="G138" s="40"/>
      <c r="H138" s="174"/>
      <c r="I138" s="174"/>
      <c r="J138" s="180"/>
      <c r="K138" s="174"/>
      <c r="L138" s="174"/>
      <c r="M138" s="174"/>
      <c r="N138" s="174"/>
    </row>
    <row r="139" spans="1:38" x14ac:dyDescent="0.25">
      <c r="B139" s="713" t="s">
        <v>5</v>
      </c>
      <c r="C139" s="157">
        <v>65</v>
      </c>
      <c r="D139" s="158">
        <v>101</v>
      </c>
      <c r="E139" s="158">
        <v>34</v>
      </c>
      <c r="F139" s="158">
        <v>14</v>
      </c>
      <c r="G139" s="157">
        <v>13867</v>
      </c>
      <c r="H139" s="158">
        <v>33440</v>
      </c>
      <c r="I139" s="158">
        <v>9127</v>
      </c>
      <c r="J139" s="181">
        <v>8067</v>
      </c>
      <c r="K139" s="175" t="s">
        <v>116</v>
      </c>
      <c r="L139" s="176" t="s">
        <v>116</v>
      </c>
      <c r="M139" s="176" t="s">
        <v>116</v>
      </c>
      <c r="N139" s="176" t="s">
        <v>116</v>
      </c>
    </row>
    <row r="140" spans="1:38" x14ac:dyDescent="0.25">
      <c r="B140" s="715" t="s">
        <v>6</v>
      </c>
      <c r="C140" s="161" t="s">
        <v>116</v>
      </c>
      <c r="D140" s="162" t="s">
        <v>116</v>
      </c>
      <c r="E140" s="162" t="s">
        <v>116</v>
      </c>
      <c r="F140" s="162">
        <f>SUM(F150:G150)</f>
        <v>0</v>
      </c>
      <c r="G140" s="161">
        <v>23012</v>
      </c>
      <c r="H140" s="162">
        <v>54932</v>
      </c>
      <c r="I140" s="162">
        <v>13782</v>
      </c>
      <c r="J140" s="182">
        <f>SUM(K150:L150)</f>
        <v>13996</v>
      </c>
      <c r="K140" s="177" t="s">
        <v>116</v>
      </c>
      <c r="L140" s="708" t="s">
        <v>116</v>
      </c>
      <c r="M140" s="708" t="s">
        <v>116</v>
      </c>
      <c r="N140" s="708" t="s">
        <v>116</v>
      </c>
    </row>
    <row r="141" spans="1:38" x14ac:dyDescent="0.25">
      <c r="B141" s="188" t="s">
        <v>104</v>
      </c>
      <c r="C141" s="166">
        <v>370</v>
      </c>
      <c r="D141" s="167">
        <v>358</v>
      </c>
      <c r="E141" s="167">
        <v>493</v>
      </c>
      <c r="F141" s="167">
        <f>SUM(F151:G151)</f>
        <v>337</v>
      </c>
      <c r="G141" s="166">
        <v>28876.974999999999</v>
      </c>
      <c r="H141" s="167">
        <v>61388.249999999993</v>
      </c>
      <c r="I141" s="167">
        <v>15273.17</v>
      </c>
      <c r="J141" s="183">
        <f>SUM(K151:L151)</f>
        <v>17278.355</v>
      </c>
      <c r="K141" s="178" t="s">
        <v>116</v>
      </c>
      <c r="L141" s="179" t="s">
        <v>116</v>
      </c>
      <c r="M141" s="179" t="s">
        <v>116</v>
      </c>
      <c r="N141" s="179" t="s">
        <v>116</v>
      </c>
    </row>
    <row r="142" spans="1:38" x14ac:dyDescent="0.25">
      <c r="B142" s="528" t="s">
        <v>115</v>
      </c>
      <c r="C142" s="721"/>
      <c r="D142" s="731"/>
      <c r="E142" s="731"/>
      <c r="F142" s="731"/>
      <c r="G142" s="186"/>
      <c r="H142" s="708"/>
      <c r="I142" s="708"/>
      <c r="J142" s="173"/>
    </row>
    <row r="143" spans="1:38" x14ac:dyDescent="0.25">
      <c r="B143" s="713" t="s">
        <v>5</v>
      </c>
      <c r="C143" s="97">
        <f>IFERROR(C139/SUM($C139:$F139),"-")</f>
        <v>0.30373831775700932</v>
      </c>
      <c r="D143" s="94">
        <f t="shared" ref="D143:F143" si="37">IFERROR(D139/SUM($C139:$F139),"-")</f>
        <v>0.4719626168224299</v>
      </c>
      <c r="E143" s="94">
        <f t="shared" si="37"/>
        <v>0.15887850467289719</v>
      </c>
      <c r="F143" s="94">
        <f t="shared" si="37"/>
        <v>6.5420560747663545E-2</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0.60799999999999998</v>
      </c>
      <c r="L143" s="94">
        <v>0.24600000000000002</v>
      </c>
      <c r="M143" s="94">
        <v>0.14000000000000001</v>
      </c>
      <c r="N143" s="94" t="s">
        <v>116</v>
      </c>
    </row>
    <row r="144" spans="1:38" x14ac:dyDescent="0.25">
      <c r="B144" s="715" t="s">
        <v>6</v>
      </c>
      <c r="C144" s="99" t="str">
        <f t="shared" ref="C144:F145" si="38">IFERROR(C140/SUM($C140:$F140),"-")</f>
        <v>-</v>
      </c>
      <c r="D144" s="83" t="str">
        <f t="shared" si="38"/>
        <v>-</v>
      </c>
      <c r="E144" s="83" t="str">
        <f t="shared" si="38"/>
        <v>-</v>
      </c>
      <c r="F144" s="83" t="str">
        <f t="shared" si="38"/>
        <v>-</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0.58700000000000008</v>
      </c>
      <c r="L144" s="83">
        <v>0.28199999999999997</v>
      </c>
      <c r="M144" s="83">
        <v>0.128</v>
      </c>
      <c r="N144" s="83" t="s">
        <v>116</v>
      </c>
    </row>
    <row r="145" spans="1:32" ht="15.75" thickBot="1" x14ac:dyDescent="0.3">
      <c r="B145" s="717" t="s">
        <v>104</v>
      </c>
      <c r="C145" s="101">
        <f t="shared" si="38"/>
        <v>0.23748395378690629</v>
      </c>
      <c r="D145" s="95">
        <f t="shared" si="38"/>
        <v>0.22978177150192555</v>
      </c>
      <c r="E145" s="95">
        <f t="shared" si="38"/>
        <v>0.31643132220795894</v>
      </c>
      <c r="F145" s="95">
        <f t="shared" si="38"/>
        <v>0.21630295250320924</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0.63300000000000001</v>
      </c>
      <c r="L145" s="95">
        <v>0.222</v>
      </c>
      <c r="M145" s="95">
        <v>0.14000000000000001</v>
      </c>
      <c r="N145" s="95" t="s">
        <v>116</v>
      </c>
    </row>
    <row r="147" spans="1:32" x14ac:dyDescent="0.25">
      <c r="B147" s="708"/>
      <c r="C147" s="787" t="str">
        <f>$A$1</f>
        <v>Inverclyde</v>
      </c>
      <c r="D147" s="788"/>
      <c r="E147" s="788"/>
      <c r="F147" s="788"/>
      <c r="G147" s="796"/>
      <c r="H147" s="788" t="s">
        <v>71</v>
      </c>
      <c r="I147" s="788"/>
      <c r="J147" s="788"/>
      <c r="K147" s="788"/>
      <c r="L147" s="788"/>
      <c r="M147" s="9"/>
      <c r="N147" s="9"/>
      <c r="Q147" s="786"/>
      <c r="R147" s="786"/>
      <c r="S147" s="786"/>
      <c r="T147" s="786"/>
      <c r="U147" s="786"/>
      <c r="V147" s="786"/>
      <c r="W147" s="786"/>
    </row>
    <row r="148" spans="1:32" ht="39.75" thickBot="1" x14ac:dyDescent="0.3">
      <c r="B148" s="39" t="s">
        <v>47</v>
      </c>
      <c r="C148" s="144" t="s">
        <v>124</v>
      </c>
      <c r="D148" s="145" t="s">
        <v>48</v>
      </c>
      <c r="E148" s="145" t="s">
        <v>49</v>
      </c>
      <c r="F148" s="145" t="s">
        <v>125</v>
      </c>
      <c r="G148" s="146" t="s">
        <v>46</v>
      </c>
      <c r="H148" s="145" t="s">
        <v>124</v>
      </c>
      <c r="I148" s="145" t="s">
        <v>48</v>
      </c>
      <c r="J148" s="145" t="s">
        <v>49</v>
      </c>
      <c r="K148" s="145" t="s">
        <v>125</v>
      </c>
      <c r="L148" s="145" t="s">
        <v>46</v>
      </c>
    </row>
    <row r="149" spans="1:32" x14ac:dyDescent="0.25">
      <c r="B149" s="165" t="s">
        <v>70</v>
      </c>
      <c r="C149" s="89"/>
      <c r="D149" s="86"/>
      <c r="E149" s="86"/>
      <c r="F149" s="86"/>
      <c r="G149" s="195"/>
      <c r="H149" s="174"/>
      <c r="I149" s="174"/>
      <c r="J149" s="174"/>
      <c r="K149" s="174"/>
      <c r="L149" s="174"/>
    </row>
    <row r="150" spans="1:32" x14ac:dyDescent="0.25">
      <c r="B150" s="712" t="s">
        <v>6</v>
      </c>
      <c r="C150" s="157" t="s">
        <v>116</v>
      </c>
      <c r="D150" s="158" t="s">
        <v>116</v>
      </c>
      <c r="E150" s="158" t="s">
        <v>116</v>
      </c>
      <c r="F150" s="158">
        <v>0</v>
      </c>
      <c r="G150" s="196" t="s">
        <v>116</v>
      </c>
      <c r="H150" s="158">
        <v>23012</v>
      </c>
      <c r="I150" s="158">
        <v>54932</v>
      </c>
      <c r="J150" s="158">
        <v>13782</v>
      </c>
      <c r="K150" s="158">
        <v>4236</v>
      </c>
      <c r="L150" s="158">
        <v>9760</v>
      </c>
      <c r="Q150" s="172"/>
    </row>
    <row r="151" spans="1:32" x14ac:dyDescent="0.25">
      <c r="B151" s="193" t="s">
        <v>104</v>
      </c>
      <c r="C151" s="197">
        <v>370</v>
      </c>
      <c r="D151" s="194">
        <v>358</v>
      </c>
      <c r="E151" s="194">
        <v>493</v>
      </c>
      <c r="F151" s="194">
        <v>54</v>
      </c>
      <c r="G151" s="198">
        <v>283</v>
      </c>
      <c r="H151" s="194">
        <v>28876.974999999999</v>
      </c>
      <c r="I151" s="194">
        <v>61388.249999999993</v>
      </c>
      <c r="J151" s="194">
        <v>15273.17</v>
      </c>
      <c r="K151" s="194">
        <v>4421.5249999999996</v>
      </c>
      <c r="L151" s="194">
        <v>12856.83</v>
      </c>
      <c r="Q151" s="172"/>
    </row>
    <row r="152" spans="1:32" x14ac:dyDescent="0.25">
      <c r="B152" s="711" t="s">
        <v>105</v>
      </c>
      <c r="C152" s="721"/>
      <c r="D152" s="731"/>
      <c r="E152" s="731"/>
      <c r="F152" s="731"/>
      <c r="G152" s="96"/>
      <c r="H152" s="731"/>
      <c r="I152" s="708"/>
      <c r="J152" s="708"/>
      <c r="K152" s="708"/>
      <c r="L152" s="708"/>
      <c r="M152" s="708"/>
      <c r="N152" s="708"/>
      <c r="O152" s="708"/>
      <c r="P152" s="708"/>
    </row>
    <row r="153" spans="1:32" x14ac:dyDescent="0.25">
      <c r="B153" s="712" t="s">
        <v>6</v>
      </c>
      <c r="C153" s="97" t="str">
        <f>IFERROR(C150/SUM($C150:$G150),"-")</f>
        <v>-</v>
      </c>
      <c r="D153" s="94" t="str">
        <f t="shared" ref="D153:G154" si="39">IFERROR(D150/SUM($C150:$G150),"-")</f>
        <v>-</v>
      </c>
      <c r="E153" s="94" t="str">
        <f t="shared" si="39"/>
        <v>-</v>
      </c>
      <c r="F153" s="94" t="str">
        <f t="shared" si="39"/>
        <v>-</v>
      </c>
      <c r="G153" s="98" t="str">
        <f t="shared" si="39"/>
        <v>-</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08"/>
      <c r="O153" s="708"/>
      <c r="P153" s="708"/>
    </row>
    <row r="154" spans="1:32" ht="15.75" thickBot="1" x14ac:dyDescent="0.3">
      <c r="B154" s="191" t="s">
        <v>104</v>
      </c>
      <c r="C154" s="199">
        <f>IFERROR(C151/SUM($C151:$G151),"-")</f>
        <v>0.23748395378690629</v>
      </c>
      <c r="D154" s="192">
        <f t="shared" si="39"/>
        <v>0.22978177150192555</v>
      </c>
      <c r="E154" s="192">
        <f t="shared" si="39"/>
        <v>0.31643132220795894</v>
      </c>
      <c r="F154" s="192">
        <f t="shared" si="39"/>
        <v>3.4659820282413351E-2</v>
      </c>
      <c r="G154" s="200">
        <f t="shared" si="39"/>
        <v>0.18164313222079589</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08"/>
      <c r="O154" s="708"/>
      <c r="P154" s="708"/>
    </row>
    <row r="156" spans="1:32" ht="17.25" x14ac:dyDescent="0.25">
      <c r="A156" s="728" t="s">
        <v>50</v>
      </c>
    </row>
    <row r="157" spans="1:32" x14ac:dyDescent="0.25">
      <c r="A157" s="728"/>
    </row>
    <row r="158" spans="1:32" x14ac:dyDescent="0.25">
      <c r="C158" s="787" t="str">
        <f>$A$1</f>
        <v>Inverclyde</v>
      </c>
      <c r="D158" s="788"/>
      <c r="E158" s="788"/>
      <c r="F158" s="788"/>
      <c r="G158" s="788"/>
      <c r="H158" s="788"/>
      <c r="I158" s="788"/>
      <c r="J158" s="788"/>
      <c r="K158" s="788"/>
      <c r="L158" s="788"/>
      <c r="M158" s="788"/>
      <c r="N158" s="788"/>
      <c r="O158" s="788"/>
      <c r="P158" s="788"/>
      <c r="Q158" s="789"/>
      <c r="R158" s="790" t="s">
        <v>71</v>
      </c>
      <c r="S158" s="788"/>
      <c r="T158" s="788"/>
      <c r="U158" s="788"/>
      <c r="V158" s="788"/>
      <c r="W158" s="788"/>
      <c r="X158" s="788"/>
      <c r="Y158" s="788"/>
      <c r="Z158" s="788"/>
      <c r="AA158" s="788"/>
      <c r="AB158" s="788"/>
      <c r="AC158" s="788"/>
      <c r="AD158" s="788"/>
      <c r="AE158" s="788"/>
      <c r="AF158" s="788"/>
    </row>
    <row r="159" spans="1:32" x14ac:dyDescent="0.25">
      <c r="B159" s="12"/>
      <c r="C159" s="791" t="s">
        <v>51</v>
      </c>
      <c r="D159" s="792"/>
      <c r="E159" s="792"/>
      <c r="F159" s="792"/>
      <c r="G159" s="792"/>
      <c r="H159" s="792"/>
      <c r="I159" s="792"/>
      <c r="J159" s="793"/>
      <c r="K159" s="792" t="s">
        <v>52</v>
      </c>
      <c r="L159" s="792"/>
      <c r="M159" s="792"/>
      <c r="N159" s="792"/>
      <c r="O159" s="792"/>
      <c r="P159" s="792"/>
      <c r="Q159" s="794"/>
      <c r="R159" s="795" t="s">
        <v>51</v>
      </c>
      <c r="S159" s="792"/>
      <c r="T159" s="792"/>
      <c r="U159" s="792"/>
      <c r="V159" s="792"/>
      <c r="W159" s="792"/>
      <c r="X159" s="792"/>
      <c r="Y159" s="793"/>
      <c r="Z159" s="792" t="s">
        <v>52</v>
      </c>
      <c r="AA159" s="792"/>
      <c r="AB159" s="792"/>
      <c r="AC159" s="792"/>
      <c r="AD159" s="792"/>
      <c r="AE159" s="792"/>
      <c r="AF159" s="792"/>
    </row>
    <row r="160" spans="1:32" x14ac:dyDescent="0.25">
      <c r="B160" s="12"/>
      <c r="C160" s="783" t="s">
        <v>53</v>
      </c>
      <c r="D160" s="784"/>
      <c r="E160" s="784"/>
      <c r="F160" s="784"/>
      <c r="G160" s="784" t="s">
        <v>54</v>
      </c>
      <c r="H160" s="784"/>
      <c r="I160" s="784"/>
      <c r="J160" s="14"/>
      <c r="K160" s="782" t="s">
        <v>55</v>
      </c>
      <c r="L160" s="782"/>
      <c r="M160" s="782"/>
      <c r="N160" s="782" t="s">
        <v>56</v>
      </c>
      <c r="O160" s="782"/>
      <c r="P160" s="782"/>
      <c r="Q160" s="225"/>
      <c r="R160" s="785" t="s">
        <v>53</v>
      </c>
      <c r="S160" s="784"/>
      <c r="T160" s="784"/>
      <c r="U160" s="784"/>
      <c r="V160" s="784" t="s">
        <v>54</v>
      </c>
      <c r="W160" s="784"/>
      <c r="X160" s="784"/>
      <c r="Y160" s="14"/>
      <c r="Z160" s="782" t="s">
        <v>55</v>
      </c>
      <c r="AA160" s="782"/>
      <c r="AB160" s="782"/>
      <c r="AC160" s="782" t="s">
        <v>56</v>
      </c>
      <c r="AD160" s="782"/>
      <c r="AE160" s="782"/>
      <c r="AF160" s="12"/>
    </row>
    <row r="161" spans="1:32" ht="52.5" thickBot="1" x14ac:dyDescent="0.3">
      <c r="B161" s="13" t="s">
        <v>57</v>
      </c>
      <c r="C161" s="235" t="s">
        <v>126</v>
      </c>
      <c r="D161" s="236" t="s">
        <v>127</v>
      </c>
      <c r="E161" s="236" t="s">
        <v>128</v>
      </c>
      <c r="F161" s="237" t="s">
        <v>67</v>
      </c>
      <c r="G161" s="238" t="s">
        <v>58</v>
      </c>
      <c r="H161" s="236" t="s">
        <v>129</v>
      </c>
      <c r="I161" s="239" t="s">
        <v>68</v>
      </c>
      <c r="J161" s="240" t="s">
        <v>59</v>
      </c>
      <c r="K161" s="236" t="s">
        <v>60</v>
      </c>
      <c r="L161" s="236" t="s">
        <v>61</v>
      </c>
      <c r="M161" s="237" t="s">
        <v>62</v>
      </c>
      <c r="N161" s="238" t="s">
        <v>63</v>
      </c>
      <c r="O161" s="236" t="s">
        <v>64</v>
      </c>
      <c r="P161" s="239" t="s">
        <v>65</v>
      </c>
      <c r="Q161" s="241" t="s">
        <v>66</v>
      </c>
      <c r="R161" s="235" t="s">
        <v>126</v>
      </c>
      <c r="S161" s="236" t="s">
        <v>127</v>
      </c>
      <c r="T161" s="236" t="s">
        <v>128</v>
      </c>
      <c r="U161" s="237" t="s">
        <v>67</v>
      </c>
      <c r="V161" s="238" t="s">
        <v>58</v>
      </c>
      <c r="W161" s="236" t="s">
        <v>129</v>
      </c>
      <c r="X161" s="239" t="s">
        <v>68</v>
      </c>
      <c r="Y161" s="240" t="s">
        <v>59</v>
      </c>
      <c r="Z161" s="236" t="s">
        <v>60</v>
      </c>
      <c r="AA161" s="236" t="s">
        <v>61</v>
      </c>
      <c r="AB161" s="237" t="s">
        <v>62</v>
      </c>
      <c r="AC161" s="238" t="s">
        <v>63</v>
      </c>
      <c r="AD161" s="236" t="s">
        <v>64</v>
      </c>
      <c r="AE161" s="239" t="s">
        <v>65</v>
      </c>
      <c r="AF161" s="242" t="s">
        <v>66</v>
      </c>
    </row>
    <row r="162" spans="1:32" x14ac:dyDescent="0.25">
      <c r="B162" s="165" t="s">
        <v>70</v>
      </c>
      <c r="C162" s="201"/>
      <c r="D162" s="202"/>
      <c r="E162" s="202"/>
      <c r="F162" s="206"/>
      <c r="G162" s="207"/>
      <c r="H162" s="202"/>
      <c r="I162" s="208"/>
      <c r="J162" s="96"/>
      <c r="K162" s="202"/>
      <c r="L162" s="202"/>
      <c r="M162" s="206"/>
      <c r="N162" s="207"/>
      <c r="O162" s="202"/>
      <c r="P162" s="208"/>
      <c r="Q162" s="226"/>
      <c r="R162" s="229"/>
      <c r="S162" s="202"/>
      <c r="T162" s="202"/>
      <c r="U162" s="206"/>
      <c r="V162" s="207"/>
      <c r="W162" s="202"/>
      <c r="X162" s="208"/>
      <c r="Y162" s="96"/>
      <c r="Z162" s="202"/>
      <c r="AA162" s="202"/>
      <c r="AB162" s="206"/>
      <c r="AC162" s="207"/>
      <c r="AD162" s="202"/>
      <c r="AE162" s="208"/>
      <c r="AF162" s="731"/>
    </row>
    <row r="163" spans="1:32" x14ac:dyDescent="0.25">
      <c r="B163" s="712" t="s">
        <v>6</v>
      </c>
      <c r="C163" s="157" t="s">
        <v>116</v>
      </c>
      <c r="D163" s="158" t="s">
        <v>116</v>
      </c>
      <c r="E163" s="158" t="s">
        <v>116</v>
      </c>
      <c r="F163" s="213">
        <v>0</v>
      </c>
      <c r="G163" s="209" t="s">
        <v>116</v>
      </c>
      <c r="H163" s="158" t="s">
        <v>116</v>
      </c>
      <c r="I163" s="217">
        <v>0</v>
      </c>
      <c r="J163" s="204">
        <f>SUM(F163,I163)</f>
        <v>0</v>
      </c>
      <c r="K163" s="158" t="s">
        <v>116</v>
      </c>
      <c r="L163" s="158" t="s">
        <v>116</v>
      </c>
      <c r="M163" s="223">
        <f>SUM(K163:L163)</f>
        <v>0</v>
      </c>
      <c r="N163" s="209" t="s">
        <v>116</v>
      </c>
      <c r="O163" s="158" t="s">
        <v>116</v>
      </c>
      <c r="P163" s="221">
        <f>SUM(N163:O163)</f>
        <v>0</v>
      </c>
      <c r="Q163" s="227">
        <f>SUM(M163,P163)</f>
        <v>0</v>
      </c>
      <c r="R163" s="230">
        <v>8123.1750000000002</v>
      </c>
      <c r="S163" s="158">
        <v>747</v>
      </c>
      <c r="T163" s="158">
        <v>555.81500000000005</v>
      </c>
      <c r="U163" s="213">
        <v>13030.99</v>
      </c>
      <c r="V163" s="209">
        <v>7376.0569999999998</v>
      </c>
      <c r="W163" s="158">
        <v>1035.5999999999999</v>
      </c>
      <c r="X163" s="217">
        <v>12002.656999999999</v>
      </c>
      <c r="Y163" s="204">
        <f>SUM(U163,X163)</f>
        <v>25033.646999999997</v>
      </c>
      <c r="Z163" s="158">
        <v>34748.426999999996</v>
      </c>
      <c r="AA163" s="158">
        <v>4475.6959999999999</v>
      </c>
      <c r="AB163" s="223">
        <f>SUM(Z163:AA163)</f>
        <v>39224.122999999992</v>
      </c>
      <c r="AC163" s="209">
        <v>16484.688999999998</v>
      </c>
      <c r="AD163" s="158">
        <v>6038.2250000000004</v>
      </c>
      <c r="AE163" s="221">
        <f>SUM(AC163:AD163)</f>
        <v>22522.913999999997</v>
      </c>
      <c r="AF163" s="203">
        <f>SUM(AB163,AE163)</f>
        <v>61747.036999999989</v>
      </c>
    </row>
    <row r="164" spans="1:32" x14ac:dyDescent="0.25">
      <c r="B164" s="193" t="s">
        <v>104</v>
      </c>
      <c r="C164" s="197" t="s">
        <v>388</v>
      </c>
      <c r="D164" s="194" t="s">
        <v>388</v>
      </c>
      <c r="E164" s="194" t="s">
        <v>388</v>
      </c>
      <c r="F164" s="214">
        <v>28</v>
      </c>
      <c r="G164" s="210" t="s">
        <v>388</v>
      </c>
      <c r="H164" s="194" t="s">
        <v>388</v>
      </c>
      <c r="I164" s="218">
        <v>5</v>
      </c>
      <c r="J164" s="205">
        <f>SUM(F164,I164)</f>
        <v>33</v>
      </c>
      <c r="K164" s="194">
        <v>463</v>
      </c>
      <c r="L164" s="194" t="s">
        <v>388</v>
      </c>
      <c r="M164" s="224">
        <f>SUM(K164:L164)</f>
        <v>463</v>
      </c>
      <c r="N164" s="210">
        <v>62</v>
      </c>
      <c r="O164" s="194" t="s">
        <v>388</v>
      </c>
      <c r="P164" s="222">
        <f>SUM(N164:O164)</f>
        <v>62</v>
      </c>
      <c r="Q164" s="228">
        <f>SUM(M164,P164)</f>
        <v>525</v>
      </c>
      <c r="R164" s="231">
        <v>2379</v>
      </c>
      <c r="S164" s="194">
        <v>220</v>
      </c>
      <c r="T164" s="194">
        <v>347</v>
      </c>
      <c r="U164" s="214">
        <v>14265.740000000002</v>
      </c>
      <c r="V164" s="210">
        <v>2646</v>
      </c>
      <c r="W164" s="194">
        <v>573</v>
      </c>
      <c r="X164" s="218">
        <v>15043.915000000001</v>
      </c>
      <c r="Y164" s="205">
        <f>SUM(U164,X164)</f>
        <v>29309.655000000002</v>
      </c>
      <c r="Z164" s="194">
        <v>42961.415000000001</v>
      </c>
      <c r="AA164" s="194">
        <v>6355.1549999999997</v>
      </c>
      <c r="AB164" s="224">
        <f>SUM(Z164:AA164)</f>
        <v>49316.57</v>
      </c>
      <c r="AC164" s="210">
        <v>19132.064999999999</v>
      </c>
      <c r="AD164" s="194">
        <v>8705.7250000000004</v>
      </c>
      <c r="AE164" s="222">
        <f>SUM(AC164:AD164)</f>
        <v>27837.79</v>
      </c>
      <c r="AF164" s="232">
        <f>SUM(AB164,AE164)</f>
        <v>77154.36</v>
      </c>
    </row>
    <row r="165" spans="1:32" x14ac:dyDescent="0.25">
      <c r="B165" s="711" t="s">
        <v>105</v>
      </c>
      <c r="C165" s="201"/>
      <c r="D165" s="202"/>
      <c r="E165" s="202"/>
      <c r="F165" s="206"/>
      <c r="G165" s="207"/>
      <c r="H165" s="202"/>
      <c r="I165" s="208"/>
      <c r="J165" s="96"/>
      <c r="K165" s="202"/>
      <c r="L165" s="202"/>
      <c r="M165" s="206"/>
      <c r="N165" s="207"/>
      <c r="O165" s="202"/>
      <c r="P165" s="208"/>
      <c r="Q165" s="226"/>
      <c r="R165" s="229"/>
      <c r="S165" s="202"/>
      <c r="T165" s="202"/>
      <c r="U165" s="206"/>
      <c r="V165" s="207"/>
      <c r="W165" s="202"/>
      <c r="X165" s="208"/>
      <c r="Y165" s="96"/>
      <c r="Z165" s="202"/>
      <c r="AA165" s="202"/>
      <c r="AB165" s="206"/>
      <c r="AC165" s="207"/>
      <c r="AD165" s="202"/>
      <c r="AE165" s="208"/>
      <c r="AF165" s="731"/>
    </row>
    <row r="166" spans="1:32" x14ac:dyDescent="0.25">
      <c r="B166" s="712" t="s">
        <v>6</v>
      </c>
      <c r="C166" s="97" t="str">
        <f>IFERROR(C163/SUM($J163,$Q163),"-")</f>
        <v>-</v>
      </c>
      <c r="D166" s="94" t="str">
        <f t="shared" ref="D166:Q167" si="41">IFERROR(D163/SUM($J163,$Q163),"-")</f>
        <v>-</v>
      </c>
      <c r="E166" s="94" t="str">
        <f t="shared" si="41"/>
        <v>-</v>
      </c>
      <c r="F166" s="215" t="str">
        <f t="shared" si="41"/>
        <v>-</v>
      </c>
      <c r="G166" s="211" t="str">
        <f t="shared" si="41"/>
        <v>-</v>
      </c>
      <c r="H166" s="94" t="str">
        <f t="shared" si="41"/>
        <v>-</v>
      </c>
      <c r="I166" s="219" t="str">
        <f t="shared" si="41"/>
        <v>-</v>
      </c>
      <c r="J166" s="98" t="str">
        <f t="shared" si="41"/>
        <v>-</v>
      </c>
      <c r="K166" s="94" t="str">
        <f t="shared" si="41"/>
        <v>-</v>
      </c>
      <c r="L166" s="94" t="str">
        <f t="shared" si="41"/>
        <v>-</v>
      </c>
      <c r="M166" s="215" t="str">
        <f t="shared" si="41"/>
        <v>-</v>
      </c>
      <c r="N166" s="211" t="str">
        <f t="shared" si="41"/>
        <v>-</v>
      </c>
      <c r="O166" s="94" t="str">
        <f t="shared" si="41"/>
        <v>-</v>
      </c>
      <c r="P166" s="219" t="str">
        <f t="shared" si="41"/>
        <v>-</v>
      </c>
      <c r="Q166" s="748" t="str">
        <f t="shared" si="41"/>
        <v>-</v>
      </c>
      <c r="R166" s="233">
        <f>IFERROR(R163/SUM($Y163,$AF163),"-")</f>
        <v>9.3605795962613092E-2</v>
      </c>
      <c r="S166" s="94">
        <f t="shared" ref="S166:AF167" si="42">IFERROR(S163/SUM($Y163,$AF163),"-")</f>
        <v>8.6079063400790919E-3</v>
      </c>
      <c r="T166" s="94">
        <f t="shared" si="42"/>
        <v>6.4048239121968688E-3</v>
      </c>
      <c r="U166" s="215">
        <f t="shared" si="42"/>
        <v>0.15016002869947423</v>
      </c>
      <c r="V166" s="211">
        <f t="shared" si="42"/>
        <v>8.4996529872938098E-2</v>
      </c>
      <c r="W166" s="94">
        <f t="shared" si="42"/>
        <v>1.193353119917792E-2</v>
      </c>
      <c r="X166" s="219">
        <f t="shared" si="42"/>
        <v>0.1383102373334601</v>
      </c>
      <c r="Y166" s="98">
        <f t="shared" si="42"/>
        <v>0.2884702660329343</v>
      </c>
      <c r="Z166" s="94">
        <f t="shared" si="42"/>
        <v>0.40041660653423755</v>
      </c>
      <c r="AA166" s="94">
        <f t="shared" si="42"/>
        <v>5.1574795146809412E-2</v>
      </c>
      <c r="AB166" s="215">
        <f t="shared" si="42"/>
        <v>0.4519914016810469</v>
      </c>
      <c r="AC166" s="211">
        <f t="shared" si="42"/>
        <v>0.18995804411958775</v>
      </c>
      <c r="AD166" s="94">
        <f t="shared" si="42"/>
        <v>6.9580288166431165E-2</v>
      </c>
      <c r="AE166" s="219">
        <f t="shared" si="42"/>
        <v>0.25953833228601886</v>
      </c>
      <c r="AF166" s="750">
        <f t="shared" si="42"/>
        <v>0.71152973396706576</v>
      </c>
    </row>
    <row r="167" spans="1:32" ht="15.75" thickBot="1" x14ac:dyDescent="0.3">
      <c r="B167" s="191" t="s">
        <v>104</v>
      </c>
      <c r="C167" s="199" t="str">
        <f>IFERROR(C164/SUM($J164,$Q164),"-")</f>
        <v>-</v>
      </c>
      <c r="D167" s="192" t="str">
        <f t="shared" si="41"/>
        <v>-</v>
      </c>
      <c r="E167" s="192" t="str">
        <f t="shared" si="41"/>
        <v>-</v>
      </c>
      <c r="F167" s="216">
        <f t="shared" si="41"/>
        <v>5.0179211469534052E-2</v>
      </c>
      <c r="G167" s="212" t="str">
        <f t="shared" si="41"/>
        <v>-</v>
      </c>
      <c r="H167" s="192" t="str">
        <f t="shared" si="41"/>
        <v>-</v>
      </c>
      <c r="I167" s="220">
        <f t="shared" si="41"/>
        <v>8.9605734767025085E-3</v>
      </c>
      <c r="J167" s="200">
        <f t="shared" si="41"/>
        <v>5.9139784946236562E-2</v>
      </c>
      <c r="K167" s="192">
        <f t="shared" si="41"/>
        <v>0.82974910394265233</v>
      </c>
      <c r="L167" s="192" t="str">
        <f t="shared" si="41"/>
        <v>-</v>
      </c>
      <c r="M167" s="216">
        <f t="shared" si="41"/>
        <v>0.82974910394265233</v>
      </c>
      <c r="N167" s="212">
        <f t="shared" si="41"/>
        <v>0.1111111111111111</v>
      </c>
      <c r="O167" s="192" t="str">
        <f t="shared" si="41"/>
        <v>-</v>
      </c>
      <c r="P167" s="220">
        <f t="shared" si="41"/>
        <v>0.1111111111111111</v>
      </c>
      <c r="Q167" s="749">
        <f t="shared" si="41"/>
        <v>0.94086021505376349</v>
      </c>
      <c r="R167" s="234">
        <f>IFERROR(R164/SUM($Y164,$AF164),"-")</f>
        <v>2.2345578456720798E-2</v>
      </c>
      <c r="S167" s="192">
        <f t="shared" si="42"/>
        <v>2.0664259186542982E-3</v>
      </c>
      <c r="T167" s="192">
        <f t="shared" si="42"/>
        <v>3.2593172444229162E-3</v>
      </c>
      <c r="U167" s="216">
        <f t="shared" si="42"/>
        <v>0.13399588583992442</v>
      </c>
      <c r="V167" s="212">
        <f t="shared" si="42"/>
        <v>2.4853468094360336E-2</v>
      </c>
      <c r="W167" s="192">
        <f t="shared" si="42"/>
        <v>5.3821002335859682E-3</v>
      </c>
      <c r="X167" s="220">
        <f t="shared" si="42"/>
        <v>0.14130516306378263</v>
      </c>
      <c r="Y167" s="200">
        <f t="shared" si="42"/>
        <v>0.27530104890370705</v>
      </c>
      <c r="Z167" s="192">
        <f t="shared" si="42"/>
        <v>0.40352991571847069</v>
      </c>
      <c r="AA167" s="192">
        <f t="shared" si="42"/>
        <v>5.9692986404842989E-2</v>
      </c>
      <c r="AB167" s="216">
        <f t="shared" si="42"/>
        <v>0.46322290212331368</v>
      </c>
      <c r="AC167" s="212">
        <f t="shared" si="42"/>
        <v>0.17970452269717613</v>
      </c>
      <c r="AD167" s="192">
        <f t="shared" si="42"/>
        <v>8.1771526275803141E-2</v>
      </c>
      <c r="AE167" s="220">
        <f t="shared" si="42"/>
        <v>0.26147604897297927</v>
      </c>
      <c r="AF167" s="751">
        <f t="shared" si="42"/>
        <v>0.72469895109629301</v>
      </c>
    </row>
    <row r="168" spans="1:32" x14ac:dyDescent="0.25">
      <c r="F168" s="24"/>
      <c r="U168" s="24"/>
    </row>
    <row r="169" spans="1:32" x14ac:dyDescent="0.25">
      <c r="A169" s="15" t="s">
        <v>69</v>
      </c>
    </row>
    <row r="170" spans="1:32" x14ac:dyDescent="0.25">
      <c r="A170" s="15" t="s">
        <v>122</v>
      </c>
    </row>
    <row r="171" spans="1:32" x14ac:dyDescent="0.25">
      <c r="A171" s="15" t="s">
        <v>121</v>
      </c>
    </row>
    <row r="172" spans="1:32" x14ac:dyDescent="0.25">
      <c r="A172" s="15" t="s">
        <v>130</v>
      </c>
    </row>
    <row r="173" spans="1:32" x14ac:dyDescent="0.25">
      <c r="A173" s="15" t="s">
        <v>131</v>
      </c>
    </row>
    <row r="174" spans="1:32" x14ac:dyDescent="0.25">
      <c r="A174" s="15" t="s">
        <v>132</v>
      </c>
      <c r="N174" s="24"/>
    </row>
    <row r="175" spans="1:32" x14ac:dyDescent="0.25">
      <c r="A175" s="15" t="s">
        <v>133</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topLeftCell="E1" workbookViewId="0">
      <selection activeCell="M13" sqref="M13"/>
    </sheetView>
  </sheetViews>
  <sheetFormatPr defaultRowHeight="15" x14ac:dyDescent="0.25"/>
  <cols>
    <col min="1" max="4" width="9.140625" style="648"/>
    <col min="5" max="5" width="9.140625" style="648" customWidth="1"/>
    <col min="6" max="16384" width="9.140625" style="648"/>
  </cols>
  <sheetData>
    <row r="1" spans="1:12" s="727" customFormat="1" x14ac:dyDescent="0.25">
      <c r="A1" s="297" t="s">
        <v>0</v>
      </c>
    </row>
    <row r="2" spans="1:12" s="703" customFormat="1" x14ac:dyDescent="0.25">
      <c r="A2" s="759" t="s">
        <v>379</v>
      </c>
    </row>
    <row r="3" spans="1:12" s="703" customFormat="1" x14ac:dyDescent="0.25"/>
    <row r="4" spans="1:12" s="703" customFormat="1" x14ac:dyDescent="0.25"/>
    <row r="5" spans="1:12" s="703" customFormat="1" x14ac:dyDescent="0.25">
      <c r="L5" s="704"/>
    </row>
    <row r="6" spans="1:12" s="703" customFormat="1" x14ac:dyDescent="0.25">
      <c r="L6" s="704"/>
    </row>
    <row r="7" spans="1:12" s="703" customFormat="1" x14ac:dyDescent="0.25">
      <c r="L7" s="704"/>
    </row>
    <row r="8" spans="1:12" s="703" customFormat="1" x14ac:dyDescent="0.25">
      <c r="L8" s="704"/>
    </row>
    <row r="9" spans="1:12" s="703" customFormat="1" x14ac:dyDescent="0.25">
      <c r="L9" s="704"/>
    </row>
    <row r="10" spans="1:12" s="703" customFormat="1" x14ac:dyDescent="0.25">
      <c r="L10" s="704"/>
    </row>
    <row r="11" spans="1:12" s="703" customFormat="1" x14ac:dyDescent="0.25">
      <c r="L11" s="704"/>
    </row>
    <row r="12" spans="1:12" s="703" customFormat="1" x14ac:dyDescent="0.25">
      <c r="L12" s="704"/>
    </row>
    <row r="13" spans="1:12" s="703" customFormat="1" x14ac:dyDescent="0.25">
      <c r="L13" s="704"/>
    </row>
    <row r="14" spans="1:12" s="703" customFormat="1" x14ac:dyDescent="0.25">
      <c r="L14" s="704"/>
    </row>
    <row r="15" spans="1:12" s="703" customFormat="1" x14ac:dyDescent="0.25"/>
    <row r="16" spans="1:12" s="703" customFormat="1" x14ac:dyDescent="0.25"/>
    <row r="17" spans="5:14" s="703" customFormat="1" x14ac:dyDescent="0.25"/>
    <row r="18" spans="5:14" s="703" customFormat="1" x14ac:dyDescent="0.25"/>
    <row r="19" spans="5:14" s="703" customFormat="1" x14ac:dyDescent="0.25"/>
    <row r="20" spans="5:14" s="703" customFormat="1" x14ac:dyDescent="0.25"/>
    <row r="21" spans="5:14" s="703" customFormat="1" x14ac:dyDescent="0.25">
      <c r="E21" s="705"/>
      <c r="F21" s="705"/>
      <c r="G21" s="705"/>
      <c r="H21" s="705"/>
      <c r="I21" s="705"/>
      <c r="J21" s="705"/>
      <c r="K21" s="705"/>
      <c r="L21" s="705"/>
      <c r="M21" s="705"/>
      <c r="N21" s="705"/>
    </row>
    <row r="22" spans="5:14" s="703" customFormat="1" x14ac:dyDescent="0.25"/>
    <row r="23" spans="5:14" s="703" customFormat="1" x14ac:dyDescent="0.25"/>
    <row r="24" spans="5:14" s="703" customFormat="1" x14ac:dyDescent="0.25"/>
    <row r="25" spans="5:14" s="703" customFormat="1" x14ac:dyDescent="0.25"/>
    <row r="26" spans="5:14" s="703" customFormat="1" x14ac:dyDescent="0.25"/>
    <row r="27" spans="5:14" s="703" customFormat="1" x14ac:dyDescent="0.25"/>
    <row r="28" spans="5:14" s="703" customFormat="1" x14ac:dyDescent="0.25"/>
    <row r="29" spans="5:14" s="703"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P41"/>
  <sheetViews>
    <sheetView zoomScale="96" zoomScaleNormal="96" workbookViewId="0">
      <selection activeCell="B8" sqref="B8"/>
    </sheetView>
  </sheetViews>
  <sheetFormatPr defaultRowHeight="15" x14ac:dyDescent="0.25"/>
  <cols>
    <col min="2" max="2" width="13" style="286" customWidth="1"/>
    <col min="3" max="4" width="13" customWidth="1"/>
    <col min="5" max="5" width="13" style="286" customWidth="1"/>
    <col min="6" max="14" width="13" customWidth="1"/>
  </cols>
  <sheetData>
    <row r="1" spans="1:16" x14ac:dyDescent="0.25">
      <c r="A1" t="s">
        <v>47</v>
      </c>
    </row>
    <row r="2" spans="1:16" x14ac:dyDescent="0.25">
      <c r="B2" s="807"/>
      <c r="C2" s="807"/>
      <c r="D2" s="807"/>
      <c r="E2" s="807"/>
      <c r="F2" s="807"/>
      <c r="G2" s="807"/>
      <c r="H2" s="807"/>
      <c r="I2" s="807"/>
      <c r="J2" s="807"/>
      <c r="K2" s="807"/>
      <c r="L2" s="807"/>
      <c r="M2" s="807"/>
    </row>
    <row r="3" spans="1:16" ht="27" thickBot="1" x14ac:dyDescent="0.3">
      <c r="B3" s="141" t="s">
        <v>124</v>
      </c>
      <c r="C3" s="140" t="s">
        <v>48</v>
      </c>
      <c r="D3" s="140" t="s">
        <v>49</v>
      </c>
      <c r="E3" s="140" t="s">
        <v>46</v>
      </c>
      <c r="F3" s="758"/>
      <c r="G3" s="758"/>
      <c r="H3" s="758"/>
      <c r="I3" s="758"/>
      <c r="J3" s="758"/>
      <c r="K3" s="758"/>
      <c r="L3" s="758"/>
      <c r="M3" s="758"/>
    </row>
    <row r="4" spans="1:16" x14ac:dyDescent="0.25">
      <c r="A4" t="str">
        <f>Demographics!C136</f>
        <v>Inverclyde</v>
      </c>
      <c r="B4" s="757">
        <f>Demographics!C145</f>
        <v>0.23748395378690629</v>
      </c>
      <c r="C4" s="757">
        <f>Demographics!D145</f>
        <v>0.22978177150192555</v>
      </c>
      <c r="D4" s="757">
        <f>Demographics!E145</f>
        <v>0.31643132220795894</v>
      </c>
      <c r="E4" s="757">
        <f>Demographics!F145</f>
        <v>0.21630295250320924</v>
      </c>
      <c r="F4" s="755"/>
      <c r="G4" s="755"/>
      <c r="H4" s="757"/>
      <c r="I4" s="756"/>
      <c r="J4" s="756"/>
      <c r="K4" s="756"/>
      <c r="L4" s="756"/>
      <c r="M4" s="756"/>
    </row>
    <row r="5" spans="1:16" x14ac:dyDescent="0.25">
      <c r="A5" t="str">
        <f>Demographics!G136</f>
        <v>Scotland</v>
      </c>
      <c r="B5" s="778">
        <f>Demographics!G145</f>
        <v>0.23512244868879859</v>
      </c>
      <c r="C5" s="778">
        <f>Demographics!H145</f>
        <v>0.49983613798606458</v>
      </c>
      <c r="D5" s="778">
        <f>Demographics!I145</f>
        <v>0.12435738610572257</v>
      </c>
      <c r="E5" s="778">
        <f>Demographics!J145</f>
        <v>0.14068402721941431</v>
      </c>
    </row>
    <row r="7" spans="1:16" x14ac:dyDescent="0.25">
      <c r="I7" s="808"/>
      <c r="J7" s="808"/>
      <c r="K7" s="808"/>
      <c r="L7" s="808"/>
    </row>
    <row r="8" spans="1:16" x14ac:dyDescent="0.25">
      <c r="A8" t="s">
        <v>380</v>
      </c>
      <c r="B8" s="286" t="s">
        <v>6</v>
      </c>
      <c r="C8" s="286" t="s">
        <v>104</v>
      </c>
      <c r="H8" t="s">
        <v>104</v>
      </c>
      <c r="I8" s="758"/>
      <c r="J8" s="758"/>
      <c r="K8" s="758"/>
      <c r="L8" s="758"/>
    </row>
    <row r="9" spans="1:16" x14ac:dyDescent="0.25">
      <c r="A9" t="str">
        <f>Debt!B13</f>
        <v>Bank and Building Society overdrafts</v>
      </c>
      <c r="B9" s="778">
        <f>Debt!G13</f>
        <v>5.5733504163997437E-2</v>
      </c>
      <c r="C9" s="778">
        <f>Debt!H13</f>
        <v>6.1328790459965928E-2</v>
      </c>
      <c r="D9">
        <f t="shared" ref="D9:D20" si="0">RANK(C9,$C$9:$C$20,1)</f>
        <v>4</v>
      </c>
      <c r="E9">
        <v>1</v>
      </c>
      <c r="F9" s="286" t="str">
        <f t="shared" ref="F9:F20" si="1">INDEX(A$9:A$20,MATCH($E9,$D$9:$D$20,0))</f>
        <v>Mortgage arrears</v>
      </c>
      <c r="G9" s="779"/>
      <c r="H9" s="779">
        <f t="shared" ref="H9:H20" si="2">INDEX(C$9:C$20,MATCH($E9,$D$9:$D$20,0))</f>
        <v>1.192504258943782E-2</v>
      </c>
      <c r="I9" s="756"/>
      <c r="J9" s="756"/>
      <c r="K9" s="756"/>
      <c r="L9" s="756"/>
    </row>
    <row r="10" spans="1:16" x14ac:dyDescent="0.25">
      <c r="A10" s="286" t="str">
        <f>Debt!B14</f>
        <v>Benefit overpayment</v>
      </c>
      <c r="B10" s="778">
        <f>Debt!G14</f>
        <v>2.8827674567584883E-2</v>
      </c>
      <c r="C10" s="778">
        <f>Debt!H14</f>
        <v>3.4923339011925042E-2</v>
      </c>
      <c r="D10" s="286">
        <f t="shared" si="0"/>
        <v>3</v>
      </c>
      <c r="E10" s="286">
        <v>2</v>
      </c>
      <c r="F10" s="286" t="str">
        <f t="shared" si="1"/>
        <v>Rent-to-Own debts</v>
      </c>
      <c r="G10" s="779"/>
      <c r="H10" s="779">
        <f t="shared" si="2"/>
        <v>2.5553662691652469E-2</v>
      </c>
      <c r="I10" s="755"/>
      <c r="J10" s="755"/>
      <c r="K10" s="755"/>
      <c r="L10" s="755"/>
    </row>
    <row r="11" spans="1:16" x14ac:dyDescent="0.25">
      <c r="A11" s="286" t="str">
        <f>Debt!B15</f>
        <v>Catalogue debts</v>
      </c>
      <c r="B11" s="778">
        <f>Debt!G15</f>
        <v>0.11467008327994875</v>
      </c>
      <c r="C11" s="778">
        <f>Debt!H15</f>
        <v>9.1993185689948895E-2</v>
      </c>
      <c r="D11" s="286">
        <f t="shared" si="0"/>
        <v>8</v>
      </c>
      <c r="E11" s="286">
        <v>3</v>
      </c>
      <c r="F11" s="286" t="str">
        <f t="shared" si="1"/>
        <v>Benefit overpayment</v>
      </c>
      <c r="G11" s="779"/>
      <c r="H11" s="779">
        <f t="shared" si="2"/>
        <v>3.4923339011925042E-2</v>
      </c>
    </row>
    <row r="12" spans="1:16" x14ac:dyDescent="0.25">
      <c r="A12" s="286" t="str">
        <f>Debt!B16</f>
        <v>Council Tax arrears</v>
      </c>
      <c r="B12" s="778">
        <f>Debt!G16</f>
        <v>0.10121716848174248</v>
      </c>
      <c r="C12" s="778">
        <f>Debt!H16</f>
        <v>9.9659284497444628E-2</v>
      </c>
      <c r="D12" s="286">
        <f t="shared" si="0"/>
        <v>9</v>
      </c>
      <c r="E12" s="286">
        <v>4</v>
      </c>
      <c r="F12" s="286" t="str">
        <f t="shared" si="1"/>
        <v>Bank and Building Society overdrafts</v>
      </c>
      <c r="G12" s="779"/>
      <c r="H12" s="779">
        <f t="shared" si="2"/>
        <v>6.1328790459965928E-2</v>
      </c>
      <c r="I12" s="753"/>
      <c r="K12" s="753"/>
    </row>
    <row r="13" spans="1:16" x14ac:dyDescent="0.25">
      <c r="A13" s="286" t="str">
        <f>Debt!B17</f>
        <v>Credit, store and charge card debts</v>
      </c>
      <c r="B13" s="778">
        <f>Debt!G17</f>
        <v>0.16143497757847533</v>
      </c>
      <c r="C13" s="778">
        <f>Debt!H17</f>
        <v>0.24275979557069846</v>
      </c>
      <c r="D13" s="286">
        <f t="shared" si="0"/>
        <v>12</v>
      </c>
      <c r="E13" s="286">
        <v>5</v>
      </c>
      <c r="F13" s="286" t="str">
        <f t="shared" si="1"/>
        <v>Rent arrears</v>
      </c>
      <c r="G13" s="779"/>
      <c r="H13" s="779">
        <f t="shared" si="2"/>
        <v>6.5587734241908002E-2</v>
      </c>
      <c r="I13" s="807"/>
      <c r="J13" s="807"/>
      <c r="K13" s="807"/>
      <c r="L13" s="807"/>
      <c r="M13" s="807"/>
      <c r="N13" s="807"/>
      <c r="O13" s="807"/>
      <c r="P13" s="807"/>
    </row>
    <row r="14" spans="1:16" x14ac:dyDescent="0.25">
      <c r="A14" s="286" t="str">
        <f>Debt!B18</f>
        <v>Mortgage arrears</v>
      </c>
      <c r="B14" s="778">
        <f>Debt!G18</f>
        <v>1.1531069827033953E-2</v>
      </c>
      <c r="C14" s="778">
        <f>Debt!H18</f>
        <v>1.192504258943782E-2</v>
      </c>
      <c r="D14" s="286">
        <f t="shared" si="0"/>
        <v>1</v>
      </c>
      <c r="E14" s="286">
        <v>6</v>
      </c>
      <c r="F14" s="286" t="str">
        <f t="shared" si="1"/>
        <v>High-cost credit</v>
      </c>
      <c r="G14" s="779"/>
      <c r="H14" s="779">
        <f t="shared" si="2"/>
        <v>7.6660988074957415E-2</v>
      </c>
      <c r="I14" s="808"/>
      <c r="J14" s="808"/>
      <c r="K14" s="808"/>
      <c r="L14" s="808"/>
      <c r="M14" s="808"/>
      <c r="N14" s="808"/>
      <c r="O14" s="808"/>
      <c r="P14" s="808"/>
    </row>
    <row r="15" spans="1:16" x14ac:dyDescent="0.25">
      <c r="A15" s="286" t="str">
        <f>Debt!B19</f>
        <v>High-cost credit</v>
      </c>
      <c r="B15" s="778">
        <f>Debt!G19</f>
        <v>7.0467648942985267E-2</v>
      </c>
      <c r="C15" s="778">
        <f>Debt!H19</f>
        <v>7.6660988074957415E-2</v>
      </c>
      <c r="D15" s="286">
        <f t="shared" si="0"/>
        <v>6</v>
      </c>
      <c r="E15" s="286">
        <v>7</v>
      </c>
      <c r="F15" s="286" t="str">
        <f t="shared" si="1"/>
        <v>Utility arrears</v>
      </c>
      <c r="G15" s="779"/>
      <c r="H15" s="779">
        <f t="shared" si="2"/>
        <v>8.2623509369676315E-2</v>
      </c>
      <c r="I15" s="758"/>
      <c r="J15" s="758"/>
      <c r="K15" s="758"/>
      <c r="L15" s="758"/>
      <c r="M15" s="758"/>
      <c r="N15" s="758"/>
      <c r="O15" s="758"/>
      <c r="P15" s="758"/>
    </row>
    <row r="16" spans="1:16" x14ac:dyDescent="0.25">
      <c r="A16" s="286" t="str">
        <f>Debt!B20</f>
        <v>Rent arrears</v>
      </c>
      <c r="B16" s="778">
        <f>Debt!G20</f>
        <v>4.4202434336963484E-2</v>
      </c>
      <c r="C16" s="778">
        <f>Debt!H20</f>
        <v>6.5587734241908002E-2</v>
      </c>
      <c r="D16" s="286">
        <f t="shared" si="0"/>
        <v>5</v>
      </c>
      <c r="E16" s="286">
        <v>8</v>
      </c>
      <c r="F16" s="286" t="str">
        <f t="shared" si="1"/>
        <v>Catalogue debts</v>
      </c>
      <c r="G16" s="779"/>
      <c r="H16" s="779">
        <f t="shared" si="2"/>
        <v>9.1993185689948895E-2</v>
      </c>
      <c r="I16" s="756"/>
      <c r="J16" s="756"/>
      <c r="K16" s="756"/>
      <c r="L16" s="756"/>
      <c r="M16" s="755"/>
      <c r="N16" s="755"/>
      <c r="O16" s="755"/>
      <c r="P16" s="755"/>
    </row>
    <row r="17" spans="1:14" x14ac:dyDescent="0.25">
      <c r="A17" s="286" t="str">
        <f>Debt!B21</f>
        <v>Rent-to-Own debts</v>
      </c>
      <c r="B17" s="778">
        <f>Debt!G21</f>
        <v>2.1140294682895581E-2</v>
      </c>
      <c r="C17" s="778">
        <f>Debt!H21</f>
        <v>2.5553662691652469E-2</v>
      </c>
      <c r="D17" s="286">
        <f t="shared" si="0"/>
        <v>2</v>
      </c>
      <c r="E17" s="286">
        <v>9</v>
      </c>
      <c r="F17" s="286" t="str">
        <f t="shared" si="1"/>
        <v>Council Tax arrears</v>
      </c>
      <c r="G17" s="779"/>
      <c r="H17" s="779">
        <f t="shared" si="2"/>
        <v>9.9659284497444628E-2</v>
      </c>
    </row>
    <row r="18" spans="1:14" x14ac:dyDescent="0.25">
      <c r="A18" s="286" t="str">
        <f>Debt!B22</f>
        <v>Personal Loan</v>
      </c>
      <c r="B18" s="778">
        <f>Debt!G22</f>
        <v>8.6483023702754638E-2</v>
      </c>
      <c r="C18" s="778">
        <f>Debt!H22</f>
        <v>0.10306643952299829</v>
      </c>
      <c r="D18" s="286">
        <f t="shared" si="0"/>
        <v>10</v>
      </c>
      <c r="E18" s="286">
        <v>10</v>
      </c>
      <c r="F18" s="286" t="str">
        <f t="shared" si="1"/>
        <v>Personal Loan</v>
      </c>
      <c r="G18" s="779"/>
      <c r="H18" s="779">
        <f t="shared" si="2"/>
        <v>0.10306643952299829</v>
      </c>
    </row>
    <row r="19" spans="1:14" x14ac:dyDescent="0.25">
      <c r="A19" s="286" t="str">
        <f>Debt!B23</f>
        <v>Utility arrears</v>
      </c>
      <c r="B19" s="778">
        <f>Debt!G23</f>
        <v>0.1364509929532351</v>
      </c>
      <c r="C19" s="778">
        <f>Debt!H23</f>
        <v>8.2623509369676315E-2</v>
      </c>
      <c r="D19" s="286">
        <f t="shared" si="0"/>
        <v>7</v>
      </c>
      <c r="E19" s="286">
        <v>11</v>
      </c>
      <c r="F19" s="286" t="str">
        <f t="shared" si="1"/>
        <v>Other</v>
      </c>
      <c r="G19" s="779"/>
      <c r="H19" s="779">
        <f t="shared" si="2"/>
        <v>0.10391822827938671</v>
      </c>
      <c r="M19" s="754"/>
      <c r="N19" s="754"/>
    </row>
    <row r="20" spans="1:14" x14ac:dyDescent="0.25">
      <c r="A20" s="286" t="str">
        <f>Debt!B24</f>
        <v>Other</v>
      </c>
      <c r="B20" s="778">
        <f>Debt!G24</f>
        <v>0.16784112748238308</v>
      </c>
      <c r="C20" s="778">
        <f>Debt!H24</f>
        <v>0.10391822827938671</v>
      </c>
      <c r="D20" s="286">
        <f t="shared" si="0"/>
        <v>11</v>
      </c>
      <c r="E20" s="286">
        <v>12</v>
      </c>
      <c r="F20" s="286" t="str">
        <f t="shared" si="1"/>
        <v>Credit, store and charge card debts</v>
      </c>
      <c r="G20" s="779"/>
      <c r="H20" s="779">
        <f t="shared" si="2"/>
        <v>0.24275979557069846</v>
      </c>
      <c r="J20" s="754"/>
      <c r="L20" s="754"/>
    </row>
    <row r="21" spans="1:14" x14ac:dyDescent="0.25">
      <c r="A21" s="286"/>
    </row>
    <row r="22" spans="1:14" x14ac:dyDescent="0.25">
      <c r="A22" s="286"/>
    </row>
    <row r="23" spans="1:14" x14ac:dyDescent="0.25">
      <c r="A23" s="286"/>
      <c r="I23" s="760"/>
    </row>
    <row r="25" spans="1:14" x14ac:dyDescent="0.25">
      <c r="H25" s="286"/>
      <c r="I25" s="286"/>
      <c r="J25" s="286"/>
      <c r="K25" s="286"/>
      <c r="L25" s="286"/>
      <c r="M25" s="286"/>
    </row>
    <row r="26" spans="1:14" x14ac:dyDescent="0.25">
      <c r="H26" s="286"/>
      <c r="I26" s="286"/>
      <c r="J26" s="286"/>
      <c r="K26" s="286"/>
      <c r="L26" s="286"/>
      <c r="M26" s="286"/>
    </row>
    <row r="27" spans="1:14" x14ac:dyDescent="0.25">
      <c r="H27" s="286"/>
      <c r="I27" s="286"/>
      <c r="J27" s="286"/>
      <c r="K27" s="286"/>
      <c r="L27" s="286"/>
      <c r="M27" s="286"/>
    </row>
    <row r="28" spans="1:14" s="286" customFormat="1" x14ac:dyDescent="0.25"/>
    <row r="29" spans="1:14" x14ac:dyDescent="0.25">
      <c r="H29" s="286"/>
      <c r="I29" s="286"/>
      <c r="J29" s="286"/>
      <c r="K29" s="286"/>
      <c r="L29" s="286"/>
      <c r="M29" s="286"/>
    </row>
    <row r="30" spans="1:14" s="286" customFormat="1" x14ac:dyDescent="0.25"/>
    <row r="31" spans="1:14" s="286" customFormat="1" x14ac:dyDescent="0.25"/>
    <row r="32" spans="1:14" x14ac:dyDescent="0.25">
      <c r="H32" s="286"/>
      <c r="I32" s="286"/>
      <c r="J32" s="286"/>
      <c r="K32" s="286"/>
      <c r="L32" s="286"/>
      <c r="M32" s="286"/>
    </row>
    <row r="33" spans="8:13" x14ac:dyDescent="0.25">
      <c r="H33" s="286"/>
      <c r="I33" s="286"/>
      <c r="J33" s="286"/>
      <c r="K33" s="286"/>
      <c r="L33" s="286"/>
      <c r="M33" s="286"/>
    </row>
    <row r="34" spans="8:13" x14ac:dyDescent="0.25">
      <c r="H34" s="286"/>
      <c r="I34" s="286"/>
      <c r="J34" s="286"/>
      <c r="K34" s="286"/>
      <c r="L34" s="286"/>
      <c r="M34" s="286"/>
    </row>
    <row r="35" spans="8:13" x14ac:dyDescent="0.25">
      <c r="H35" s="286"/>
      <c r="I35" s="286"/>
      <c r="J35" s="286"/>
      <c r="K35" s="286"/>
      <c r="L35" s="286"/>
      <c r="M35" s="286"/>
    </row>
    <row r="36" spans="8:13" x14ac:dyDescent="0.25">
      <c r="H36" s="286"/>
      <c r="I36" s="286"/>
      <c r="J36" s="286"/>
      <c r="K36" s="286"/>
      <c r="L36" s="286"/>
      <c r="M36" s="286"/>
    </row>
    <row r="37" spans="8:13" x14ac:dyDescent="0.25">
      <c r="H37" s="286"/>
      <c r="I37" s="286"/>
      <c r="J37" s="286"/>
      <c r="K37" s="286"/>
      <c r="L37" s="286"/>
      <c r="M37" s="286"/>
    </row>
    <row r="38" spans="8:13" x14ac:dyDescent="0.25">
      <c r="H38" s="286"/>
      <c r="I38" s="286"/>
      <c r="J38" s="286"/>
      <c r="K38" s="286"/>
      <c r="L38" s="286"/>
      <c r="M38" s="286"/>
    </row>
    <row r="39" spans="8:13" x14ac:dyDescent="0.25">
      <c r="H39" s="286"/>
      <c r="I39" s="286"/>
      <c r="J39" s="286"/>
      <c r="K39" s="286"/>
      <c r="L39" s="286"/>
      <c r="M39" s="286"/>
    </row>
    <row r="40" spans="8:13" x14ac:dyDescent="0.25">
      <c r="H40" s="286"/>
      <c r="I40" s="286"/>
      <c r="J40" s="286"/>
      <c r="K40" s="286"/>
      <c r="L40" s="286"/>
      <c r="M40" s="286"/>
    </row>
    <row r="41" spans="8:13" x14ac:dyDescent="0.25">
      <c r="H41" s="286"/>
      <c r="I41" s="286"/>
      <c r="J41" s="286"/>
      <c r="K41" s="286"/>
      <c r="L41" s="286"/>
      <c r="M41" s="286"/>
    </row>
  </sheetData>
  <mergeCells count="10">
    <mergeCell ref="B2:G2"/>
    <mergeCell ref="H2:M2"/>
    <mergeCell ref="M14:N14"/>
    <mergeCell ref="O14:P14"/>
    <mergeCell ref="M13:P13"/>
    <mergeCell ref="I7:J7"/>
    <mergeCell ref="K7:L7"/>
    <mergeCell ref="I14:J14"/>
    <mergeCell ref="K14:L14"/>
    <mergeCell ref="I13:L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9"/>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4" customWidth="1"/>
    <col min="7" max="8" width="10.42578125" style="5" customWidth="1"/>
    <col min="9" max="11" width="13.7109375" style="5" customWidth="1"/>
    <col min="12" max="14" width="12" style="5" customWidth="1"/>
    <col min="15" max="16384" width="9.140625" style="5"/>
  </cols>
  <sheetData>
    <row r="1" spans="1:15" ht="18.75" x14ac:dyDescent="0.3">
      <c r="A1" s="781" t="s">
        <v>89</v>
      </c>
      <c r="B1" s="781"/>
      <c r="C1" s="781"/>
      <c r="E1" s="709"/>
      <c r="O1" s="16"/>
    </row>
    <row r="2" spans="1:15" x14ac:dyDescent="0.25">
      <c r="A2" s="6" t="s">
        <v>143</v>
      </c>
    </row>
    <row r="3" spans="1:15" s="727" customFormat="1" x14ac:dyDescent="0.25">
      <c r="A3" s="297" t="s">
        <v>0</v>
      </c>
    </row>
    <row r="4" spans="1:15" s="244" customFormat="1" x14ac:dyDescent="0.25">
      <c r="A4" s="245"/>
    </row>
    <row r="5" spans="1:15" s="244" customFormat="1" x14ac:dyDescent="0.25">
      <c r="A5" s="280" t="s">
        <v>70</v>
      </c>
      <c r="C5" s="281" t="s">
        <v>157</v>
      </c>
    </row>
    <row r="6" spans="1:15" s="244" customFormat="1" x14ac:dyDescent="0.25">
      <c r="A6" s="280" t="s">
        <v>156</v>
      </c>
      <c r="C6" s="281" t="s">
        <v>158</v>
      </c>
    </row>
    <row r="7" spans="1:15" x14ac:dyDescent="0.25">
      <c r="H7" s="244"/>
      <c r="I7" s="244"/>
      <c r="J7" s="244"/>
      <c r="K7" s="244"/>
    </row>
    <row r="8" spans="1:15" ht="17.25" x14ac:dyDescent="0.25">
      <c r="A8" s="245" t="s">
        <v>159</v>
      </c>
      <c r="B8" s="244"/>
      <c r="C8" s="244"/>
      <c r="D8" s="244"/>
      <c r="E8" s="244"/>
      <c r="G8" s="244"/>
      <c r="H8" s="244"/>
      <c r="I8" s="244"/>
      <c r="J8" s="244"/>
      <c r="K8" s="244"/>
    </row>
    <row r="9" spans="1:15" s="244" customFormat="1" x14ac:dyDescent="0.25">
      <c r="A9" s="245"/>
    </row>
    <row r="10" spans="1:15" s="244" customFormat="1" x14ac:dyDescent="0.25">
      <c r="A10" s="245"/>
      <c r="B10" s="809" t="s">
        <v>70</v>
      </c>
      <c r="C10" s="787" t="str">
        <f>$A$1</f>
        <v>Inverclyde</v>
      </c>
      <c r="D10" s="788"/>
      <c r="E10" s="788"/>
      <c r="F10" s="788"/>
      <c r="G10" s="788"/>
      <c r="H10" s="796"/>
      <c r="I10" s="788" t="s">
        <v>71</v>
      </c>
      <c r="J10" s="788"/>
      <c r="K10" s="788"/>
      <c r="L10" s="788"/>
      <c r="M10" s="788"/>
      <c r="N10" s="788"/>
    </row>
    <row r="11" spans="1:15" x14ac:dyDescent="0.25">
      <c r="A11" s="244"/>
      <c r="B11" s="809"/>
      <c r="C11" s="810" t="s">
        <v>114</v>
      </c>
      <c r="D11" s="811"/>
      <c r="E11" s="812"/>
      <c r="F11" s="811" t="s">
        <v>115</v>
      </c>
      <c r="G11" s="811"/>
      <c r="H11" s="813"/>
      <c r="I11" s="810" t="s">
        <v>114</v>
      </c>
      <c r="J11" s="811"/>
      <c r="K11" s="812"/>
      <c r="L11" s="814" t="s">
        <v>115</v>
      </c>
      <c r="M11" s="814"/>
      <c r="N11" s="814"/>
    </row>
    <row r="12" spans="1:15" ht="15.75" thickBot="1" x14ac:dyDescent="0.3">
      <c r="A12" s="244"/>
      <c r="B12" s="3" t="s">
        <v>345</v>
      </c>
      <c r="C12" s="249" t="s">
        <v>5</v>
      </c>
      <c r="D12" s="247" t="s">
        <v>6</v>
      </c>
      <c r="E12" s="251" t="s">
        <v>104</v>
      </c>
      <c r="F12" s="247" t="s">
        <v>5</v>
      </c>
      <c r="G12" s="247" t="s">
        <v>6</v>
      </c>
      <c r="H12" s="248" t="s">
        <v>104</v>
      </c>
      <c r="I12" s="249" t="s">
        <v>5</v>
      </c>
      <c r="J12" s="247" t="s">
        <v>6</v>
      </c>
      <c r="K12" s="251" t="s">
        <v>104</v>
      </c>
      <c r="L12" s="247" t="s">
        <v>5</v>
      </c>
      <c r="M12" s="247" t="s">
        <v>6</v>
      </c>
      <c r="N12" s="247" t="s">
        <v>104</v>
      </c>
    </row>
    <row r="13" spans="1:15" x14ac:dyDescent="0.25">
      <c r="A13" s="244"/>
      <c r="B13" s="176" t="s">
        <v>144</v>
      </c>
      <c r="C13" s="255" t="s">
        <v>116</v>
      </c>
      <c r="D13" s="256">
        <v>87</v>
      </c>
      <c r="E13" s="257">
        <v>72</v>
      </c>
      <c r="F13" s="258" t="str">
        <f>IFERROR(C13/SUM(C$13:C$24),"-")</f>
        <v>-</v>
      </c>
      <c r="G13" s="258">
        <f t="shared" ref="G13:H13" si="0">IFERROR(D13/SUM(D$13:D$24),"-")</f>
        <v>5.5733504163997437E-2</v>
      </c>
      <c r="H13" s="259">
        <f t="shared" si="0"/>
        <v>6.1328790459965928E-2</v>
      </c>
      <c r="I13" s="255">
        <v>3124</v>
      </c>
      <c r="J13" s="256">
        <v>2689</v>
      </c>
      <c r="K13" s="257">
        <v>1853.3899999999999</v>
      </c>
      <c r="L13" s="260">
        <f>IFERROR(I13/SUM(I$13:I$24),"-")</f>
        <v>5.5730978503255729E-2</v>
      </c>
      <c r="M13" s="260">
        <f t="shared" ref="M13:N13" si="1">IFERROR(J13/SUM(J$13:J$24),"-")</f>
        <v>6.1684215355676371E-2</v>
      </c>
      <c r="N13" s="260">
        <f t="shared" si="1"/>
        <v>5.8584562280808501E-2</v>
      </c>
    </row>
    <row r="14" spans="1:15" x14ac:dyDescent="0.25">
      <c r="A14" s="244"/>
      <c r="B14" s="4" t="s">
        <v>145</v>
      </c>
      <c r="C14" s="261" t="s">
        <v>116</v>
      </c>
      <c r="D14" s="262">
        <v>45</v>
      </c>
      <c r="E14" s="263">
        <v>41</v>
      </c>
      <c r="F14" s="31" t="str">
        <f t="shared" ref="F14:F24" si="2">IFERROR(C14/SUM(C$13:C$24),"-")</f>
        <v>-</v>
      </c>
      <c r="G14" s="31">
        <f t="shared" ref="G14:G24" si="3">IFERROR(D14/SUM(D$13:D$24),"-")</f>
        <v>2.8827674567584883E-2</v>
      </c>
      <c r="H14" s="264">
        <f t="shared" ref="H14:H24" si="4">IFERROR(E14/SUM(E$13:E$24),"-")</f>
        <v>3.4923339011925042E-2</v>
      </c>
      <c r="I14" s="261">
        <v>3689</v>
      </c>
      <c r="J14" s="262">
        <v>1845</v>
      </c>
      <c r="K14" s="263">
        <v>1573.175</v>
      </c>
      <c r="L14" s="265">
        <f t="shared" ref="L14:L24" si="5">IFERROR(I14/SUM(I$13:I$24),"-")</f>
        <v>6.581036482026581E-2</v>
      </c>
      <c r="M14" s="265">
        <f t="shared" ref="M14:M24" si="6">IFERROR(J14/SUM(J$13:J$24),"-")</f>
        <v>4.232330878810818E-2</v>
      </c>
      <c r="N14" s="265">
        <f t="shared" ref="N14:N24" si="7">IFERROR(K14/SUM(K$13:K$24),"-")</f>
        <v>4.9727131778045046E-2</v>
      </c>
    </row>
    <row r="15" spans="1:15" x14ac:dyDescent="0.25">
      <c r="A15" s="244"/>
      <c r="B15" s="176" t="s">
        <v>146</v>
      </c>
      <c r="C15" s="255" t="s">
        <v>116</v>
      </c>
      <c r="D15" s="256">
        <v>179</v>
      </c>
      <c r="E15" s="257">
        <v>108</v>
      </c>
      <c r="F15" s="258" t="str">
        <f t="shared" si="2"/>
        <v>-</v>
      </c>
      <c r="G15" s="258">
        <f t="shared" si="3"/>
        <v>0.11467008327994875</v>
      </c>
      <c r="H15" s="259">
        <f t="shared" si="4"/>
        <v>9.1993185689948895E-2</v>
      </c>
      <c r="I15" s="255">
        <v>3310</v>
      </c>
      <c r="J15" s="256">
        <v>2183</v>
      </c>
      <c r="K15" s="257">
        <v>1813.4699999999998</v>
      </c>
      <c r="L15" s="260">
        <f t="shared" si="5"/>
        <v>5.9049148158059048E-2</v>
      </c>
      <c r="M15" s="260">
        <f t="shared" si="6"/>
        <v>5.007684720023857E-2</v>
      </c>
      <c r="N15" s="260">
        <f t="shared" si="7"/>
        <v>5.7322714679251416E-2</v>
      </c>
    </row>
    <row r="16" spans="1:15" x14ac:dyDescent="0.25">
      <c r="A16" s="244"/>
      <c r="B16" s="4" t="s">
        <v>147</v>
      </c>
      <c r="C16" s="261" t="s">
        <v>116</v>
      </c>
      <c r="D16" s="262">
        <v>158</v>
      </c>
      <c r="E16" s="263">
        <v>117</v>
      </c>
      <c r="F16" s="31" t="str">
        <f t="shared" si="2"/>
        <v>-</v>
      </c>
      <c r="G16" s="31">
        <f t="shared" si="3"/>
        <v>0.10121716848174248</v>
      </c>
      <c r="H16" s="264">
        <f t="shared" si="4"/>
        <v>9.9659284497444628E-2</v>
      </c>
      <c r="I16" s="261">
        <v>7413</v>
      </c>
      <c r="J16" s="262">
        <v>5174</v>
      </c>
      <c r="K16" s="263">
        <v>4591.2250000000004</v>
      </c>
      <c r="L16" s="265">
        <f t="shared" si="5"/>
        <v>0.13224511640353223</v>
      </c>
      <c r="M16" s="265">
        <f t="shared" si="6"/>
        <v>0.11868878030876517</v>
      </c>
      <c r="N16" s="265">
        <f t="shared" si="7"/>
        <v>0.14512590817782822</v>
      </c>
    </row>
    <row r="17" spans="1:15" x14ac:dyDescent="0.25">
      <c r="A17" s="244"/>
      <c r="B17" s="176" t="s">
        <v>148</v>
      </c>
      <c r="C17" s="255" t="s">
        <v>116</v>
      </c>
      <c r="D17" s="256">
        <v>252</v>
      </c>
      <c r="E17" s="257">
        <v>285</v>
      </c>
      <c r="F17" s="258" t="str">
        <f t="shared" si="2"/>
        <v>-</v>
      </c>
      <c r="G17" s="258">
        <f t="shared" si="3"/>
        <v>0.16143497757847533</v>
      </c>
      <c r="H17" s="259">
        <f t="shared" si="4"/>
        <v>0.24275979557069846</v>
      </c>
      <c r="I17" s="255">
        <v>8246</v>
      </c>
      <c r="J17" s="256">
        <v>5452</v>
      </c>
      <c r="K17" s="257">
        <v>4615.3150000000005</v>
      </c>
      <c r="L17" s="260">
        <f t="shared" si="5"/>
        <v>0.14710552136294711</v>
      </c>
      <c r="M17" s="260">
        <f t="shared" si="6"/>
        <v>0.12506595095542863</v>
      </c>
      <c r="N17" s="260">
        <f t="shared" si="7"/>
        <v>0.14588737883718469</v>
      </c>
    </row>
    <row r="18" spans="1:15" x14ac:dyDescent="0.25">
      <c r="A18" s="244"/>
      <c r="B18" s="4" t="s">
        <v>149</v>
      </c>
      <c r="C18" s="261" t="s">
        <v>116</v>
      </c>
      <c r="D18" s="262">
        <v>18</v>
      </c>
      <c r="E18" s="263">
        <v>14</v>
      </c>
      <c r="F18" s="31" t="str">
        <f t="shared" si="2"/>
        <v>-</v>
      </c>
      <c r="G18" s="31">
        <f t="shared" si="3"/>
        <v>1.1531069827033953E-2</v>
      </c>
      <c r="H18" s="264">
        <f t="shared" si="4"/>
        <v>1.192504258943782E-2</v>
      </c>
      <c r="I18" s="261">
        <v>1394</v>
      </c>
      <c r="J18" s="262">
        <v>674</v>
      </c>
      <c r="K18" s="263">
        <v>352.19</v>
      </c>
      <c r="L18" s="265">
        <f t="shared" si="5"/>
        <v>2.4868432789224869E-2</v>
      </c>
      <c r="M18" s="265">
        <f t="shared" si="6"/>
        <v>1.5461197898745211E-2</v>
      </c>
      <c r="N18" s="265">
        <f t="shared" si="7"/>
        <v>1.1132517705220136E-2</v>
      </c>
    </row>
    <row r="19" spans="1:15" x14ac:dyDescent="0.25">
      <c r="A19" s="244"/>
      <c r="B19" s="176" t="s">
        <v>154</v>
      </c>
      <c r="C19" s="255" t="s">
        <v>116</v>
      </c>
      <c r="D19" s="256">
        <v>110</v>
      </c>
      <c r="E19" s="257">
        <v>90</v>
      </c>
      <c r="F19" s="258" t="str">
        <f t="shared" si="2"/>
        <v>-</v>
      </c>
      <c r="G19" s="258">
        <f t="shared" si="3"/>
        <v>7.0467648942985267E-2</v>
      </c>
      <c r="H19" s="259">
        <f t="shared" si="4"/>
        <v>7.6660988074957415E-2</v>
      </c>
      <c r="I19" s="255">
        <v>2980</v>
      </c>
      <c r="J19" s="256">
        <v>1694</v>
      </c>
      <c r="K19" s="257">
        <v>1398.48</v>
      </c>
      <c r="L19" s="260">
        <f t="shared" si="5"/>
        <v>5.3162072964053161E-2</v>
      </c>
      <c r="M19" s="260">
        <f t="shared" si="6"/>
        <v>3.8859449911683067E-2</v>
      </c>
      <c r="N19" s="260">
        <f t="shared" si="7"/>
        <v>4.420512609783428E-2</v>
      </c>
    </row>
    <row r="20" spans="1:15" x14ac:dyDescent="0.25">
      <c r="A20" s="244"/>
      <c r="B20" s="4" t="s">
        <v>150</v>
      </c>
      <c r="C20" s="261" t="s">
        <v>116</v>
      </c>
      <c r="D20" s="262">
        <v>69</v>
      </c>
      <c r="E20" s="263">
        <v>77</v>
      </c>
      <c r="F20" s="31" t="str">
        <f t="shared" si="2"/>
        <v>-</v>
      </c>
      <c r="G20" s="31">
        <f t="shared" si="3"/>
        <v>4.4202434336963484E-2</v>
      </c>
      <c r="H20" s="264">
        <f t="shared" si="4"/>
        <v>6.5587734241908002E-2</v>
      </c>
      <c r="I20" s="261">
        <v>5136</v>
      </c>
      <c r="J20" s="262">
        <v>5667</v>
      </c>
      <c r="K20" s="263">
        <v>3175.835</v>
      </c>
      <c r="L20" s="265">
        <f t="shared" si="5"/>
        <v>9.1624297564891627E-2</v>
      </c>
      <c r="M20" s="265">
        <f t="shared" si="6"/>
        <v>0.12999793544835181</v>
      </c>
      <c r="N20" s="265">
        <f t="shared" si="7"/>
        <v>0.10038626697622814</v>
      </c>
    </row>
    <row r="21" spans="1:15" x14ac:dyDescent="0.25">
      <c r="A21" s="244"/>
      <c r="B21" s="176" t="s">
        <v>151</v>
      </c>
      <c r="C21" s="255" t="s">
        <v>116</v>
      </c>
      <c r="D21" s="256">
        <v>33</v>
      </c>
      <c r="E21" s="257">
        <v>30</v>
      </c>
      <c r="F21" s="258" t="str">
        <f t="shared" si="2"/>
        <v>-</v>
      </c>
      <c r="G21" s="258">
        <f t="shared" si="3"/>
        <v>2.1140294682895581E-2</v>
      </c>
      <c r="H21" s="259">
        <f t="shared" si="4"/>
        <v>2.5553662691652469E-2</v>
      </c>
      <c r="I21" s="255">
        <v>669</v>
      </c>
      <c r="J21" s="256">
        <v>455</v>
      </c>
      <c r="K21" s="257">
        <v>330.9</v>
      </c>
      <c r="L21" s="260">
        <f t="shared" si="5"/>
        <v>1.1934706984211934E-2</v>
      </c>
      <c r="M21" s="260">
        <f t="shared" si="6"/>
        <v>1.0437455554790908E-2</v>
      </c>
      <c r="N21" s="260">
        <f t="shared" si="7"/>
        <v>1.0459553390662263E-2</v>
      </c>
    </row>
    <row r="22" spans="1:15" x14ac:dyDescent="0.25">
      <c r="A22" s="244"/>
      <c r="B22" s="4" t="s">
        <v>155</v>
      </c>
      <c r="C22" s="261" t="s">
        <v>116</v>
      </c>
      <c r="D22" s="262">
        <v>135</v>
      </c>
      <c r="E22" s="263">
        <v>121</v>
      </c>
      <c r="F22" s="31" t="str">
        <f t="shared" si="2"/>
        <v>-</v>
      </c>
      <c r="G22" s="31">
        <f t="shared" si="3"/>
        <v>8.6483023702754638E-2</v>
      </c>
      <c r="H22" s="264">
        <f t="shared" si="4"/>
        <v>0.10306643952299829</v>
      </c>
      <c r="I22" s="261">
        <v>5349</v>
      </c>
      <c r="J22" s="262">
        <v>3528</v>
      </c>
      <c r="K22" s="263">
        <v>2959.03</v>
      </c>
      <c r="L22" s="265">
        <f t="shared" si="5"/>
        <v>9.5424137008295426E-2</v>
      </c>
      <c r="M22" s="265">
        <f t="shared" si="6"/>
        <v>8.0930424609455653E-2</v>
      </c>
      <c r="N22" s="265">
        <f t="shared" si="7"/>
        <v>9.3533189089064259E-2</v>
      </c>
    </row>
    <row r="23" spans="1:15" x14ac:dyDescent="0.25">
      <c r="A23" s="244"/>
      <c r="B23" s="176" t="s">
        <v>152</v>
      </c>
      <c r="C23" s="255" t="s">
        <v>116</v>
      </c>
      <c r="D23" s="256">
        <v>213</v>
      </c>
      <c r="E23" s="257">
        <v>97</v>
      </c>
      <c r="F23" s="258" t="str">
        <f t="shared" si="2"/>
        <v>-</v>
      </c>
      <c r="G23" s="258">
        <f t="shared" si="3"/>
        <v>0.1364509929532351</v>
      </c>
      <c r="H23" s="259">
        <f t="shared" si="4"/>
        <v>8.2623509369676315E-2</v>
      </c>
      <c r="I23" s="255">
        <v>4581</v>
      </c>
      <c r="J23" s="256">
        <v>4055</v>
      </c>
      <c r="K23" s="257">
        <v>2735.2449999999999</v>
      </c>
      <c r="L23" s="260">
        <f t="shared" si="5"/>
        <v>8.1723307465881717E-2</v>
      </c>
      <c r="M23" s="260">
        <f t="shared" si="6"/>
        <v>9.3019521482806872E-2</v>
      </c>
      <c r="N23" s="260">
        <f t="shared" si="7"/>
        <v>8.6459477528081002E-2</v>
      </c>
    </row>
    <row r="24" spans="1:15" x14ac:dyDescent="0.25">
      <c r="A24" s="244"/>
      <c r="B24" s="4" t="s">
        <v>46</v>
      </c>
      <c r="C24" s="261" t="s">
        <v>116</v>
      </c>
      <c r="D24" s="262">
        <v>262</v>
      </c>
      <c r="E24" s="263">
        <v>122</v>
      </c>
      <c r="F24" s="31" t="str">
        <f t="shared" si="2"/>
        <v>-</v>
      </c>
      <c r="G24" s="31">
        <f t="shared" si="3"/>
        <v>0.16784112748238308</v>
      </c>
      <c r="H24" s="264">
        <f t="shared" si="4"/>
        <v>0.10391822827938671</v>
      </c>
      <c r="I24" s="261">
        <v>10164</v>
      </c>
      <c r="J24" s="262">
        <v>10177</v>
      </c>
      <c r="K24" s="263">
        <v>6237.8950000000004</v>
      </c>
      <c r="L24" s="265">
        <f t="shared" si="5"/>
        <v>0.18132191597538133</v>
      </c>
      <c r="M24" s="265">
        <f t="shared" si="6"/>
        <v>0.23345491248594957</v>
      </c>
      <c r="N24" s="265">
        <f t="shared" si="7"/>
        <v>0.19717617345979205</v>
      </c>
    </row>
    <row r="25" spans="1:15" ht="18.75" customHeight="1" thickBot="1" x14ac:dyDescent="0.3">
      <c r="A25" s="244"/>
      <c r="B25" s="252" t="s">
        <v>153</v>
      </c>
      <c r="C25" s="266">
        <v>0</v>
      </c>
      <c r="D25" s="267">
        <v>1561</v>
      </c>
      <c r="E25" s="268">
        <v>1174</v>
      </c>
      <c r="F25" s="269"/>
      <c r="G25" s="269"/>
      <c r="H25" s="270"/>
      <c r="I25" s="266">
        <v>56055</v>
      </c>
      <c r="J25" s="267">
        <v>43593</v>
      </c>
      <c r="K25" s="268">
        <v>35038.15</v>
      </c>
      <c r="L25" s="269"/>
      <c r="M25" s="269"/>
      <c r="N25" s="269"/>
      <c r="O25" s="246"/>
    </row>
    <row r="26" spans="1:15" x14ac:dyDescent="0.25">
      <c r="B26" s="648"/>
      <c r="C26" s="172"/>
      <c r="D26" s="172"/>
      <c r="E26" s="172"/>
      <c r="F26" s="648"/>
      <c r="G26" s="648"/>
      <c r="H26" s="648"/>
      <c r="I26" s="172"/>
      <c r="J26" s="172"/>
      <c r="K26" s="172"/>
      <c r="L26" s="648"/>
    </row>
    <row r="27" spans="1:15" ht="17.25" x14ac:dyDescent="0.25">
      <c r="A27" s="245" t="s">
        <v>160</v>
      </c>
      <c r="B27" s="244"/>
      <c r="C27" s="244"/>
      <c r="D27" s="244"/>
      <c r="E27" s="244"/>
      <c r="G27" s="244"/>
      <c r="H27" s="24"/>
      <c r="I27" s="244"/>
      <c r="J27" s="244"/>
      <c r="K27" s="244"/>
      <c r="L27" s="244"/>
      <c r="M27" s="244"/>
      <c r="N27" s="244"/>
    </row>
    <row r="28" spans="1:15" x14ac:dyDescent="0.25">
      <c r="A28" s="245"/>
      <c r="B28" s="244"/>
      <c r="C28" s="244"/>
      <c r="D28" s="244"/>
      <c r="E28" s="244"/>
      <c r="G28" s="244"/>
      <c r="H28" s="244"/>
      <c r="I28" s="244"/>
      <c r="J28" s="244"/>
      <c r="K28" s="244"/>
      <c r="L28" s="244"/>
      <c r="M28" s="244"/>
      <c r="N28" s="244"/>
    </row>
    <row r="29" spans="1:15" x14ac:dyDescent="0.25">
      <c r="A29" s="245"/>
      <c r="B29" s="809" t="s">
        <v>156</v>
      </c>
      <c r="C29" s="787" t="str">
        <f>$A$1</f>
        <v>Inverclyde</v>
      </c>
      <c r="D29" s="788"/>
      <c r="E29" s="788"/>
      <c r="F29" s="788"/>
      <c r="G29" s="788"/>
      <c r="H29" s="796"/>
      <c r="I29" s="788" t="s">
        <v>71</v>
      </c>
      <c r="J29" s="788"/>
      <c r="K29" s="788"/>
      <c r="L29" s="788"/>
      <c r="M29" s="788"/>
      <c r="N29" s="788"/>
    </row>
    <row r="30" spans="1:15" x14ac:dyDescent="0.25">
      <c r="A30" s="244"/>
      <c r="B30" s="809"/>
      <c r="C30" s="810" t="s">
        <v>114</v>
      </c>
      <c r="D30" s="811"/>
      <c r="E30" s="812"/>
      <c r="F30" s="811" t="s">
        <v>115</v>
      </c>
      <c r="G30" s="811"/>
      <c r="H30" s="813"/>
      <c r="I30" s="810" t="s">
        <v>114</v>
      </c>
      <c r="J30" s="811"/>
      <c r="K30" s="812"/>
      <c r="L30" s="814" t="s">
        <v>115</v>
      </c>
      <c r="M30" s="814"/>
      <c r="N30" s="814"/>
    </row>
    <row r="31" spans="1:15" ht="18" thickBot="1" x14ac:dyDescent="0.3">
      <c r="A31" s="244"/>
      <c r="B31" s="3" t="s">
        <v>332</v>
      </c>
      <c r="C31" s="249" t="s">
        <v>5</v>
      </c>
      <c r="D31" s="247" t="s">
        <v>6</v>
      </c>
      <c r="E31" s="251" t="s">
        <v>104</v>
      </c>
      <c r="F31" s="247" t="s">
        <v>5</v>
      </c>
      <c r="G31" s="247" t="s">
        <v>6</v>
      </c>
      <c r="H31" s="248" t="s">
        <v>104</v>
      </c>
      <c r="I31" s="249" t="s">
        <v>5</v>
      </c>
      <c r="J31" s="247" t="s">
        <v>6</v>
      </c>
      <c r="K31" s="251" t="s">
        <v>104</v>
      </c>
      <c r="L31" s="247" t="s">
        <v>5</v>
      </c>
      <c r="M31" s="247" t="s">
        <v>6</v>
      </c>
      <c r="N31" s="247" t="s">
        <v>104</v>
      </c>
    </row>
    <row r="32" spans="1:15" x14ac:dyDescent="0.25">
      <c r="A32" s="244"/>
      <c r="B32" s="176" t="s">
        <v>144</v>
      </c>
      <c r="C32" s="271">
        <v>45210.38</v>
      </c>
      <c r="D32" s="272">
        <v>75740.000000000015</v>
      </c>
      <c r="E32" s="273">
        <v>81758.179999999993</v>
      </c>
      <c r="F32" s="258">
        <f>IFERROR(C32/SUM(C$32:C$43),"-")</f>
        <v>1.1620311694082191E-2</v>
      </c>
      <c r="G32" s="258">
        <f t="shared" ref="G32:H43" si="8">IFERROR(D32/SUM(D$32:D$43),"-")</f>
        <v>1.8383504515863954E-2</v>
      </c>
      <c r="H32" s="259">
        <f t="shared" si="8"/>
        <v>2.9734411279682876E-2</v>
      </c>
      <c r="I32" s="271">
        <v>5545049.5300000003</v>
      </c>
      <c r="J32" s="272">
        <v>4553239.414499999</v>
      </c>
      <c r="K32" s="273">
        <v>3003606.3018638855</v>
      </c>
      <c r="L32" s="260">
        <f t="shared" ref="L32:L43" si="9">IFERROR(I32/SUM(I$32:I$43),"-")</f>
        <v>2.7173995955812106E-2</v>
      </c>
      <c r="M32" s="260">
        <f t="shared" ref="M32:M43" si="10">IFERROR(J32/SUM(J$32:J$43),"-")</f>
        <v>2.4446905018151346E-2</v>
      </c>
      <c r="N32" s="260">
        <f t="shared" ref="N32:N43" si="11">IFERROR(K32/SUM(K$32:K$43),"-")</f>
        <v>2.5559831395328515E-2</v>
      </c>
    </row>
    <row r="33" spans="1:14" x14ac:dyDescent="0.25">
      <c r="A33" s="244"/>
      <c r="B33" s="4" t="s">
        <v>145</v>
      </c>
      <c r="C33" s="274">
        <v>36431.25</v>
      </c>
      <c r="D33" s="275">
        <v>133065.63999999998</v>
      </c>
      <c r="E33" s="276">
        <v>75445.7</v>
      </c>
      <c r="F33" s="31">
        <f t="shared" ref="F33:F43" si="12">IFERROR(C33/SUM(C$32:C$43),"-")</f>
        <v>9.3638337126348385E-3</v>
      </c>
      <c r="G33" s="31">
        <f t="shared" si="8"/>
        <v>3.2297501899212128E-2</v>
      </c>
      <c r="H33" s="264">
        <f t="shared" si="8"/>
        <v>2.7438642507496749E-2</v>
      </c>
      <c r="I33" s="274">
        <v>9334734.3699999992</v>
      </c>
      <c r="J33" s="275">
        <v>6283913.3157999981</v>
      </c>
      <c r="K33" s="276">
        <v>4293748.683470034</v>
      </c>
      <c r="L33" s="265">
        <f t="shared" si="9"/>
        <v>4.5745675065044955E-2</v>
      </c>
      <c r="M33" s="265">
        <f t="shared" si="10"/>
        <v>3.3739107037605361E-2</v>
      </c>
      <c r="N33" s="265">
        <f t="shared" si="11"/>
        <v>3.6538574424785343E-2</v>
      </c>
    </row>
    <row r="34" spans="1:14" x14ac:dyDescent="0.25">
      <c r="A34" s="244"/>
      <c r="B34" s="176" t="s">
        <v>146</v>
      </c>
      <c r="C34" s="271">
        <v>49596.02</v>
      </c>
      <c r="D34" s="272">
        <v>126118.65</v>
      </c>
      <c r="E34" s="273">
        <v>117727.22</v>
      </c>
      <c r="F34" s="258">
        <f t="shared" si="12"/>
        <v>1.2747541851803374E-2</v>
      </c>
      <c r="G34" s="258">
        <f t="shared" si="8"/>
        <v>3.0611338418400646E-2</v>
      </c>
      <c r="H34" s="259">
        <f t="shared" si="8"/>
        <v>4.2815894119630694E-2</v>
      </c>
      <c r="I34" s="271">
        <v>4309521.1500000004</v>
      </c>
      <c r="J34" s="272">
        <v>3858003.8875199994</v>
      </c>
      <c r="K34" s="273">
        <v>3039421.4389474792</v>
      </c>
      <c r="L34" s="260">
        <f t="shared" si="9"/>
        <v>2.1119182014157183E-2</v>
      </c>
      <c r="M34" s="260">
        <f t="shared" si="10"/>
        <v>2.0714099569968943E-2</v>
      </c>
      <c r="N34" s="260">
        <f t="shared" si="11"/>
        <v>2.586460797829452E-2</v>
      </c>
    </row>
    <row r="35" spans="1:14" x14ac:dyDescent="0.25">
      <c r="A35" s="244"/>
      <c r="B35" s="4" t="s">
        <v>147</v>
      </c>
      <c r="C35" s="274">
        <v>299225.78000000003</v>
      </c>
      <c r="D35" s="275">
        <v>458675.09000000014</v>
      </c>
      <c r="E35" s="276">
        <v>346202.29</v>
      </c>
      <c r="F35" s="31">
        <f t="shared" si="12"/>
        <v>7.6909259123786738E-2</v>
      </c>
      <c r="G35" s="31">
        <f t="shared" si="8"/>
        <v>0.1113289620851506</v>
      </c>
      <c r="H35" s="264">
        <f t="shared" si="8"/>
        <v>0.12590937416694015</v>
      </c>
      <c r="I35" s="274">
        <v>21816519.389999997</v>
      </c>
      <c r="J35" s="275">
        <v>20075954.035840001</v>
      </c>
      <c r="K35" s="276">
        <v>15458500.135886708</v>
      </c>
      <c r="L35" s="265">
        <f t="shared" si="9"/>
        <v>0.10691374467736382</v>
      </c>
      <c r="M35" s="265">
        <f t="shared" si="10"/>
        <v>0.10779027781846783</v>
      </c>
      <c r="N35" s="265">
        <f t="shared" si="11"/>
        <v>0.13154741913170773</v>
      </c>
    </row>
    <row r="36" spans="1:14" x14ac:dyDescent="0.25">
      <c r="A36" s="244"/>
      <c r="B36" s="176" t="s">
        <v>148</v>
      </c>
      <c r="C36" s="271">
        <v>679463.7</v>
      </c>
      <c r="D36" s="272">
        <v>486396.38000000012</v>
      </c>
      <c r="E36" s="273">
        <v>625996.48</v>
      </c>
      <c r="F36" s="258">
        <f t="shared" si="12"/>
        <v>0.17464086740289184</v>
      </c>
      <c r="G36" s="258">
        <f t="shared" si="8"/>
        <v>0.11805743396131345</v>
      </c>
      <c r="H36" s="259">
        <f t="shared" si="8"/>
        <v>0.22766696611829881</v>
      </c>
      <c r="I36" s="271">
        <v>38980820.889999993</v>
      </c>
      <c r="J36" s="272">
        <v>34926764.118759997</v>
      </c>
      <c r="K36" s="273">
        <v>27056834.074177649</v>
      </c>
      <c r="L36" s="260">
        <f t="shared" si="9"/>
        <v>0.19102889225573713</v>
      </c>
      <c r="M36" s="260">
        <f t="shared" si="10"/>
        <v>0.18752611213097509</v>
      </c>
      <c r="N36" s="260">
        <f t="shared" si="11"/>
        <v>0.23024592690400475</v>
      </c>
    </row>
    <row r="37" spans="1:14" x14ac:dyDescent="0.25">
      <c r="A37" s="244"/>
      <c r="B37" s="4" t="s">
        <v>149</v>
      </c>
      <c r="C37" s="274">
        <v>48309.38</v>
      </c>
      <c r="D37" s="275">
        <v>1710171.84</v>
      </c>
      <c r="E37" s="276">
        <v>261433.61</v>
      </c>
      <c r="F37" s="31">
        <f t="shared" si="12"/>
        <v>1.2416839967898087E-2</v>
      </c>
      <c r="G37" s="31">
        <f t="shared" si="8"/>
        <v>0.41509046400242094</v>
      </c>
      <c r="H37" s="264">
        <f t="shared" si="8"/>
        <v>9.5080082287450796E-2</v>
      </c>
      <c r="I37" s="274">
        <v>27259608.609999999</v>
      </c>
      <c r="J37" s="275">
        <v>17668282.4067</v>
      </c>
      <c r="K37" s="276">
        <v>11204802.3978855</v>
      </c>
      <c r="L37" s="265">
        <f t="shared" si="9"/>
        <v>0.13358807529446196</v>
      </c>
      <c r="M37" s="265">
        <f t="shared" si="10"/>
        <v>9.4863191347890286E-2</v>
      </c>
      <c r="N37" s="265">
        <f t="shared" si="11"/>
        <v>9.53496668089307E-2</v>
      </c>
    </row>
    <row r="38" spans="1:14" x14ac:dyDescent="0.25">
      <c r="A38" s="244"/>
      <c r="B38" s="176" t="s">
        <v>154</v>
      </c>
      <c r="C38" s="271">
        <v>455116.31</v>
      </c>
      <c r="D38" s="272">
        <v>78195.700000000012</v>
      </c>
      <c r="E38" s="273">
        <v>94478.11</v>
      </c>
      <c r="F38" s="258">
        <f t="shared" si="12"/>
        <v>0.11697741490473063</v>
      </c>
      <c r="G38" s="258">
        <f t="shared" si="8"/>
        <v>1.8979548508993173E-2</v>
      </c>
      <c r="H38" s="259">
        <f t="shared" si="8"/>
        <v>3.4360488206404784E-2</v>
      </c>
      <c r="I38" s="271">
        <v>7882077.2999999998</v>
      </c>
      <c r="J38" s="272">
        <v>3306421.9790800004</v>
      </c>
      <c r="K38" s="273">
        <v>3359595.8832299765</v>
      </c>
      <c r="L38" s="260">
        <f t="shared" si="9"/>
        <v>3.8626803153839165E-2</v>
      </c>
      <c r="M38" s="260">
        <f t="shared" si="10"/>
        <v>1.7752588149677406E-2</v>
      </c>
      <c r="N38" s="260">
        <f t="shared" si="11"/>
        <v>2.858920101429771E-2</v>
      </c>
    </row>
    <row r="39" spans="1:14" x14ac:dyDescent="0.25">
      <c r="A39" s="244"/>
      <c r="B39" s="4" t="s">
        <v>150</v>
      </c>
      <c r="C39" s="274">
        <v>1691426.77</v>
      </c>
      <c r="D39" s="275">
        <v>119245.54999999999</v>
      </c>
      <c r="E39" s="276">
        <v>105689.32</v>
      </c>
      <c r="F39" s="31">
        <f t="shared" si="12"/>
        <v>0.43474322213426803</v>
      </c>
      <c r="G39" s="31">
        <f t="shared" si="8"/>
        <v>2.8943109412749937E-2</v>
      </c>
      <c r="H39" s="264">
        <f t="shared" si="8"/>
        <v>3.8437862838311875E-2</v>
      </c>
      <c r="I39" s="274">
        <v>10945737.039999999</v>
      </c>
      <c r="J39" s="275">
        <v>8197950.5178399989</v>
      </c>
      <c r="K39" s="276">
        <v>6681042.8976802081</v>
      </c>
      <c r="L39" s="265">
        <f t="shared" si="9"/>
        <v>5.3640533316993248E-2</v>
      </c>
      <c r="M39" s="265">
        <f t="shared" si="10"/>
        <v>4.4015809275240368E-2</v>
      </c>
      <c r="N39" s="265">
        <f t="shared" si="11"/>
        <v>5.685376605572251E-2</v>
      </c>
    </row>
    <row r="40" spans="1:14" x14ac:dyDescent="0.25">
      <c r="A40" s="244"/>
      <c r="B40" s="176" t="s">
        <v>151</v>
      </c>
      <c r="C40" s="271">
        <v>147417.32</v>
      </c>
      <c r="D40" s="272">
        <v>111994.37999999998</v>
      </c>
      <c r="E40" s="273">
        <v>145459.32999999999</v>
      </c>
      <c r="F40" s="258">
        <f t="shared" si="12"/>
        <v>3.7890307657362239E-2</v>
      </c>
      <c r="G40" s="258">
        <f t="shared" si="8"/>
        <v>2.7183115797219208E-2</v>
      </c>
      <c r="H40" s="259">
        <f t="shared" si="8"/>
        <v>5.2901710173674531E-2</v>
      </c>
      <c r="I40" s="271">
        <v>4598093.01</v>
      </c>
      <c r="J40" s="272">
        <v>2015158.4000000001</v>
      </c>
      <c r="K40" s="273">
        <v>1872896.92</v>
      </c>
      <c r="L40" s="260">
        <f t="shared" si="9"/>
        <v>2.2533353432135691E-2</v>
      </c>
      <c r="M40" s="260">
        <f t="shared" si="10"/>
        <v>1.0819634444093836E-2</v>
      </c>
      <c r="N40" s="260">
        <f t="shared" si="11"/>
        <v>1.5937817638191732E-2</v>
      </c>
    </row>
    <row r="41" spans="1:14" x14ac:dyDescent="0.25">
      <c r="A41" s="244"/>
      <c r="B41" s="4" t="s">
        <v>155</v>
      </c>
      <c r="C41" s="274">
        <v>79756.61</v>
      </c>
      <c r="D41" s="275">
        <v>520555.0400000001</v>
      </c>
      <c r="E41" s="276">
        <v>633622.68999999994</v>
      </c>
      <c r="F41" s="31">
        <f t="shared" si="12"/>
        <v>2.0499643397453252E-2</v>
      </c>
      <c r="G41" s="31">
        <f t="shared" si="8"/>
        <v>0.12634837508048247</v>
      </c>
      <c r="H41" s="264">
        <f t="shared" si="8"/>
        <v>0.23044052179976371</v>
      </c>
      <c r="I41" s="274">
        <v>26091700.439999998</v>
      </c>
      <c r="J41" s="275">
        <v>23273668.944499999</v>
      </c>
      <c r="K41" s="276">
        <v>19702710.103551</v>
      </c>
      <c r="L41" s="265">
        <f t="shared" si="9"/>
        <v>0.12786464005431902</v>
      </c>
      <c r="M41" s="265">
        <f t="shared" si="10"/>
        <v>0.12495920427513252</v>
      </c>
      <c r="N41" s="265">
        <f t="shared" si="11"/>
        <v>0.16766443323989963</v>
      </c>
    </row>
    <row r="42" spans="1:14" x14ac:dyDescent="0.25">
      <c r="A42" s="244"/>
      <c r="B42" s="176" t="s">
        <v>152</v>
      </c>
      <c r="C42" s="271">
        <v>83052.649999999994</v>
      </c>
      <c r="D42" s="272">
        <v>150230.03</v>
      </c>
      <c r="E42" s="273">
        <v>108216.46</v>
      </c>
      <c r="F42" s="258">
        <f t="shared" si="12"/>
        <v>2.1346816373131905E-2</v>
      </c>
      <c r="G42" s="258">
        <f t="shared" si="8"/>
        <v>3.6463618100387861E-2</v>
      </c>
      <c r="H42" s="259">
        <f t="shared" si="8"/>
        <v>3.935695154749471E-2</v>
      </c>
      <c r="I42" s="271">
        <v>3566177.09</v>
      </c>
      <c r="J42" s="272">
        <v>3214670.9206799995</v>
      </c>
      <c r="K42" s="273">
        <v>2691543.5281990166</v>
      </c>
      <c r="L42" s="260">
        <f t="shared" si="9"/>
        <v>1.7476360003112503E-2</v>
      </c>
      <c r="M42" s="260">
        <f t="shared" si="10"/>
        <v>1.7259965380297729E-2</v>
      </c>
      <c r="N42" s="260">
        <f t="shared" si="11"/>
        <v>2.2904266358498307E-2</v>
      </c>
    </row>
    <row r="43" spans="1:14" x14ac:dyDescent="0.25">
      <c r="A43" s="244"/>
      <c r="B43" s="4" t="s">
        <v>46</v>
      </c>
      <c r="C43" s="274">
        <v>275627.84999999998</v>
      </c>
      <c r="D43" s="275">
        <v>149609.60000000001</v>
      </c>
      <c r="E43" s="276">
        <v>153585.5</v>
      </c>
      <c r="F43" s="31">
        <f t="shared" si="12"/>
        <v>7.0843941779956981E-2</v>
      </c>
      <c r="G43" s="31">
        <f t="shared" si="8"/>
        <v>3.6313028217805646E-2</v>
      </c>
      <c r="H43" s="264">
        <f t="shared" si="8"/>
        <v>5.5857094954850202E-2</v>
      </c>
      <c r="I43" s="274">
        <v>43727161.269999988</v>
      </c>
      <c r="J43" s="275">
        <v>58876109.289619997</v>
      </c>
      <c r="K43" s="276">
        <v>19148056.440428544</v>
      </c>
      <c r="L43" s="265">
        <f t="shared" si="9"/>
        <v>0.21428874477702337</v>
      </c>
      <c r="M43" s="265">
        <f t="shared" si="10"/>
        <v>0.31611310555249927</v>
      </c>
      <c r="N43" s="265">
        <f t="shared" si="11"/>
        <v>0.16294448905033859</v>
      </c>
    </row>
    <row r="44" spans="1:14" ht="15.75" thickBot="1" x14ac:dyDescent="0.3">
      <c r="A44" s="244"/>
      <c r="B44" s="252" t="s">
        <v>153</v>
      </c>
      <c r="C44" s="277">
        <v>3890634.02</v>
      </c>
      <c r="D44" s="278">
        <v>4119997.9</v>
      </c>
      <c r="E44" s="279">
        <v>2749614.8899999997</v>
      </c>
      <c r="F44" s="269">
        <f>SUM(F32:F43)</f>
        <v>1</v>
      </c>
      <c r="G44" s="269">
        <f>SUM(G32:G43)</f>
        <v>1</v>
      </c>
      <c r="H44" s="269">
        <f>SUM(H32:H43)</f>
        <v>0.99999999999999989</v>
      </c>
      <c r="I44" s="277">
        <v>204057200.09000003</v>
      </c>
      <c r="J44" s="278">
        <v>186250137.23084</v>
      </c>
      <c r="K44" s="279">
        <v>130189948.97531995</v>
      </c>
      <c r="L44" s="269">
        <f>SUM(L32:L43)</f>
        <v>1.0000000000000002</v>
      </c>
      <c r="M44" s="269">
        <f>SUM(M32:M43)</f>
        <v>1</v>
      </c>
      <c r="N44" s="269">
        <f>SUM(N32:N43)</f>
        <v>1.0000000000000002</v>
      </c>
    </row>
    <row r="45" spans="1:14" x14ac:dyDescent="0.25">
      <c r="B45" s="648"/>
      <c r="C45" s="172"/>
      <c r="D45" s="172"/>
      <c r="E45" s="172"/>
      <c r="F45" s="648"/>
      <c r="G45" s="648"/>
      <c r="H45" s="648"/>
      <c r="I45" s="172"/>
      <c r="J45" s="172"/>
      <c r="K45" s="172"/>
    </row>
    <row r="47" spans="1:14" x14ac:dyDescent="0.25">
      <c r="A47" s="15" t="s">
        <v>161</v>
      </c>
    </row>
    <row r="48" spans="1:14" x14ac:dyDescent="0.25">
      <c r="A48" s="729" t="s">
        <v>376</v>
      </c>
    </row>
    <row r="49" spans="1:1" x14ac:dyDescent="0.25">
      <c r="A49" s="777" t="s">
        <v>377</v>
      </c>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00B73-41C2-44E8-A9A2-FE8572395659}">
  <dimension ref="A1:A2"/>
  <sheetViews>
    <sheetView workbookViewId="0"/>
  </sheetViews>
  <sheetFormatPr defaultRowHeight="15" x14ac:dyDescent="0.25"/>
  <cols>
    <col min="1" max="16384" width="9.140625" style="727"/>
  </cols>
  <sheetData>
    <row r="1" spans="1:1" x14ac:dyDescent="0.25">
      <c r="A1" s="297" t="s">
        <v>0</v>
      </c>
    </row>
    <row r="2" spans="1:1" x14ac:dyDescent="0.25">
      <c r="A2" s="759" t="s">
        <v>381</v>
      </c>
    </row>
  </sheetData>
  <hyperlinks>
    <hyperlink ref="A1" location="Contents!A1" display="Return to Contents" xr:uid="{B308F26A-9CA8-4937-AD6D-C3E64B758C7F}"/>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14D4B4-584A-463F-81BE-282D37031341}">
  <ds:schemaRefs>
    <ds:schemaRef ds:uri="4ea622ab-6d0b-4c8a-8736-27bd26b1fd54"/>
    <ds:schemaRef ds:uri="http://purl.org/dc/terms/"/>
    <ds:schemaRef ds:uri="http://schemas.microsoft.com/office/2006/documentManagement/types"/>
    <ds:schemaRef ds:uri="http://purl.org/dc/dcmitype/"/>
    <ds:schemaRef ds:uri="1543e12e-b41e-4b3f-8a83-41e12152c6a2"/>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8D2059E-A2B6-488A-81AC-F8614C49A7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Housing Tenure Chart</vt:lpstr>
      <vt:lpstr>Chart Data</vt:lpstr>
      <vt:lpstr>Debt</vt:lpstr>
      <vt:lpstr>Debt Chart</vt:lpstr>
      <vt:lpstr>Staff</vt:lpstr>
      <vt:lpstr>Funding</vt:lpstr>
      <vt:lpstr>Volume</vt:lpstr>
      <vt:lpstr>Contacts Chart</vt:lpstr>
      <vt:lpstr>Debt Strategies</vt:lpstr>
      <vt:lpstr>Welfare Rights Activity</vt:lpstr>
      <vt:lpstr>Financial Gain</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2021-01-19T14:48:26Z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