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E5B8114C-BC59-4467-8DAB-9928B47FA8C9}" xr6:coauthVersionLast="45" xr6:coauthVersionMax="45" xr10:uidLastSave="{1C133965-C55F-4435-A6A0-20A04C11FFCF}"/>
  <bookViews>
    <workbookView xWindow="-120" yWindow="-120" windowWidth="20730" windowHeight="11160" firstSheet="1" activeTab="1" xr2:uid="{CA18817D-08B0-4234-805E-55EF8804B090}"/>
  </bookViews>
  <sheets>
    <sheet name="Contents" sheetId="2" r:id="rId1"/>
    <sheet name="Notes &amp; Caveats" sheetId="25" r:id="rId2"/>
    <sheet name="Key Points" sheetId="23" r:id="rId3"/>
    <sheet name="Services" sheetId="18" r:id="rId4"/>
    <sheet name="Demographics" sheetId="27" r:id="rId5"/>
    <sheet name="Chart Data" sheetId="21" state="hidden" r:id="rId6"/>
    <sheet name="Disability Chart" sheetId="32" r:id="rId7"/>
    <sheet name="Income Chart" sheetId="30" r:id="rId8"/>
    <sheet name="Debt" sheetId="6" r:id="rId9"/>
    <sheet name="Staff" sheetId="7" r:id="rId10"/>
    <sheet name="Funding" sheetId="8" r:id="rId11"/>
    <sheet name="Volume" sheetId="9" r:id="rId12"/>
    <sheet name="Referral Chart" sheetId="28" r:id="rId13"/>
    <sheet name="Debt Strategies" sheetId="10" r:id="rId14"/>
    <sheet name="Welfare Rights Activity" sheetId="11" r:id="rId15"/>
    <sheet name="Financial Gain" sheetId="12" r:id="rId16"/>
    <sheet name="Softer Outcomes" sheetId="31" r:id="rId17"/>
    <sheet name="Lookup" sheetId="3" state="hidden" r:id="rId18"/>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21" l="1"/>
  <c r="K32" i="27" l="1"/>
  <c r="C32" i="27"/>
  <c r="J39" i="27" l="1"/>
  <c r="I39" i="27"/>
  <c r="H39" i="27"/>
  <c r="G39" i="27"/>
  <c r="F39" i="27"/>
  <c r="E39" i="27"/>
  <c r="D39" i="27"/>
  <c r="C39" i="27"/>
  <c r="C158" i="27"/>
  <c r="C147" i="27"/>
  <c r="K136" i="27"/>
  <c r="C136" i="27"/>
  <c r="AA122" i="27"/>
  <c r="C122" i="27"/>
  <c r="W110" i="27"/>
  <c r="C110" i="27"/>
  <c r="S96" i="27"/>
  <c r="C96" i="27"/>
  <c r="Q84" i="27"/>
  <c r="C84" i="27"/>
  <c r="B3" i="21" s="1"/>
  <c r="G70" i="27"/>
  <c r="C70" i="27"/>
  <c r="C32" i="21" s="1"/>
  <c r="O56" i="27"/>
  <c r="C56" i="27"/>
  <c r="C44" i="27"/>
  <c r="G17" i="27"/>
  <c r="C17" i="27"/>
  <c r="E34" i="21" l="1"/>
  <c r="C34" i="21"/>
  <c r="P3" i="2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D34" i="21"/>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AC118" i="27"/>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B25" i="21" l="1"/>
  <c r="G25" i="21" s="1"/>
  <c r="I89" i="9"/>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D32" i="21" s="1"/>
  <c r="E72" i="11"/>
  <c r="E74" i="11" s="1"/>
  <c r="N16" i="10"/>
  <c r="D91" i="9"/>
  <c r="H91" i="9"/>
  <c r="H64" i="9"/>
  <c r="H14" i="6"/>
  <c r="H36" i="6"/>
  <c r="D65" i="27"/>
  <c r="H65" i="27"/>
  <c r="P164" i="27"/>
  <c r="H32" i="6"/>
  <c r="H21" i="6"/>
  <c r="M164" i="27"/>
  <c r="H19" i="6"/>
  <c r="H39" i="6"/>
  <c r="H31" i="9"/>
  <c r="H76" i="9"/>
  <c r="E31" i="11"/>
  <c r="E33" i="11" s="1"/>
  <c r="K18" i="12"/>
  <c r="K26" i="12"/>
  <c r="E82" i="11"/>
  <c r="I72" i="11"/>
  <c r="I74" i="11" s="1"/>
  <c r="E49" i="9"/>
  <c r="H49" i="9" s="1"/>
  <c r="H68" i="9"/>
  <c r="N20" i="10"/>
  <c r="H31" i="11"/>
  <c r="H41" i="11" s="1"/>
  <c r="K22" i="12"/>
  <c r="G72" i="11"/>
  <c r="G77" i="11" s="1"/>
  <c r="G113" i="11"/>
  <c r="G129" i="11" s="1"/>
  <c r="I124" i="11"/>
  <c r="D26" i="27"/>
  <c r="E65" i="27"/>
  <c r="D79" i="27"/>
  <c r="E32" i="21" s="1"/>
  <c r="H15" i="6"/>
  <c r="H18" i="6"/>
  <c r="H23" i="6"/>
  <c r="H33" i="6"/>
  <c r="H38" i="6"/>
  <c r="H40" i="6"/>
  <c r="E31" i="9"/>
  <c r="H61" i="9"/>
  <c r="H65" i="9"/>
  <c r="H69" i="9"/>
  <c r="H73" i="9"/>
  <c r="H77" i="9"/>
  <c r="E91" i="9"/>
  <c r="H26" i="10"/>
  <c r="N26" i="10" s="1"/>
  <c r="N13" i="10"/>
  <c r="N19" i="10"/>
  <c r="N21" i="10"/>
  <c r="E34" i="11"/>
  <c r="E42" i="11"/>
  <c r="K15" i="12"/>
  <c r="K19" i="12"/>
  <c r="K23" i="12"/>
  <c r="K27" i="12"/>
  <c r="E75" i="11"/>
  <c r="E83" i="11"/>
  <c r="G87" i="11"/>
  <c r="I116" i="11"/>
  <c r="I125" i="11"/>
  <c r="I128" i="11"/>
  <c r="H72" i="9"/>
  <c r="N24" i="10"/>
  <c r="E30" i="12"/>
  <c r="E44" i="12" s="1"/>
  <c r="K14" i="12"/>
  <c r="E86" i="11"/>
  <c r="E113" i="11"/>
  <c r="E122" i="11" s="1"/>
  <c r="I119" i="11"/>
  <c r="H30" i="12"/>
  <c r="H45" i="12" s="1"/>
  <c r="C37" i="27"/>
  <c r="F65" i="27"/>
  <c r="H16" i="6"/>
  <c r="H22" i="6"/>
  <c r="H24" i="6"/>
  <c r="H34" i="6"/>
  <c r="H37" i="6"/>
  <c r="H42" i="6"/>
  <c r="E28" i="7"/>
  <c r="C32" i="7" s="1"/>
  <c r="E15" i="8"/>
  <c r="C19" i="8" s="1"/>
  <c r="H28" i="8"/>
  <c r="F31" i="9"/>
  <c r="H62" i="9"/>
  <c r="H66" i="9"/>
  <c r="H70" i="9"/>
  <c r="H74" i="9"/>
  <c r="F91" i="9"/>
  <c r="N14" i="10"/>
  <c r="N17" i="10"/>
  <c r="N22" i="10"/>
  <c r="E35" i="11"/>
  <c r="E39" i="11"/>
  <c r="E43" i="11"/>
  <c r="E47" i="11"/>
  <c r="K16" i="12"/>
  <c r="K20" i="12"/>
  <c r="K24" i="12"/>
  <c r="K28" i="12"/>
  <c r="E80" i="11"/>
  <c r="E88" i="11"/>
  <c r="I88" i="11"/>
  <c r="I117" i="11"/>
  <c r="I121" i="11"/>
  <c r="I122" i="11"/>
  <c r="I129" i="11"/>
  <c r="F51" i="27"/>
  <c r="C65" i="27"/>
  <c r="G65" i="27"/>
  <c r="H13" i="6"/>
  <c r="H17" i="6"/>
  <c r="H20" i="6"/>
  <c r="H35" i="6"/>
  <c r="H41" i="6"/>
  <c r="H43" i="6"/>
  <c r="C31" i="9"/>
  <c r="G31" i="9"/>
  <c r="H48" i="9"/>
  <c r="H63" i="9"/>
  <c r="H67" i="9"/>
  <c r="H71" i="9"/>
  <c r="H75" i="9"/>
  <c r="C91" i="9"/>
  <c r="G91" i="9"/>
  <c r="N15" i="10"/>
  <c r="N18" i="10"/>
  <c r="N23" i="10"/>
  <c r="E36" i="11"/>
  <c r="E40" i="11"/>
  <c r="E44" i="11"/>
  <c r="E48" i="11"/>
  <c r="K17" i="12"/>
  <c r="K21" i="12"/>
  <c r="E39" i="12"/>
  <c r="K25" i="12"/>
  <c r="K29" i="12"/>
  <c r="E77" i="11"/>
  <c r="E85" i="11"/>
  <c r="E89" i="11"/>
  <c r="I81" i="11"/>
  <c r="I118" i="11"/>
  <c r="I123" i="11"/>
  <c r="I126" i="11"/>
  <c r="I130" i="11"/>
  <c r="E59" i="12"/>
  <c r="H43" i="12" l="1"/>
  <c r="N27" i="10"/>
  <c r="N28" i="10"/>
  <c r="F79" i="27"/>
  <c r="E33" i="21" s="1"/>
  <c r="I120" i="11"/>
  <c r="E38" i="11"/>
  <c r="I127" i="11"/>
  <c r="E41" i="11"/>
  <c r="I83" i="11"/>
  <c r="E46" i="11"/>
  <c r="H34" i="12"/>
  <c r="K31" i="9"/>
  <c r="E84" i="11"/>
  <c r="E79" i="11"/>
  <c r="E81" i="11"/>
  <c r="G84" i="11"/>
  <c r="E76" i="11"/>
  <c r="E87" i="11"/>
  <c r="E78" i="11"/>
  <c r="G125" i="11"/>
  <c r="H39" i="11"/>
  <c r="F26" i="27"/>
  <c r="E121" i="11"/>
  <c r="E47" i="12"/>
  <c r="G130" i="11"/>
  <c r="H38" i="11"/>
  <c r="G126" i="11"/>
  <c r="H44" i="11"/>
  <c r="G128" i="11"/>
  <c r="H40" i="11"/>
  <c r="G122" i="11"/>
  <c r="H36" i="11"/>
  <c r="H53" i="9"/>
  <c r="O13" i="21" s="1"/>
  <c r="G121" i="11"/>
  <c r="H35" i="11"/>
  <c r="G123" i="11"/>
  <c r="G124" i="11"/>
  <c r="H34" i="11"/>
  <c r="E37" i="11"/>
  <c r="K91" i="9"/>
  <c r="G118" i="11"/>
  <c r="H48" i="11"/>
  <c r="H45" i="9"/>
  <c r="D11" i="21" s="1"/>
  <c r="G117" i="11"/>
  <c r="H47" i="11"/>
  <c r="H47" i="9"/>
  <c r="D13" i="21" s="1"/>
  <c r="H37" i="11"/>
  <c r="H54" i="9"/>
  <c r="P13" i="21" s="1"/>
  <c r="G120" i="11"/>
  <c r="H46" i="11"/>
  <c r="H43" i="11"/>
  <c r="H52" i="9"/>
  <c r="I27" i="21" s="1"/>
  <c r="G116" i="11"/>
  <c r="H42" i="11"/>
  <c r="E130" i="11"/>
  <c r="G89" i="11"/>
  <c r="D41" i="27"/>
  <c r="E117" i="11"/>
  <c r="G80" i="11"/>
  <c r="E42" i="12"/>
  <c r="E34" i="12"/>
  <c r="G82" i="11"/>
  <c r="G83" i="11"/>
  <c r="H15" i="7"/>
  <c r="F19" i="7" s="1"/>
  <c r="H59" i="12"/>
  <c r="E126" i="11"/>
  <c r="G85" i="11"/>
  <c r="E43" i="12"/>
  <c r="E35" i="12"/>
  <c r="E27" i="21"/>
  <c r="J12" i="21"/>
  <c r="D14" i="21"/>
  <c r="E129" i="11"/>
  <c r="G76" i="11"/>
  <c r="G79" i="11"/>
  <c r="N40" i="6"/>
  <c r="N18" i="6"/>
  <c r="N91" i="9"/>
  <c r="E118" i="11"/>
  <c r="G81" i="11"/>
  <c r="J27" i="21"/>
  <c r="D19" i="21"/>
  <c r="J51" i="27"/>
  <c r="E125" i="11"/>
  <c r="G88" i="11"/>
  <c r="E46" i="12"/>
  <c r="E38" i="12"/>
  <c r="N29" i="10"/>
  <c r="G75" i="11"/>
  <c r="I82" i="11"/>
  <c r="F27" i="21"/>
  <c r="K12" i="21"/>
  <c r="D15" i="21"/>
  <c r="N65" i="9"/>
  <c r="J65" i="27"/>
  <c r="E15" i="7"/>
  <c r="C19" i="7" s="1"/>
  <c r="Z21" i="10"/>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D33" i="21" s="1"/>
  <c r="E26" i="27"/>
  <c r="T21" i="12"/>
  <c r="N71" i="9"/>
  <c r="G19" i="7"/>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Z13" i="10"/>
  <c r="T26" i="10"/>
  <c r="Z26" i="10" s="1"/>
  <c r="N69" i="9"/>
  <c r="N23" i="6"/>
  <c r="K65" i="27"/>
  <c r="L72" i="11"/>
  <c r="L85" i="11" s="1"/>
  <c r="N72" i="11"/>
  <c r="N78" i="11" s="1"/>
  <c r="N113" i="11"/>
  <c r="N127" i="11" s="1"/>
  <c r="T27" i="12"/>
  <c r="Z16" i="10"/>
  <c r="N64" i="9"/>
  <c r="N39" i="6"/>
  <c r="Z24" i="10"/>
  <c r="K49" i="9"/>
  <c r="N49" i="9" s="1"/>
  <c r="N14" i="6"/>
  <c r="N63" i="9"/>
  <c r="N41" i="6"/>
  <c r="Z23" i="10"/>
  <c r="N67" i="9"/>
  <c r="N43" i="6"/>
  <c r="Z14" i="10"/>
  <c r="N22" i="6"/>
  <c r="T28" i="12"/>
  <c r="N74" i="9"/>
  <c r="N16" i="6"/>
  <c r="L65" i="27"/>
  <c r="H47" i="12"/>
  <c r="I85" i="11"/>
  <c r="D19" i="7"/>
  <c r="N131" i="27"/>
  <c r="H131" i="27"/>
  <c r="J105" i="27"/>
  <c r="C105" i="27"/>
  <c r="H38" i="12"/>
  <c r="I76" i="11"/>
  <c r="C154" i="27"/>
  <c r="G119" i="27"/>
  <c r="H93" i="27"/>
  <c r="I51" i="27"/>
  <c r="H32" i="12"/>
  <c r="E127" i="11"/>
  <c r="E128" i="11"/>
  <c r="I87" i="11"/>
  <c r="E45" i="12"/>
  <c r="E37" i="12"/>
  <c r="F131" i="27"/>
  <c r="D93" i="27"/>
  <c r="C93" i="27"/>
  <c r="H51" i="27"/>
  <c r="E119" i="11"/>
  <c r="Q164" i="27"/>
  <c r="F93" i="27"/>
  <c r="E41" i="27"/>
  <c r="Q167" i="27" l="1"/>
  <c r="N47" i="11"/>
  <c r="F32" i="7"/>
  <c r="I12" i="21"/>
  <c r="N89" i="11"/>
  <c r="P78" i="11"/>
  <c r="H41" i="27"/>
  <c r="N51" i="27"/>
  <c r="B27" i="21"/>
  <c r="D27" i="21"/>
  <c r="G12" i="21"/>
  <c r="L129" i="11"/>
  <c r="D18" i="21"/>
  <c r="D20" i="21"/>
  <c r="K27" i="21"/>
  <c r="N13" i="21"/>
  <c r="N88" i="11"/>
  <c r="P116" i="11"/>
  <c r="N46" i="12"/>
  <c r="N129" i="11"/>
  <c r="K35" i="11"/>
  <c r="C27" i="21"/>
  <c r="D12" i="21"/>
  <c r="H12" i="21"/>
  <c r="G27" i="21"/>
  <c r="L13" i="21"/>
  <c r="D16" i="21"/>
  <c r="K34" i="12"/>
  <c r="P27" i="21"/>
  <c r="E15" i="21"/>
  <c r="N123" i="11"/>
  <c r="N37" i="12"/>
  <c r="K41" i="11"/>
  <c r="L105" i="27"/>
  <c r="P129" i="11"/>
  <c r="K42" i="12"/>
  <c r="D17" i="21"/>
  <c r="H27" i="21"/>
  <c r="M13" i="21"/>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I145" i="27" l="1" a="1"/>
  <c r="I145" i="27" s="1"/>
  <c r="H145" i="27" a="1"/>
  <c r="H145" i="27" s="1"/>
  <c r="G145" i="27" a="1"/>
  <c r="G145" i="27" s="1"/>
  <c r="U27" i="21"/>
  <c r="E20" i="21"/>
  <c r="M27" i="21"/>
  <c r="E12" i="21"/>
  <c r="Q27" i="21"/>
  <c r="E16" i="21"/>
  <c r="E18" i="21"/>
  <c r="S27" i="21"/>
  <c r="E17" i="21"/>
  <c r="R27" i="21"/>
  <c r="E14" i="21"/>
  <c r="O27" i="21"/>
  <c r="E13" i="21"/>
  <c r="N27" i="21"/>
  <c r="L27" i="21"/>
  <c r="E11" i="21"/>
  <c r="T27" i="21"/>
  <c r="E19" i="2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l="1"/>
  <c r="L32" i="8"/>
  <c r="J32" i="8"/>
  <c r="I32" i="8"/>
  <c r="K32" i="8"/>
</calcChain>
</file>

<file path=xl/sharedStrings.xml><?xml version="1.0" encoding="utf-8"?>
<sst xmlns="http://schemas.openxmlformats.org/spreadsheetml/2006/main" count="1656" uniqueCount="392">
  <si>
    <t>Common Advice Performance Management Reporting Framework Summary 2019/20</t>
  </si>
  <si>
    <t>Falkirk</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</si>
  <si>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Falkirk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</si>
  <si>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</si>
  <si>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</si>
  <si>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</si>
  <si>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</si>
  <si>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</si>
  <si>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</si>
  <si>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</si>
  <si>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</si>
  <si>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</si>
  <si>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</si>
  <si>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</si>
  <si>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</si>
  <si>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</si>
  <si>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</si>
  <si>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</si>
  <si>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Disability Chart</t>
  </si>
  <si>
    <t>Income Chart</t>
  </si>
  <si>
    <t>Referral Chart</t>
  </si>
  <si>
    <t>Return to Contents</t>
  </si>
  <si>
    <t>The information presented in this spreadsheet relates to data from money and welfare rights advice services funded by Falkirk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</si>
  <si>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</si>
  <si>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</si>
  <si>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</si>
  <si>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</si>
  <si>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</si>
  <si>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Falkirk, CAB figures for local authority funded projects are reported directly to the council. This ensures that only statistics for the local authority funded projects are included.</t>
  </si>
  <si>
    <t>Figures for Scotland are included in this spreadsheet to illustrate how activity in Falkirk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</si>
  <si>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In 2019/20 only the debt figures for the 3 CAB's have been included. Therefore, figures for Welfare Rights advice include the local authority service only.</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</si>
  <si>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</si>
  <si>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Falkirk, comparisons have been made using data from the 2019 Scottish Household Survey (SHS). This helps demonstrate which demographic groups are overrepresented or underrepresented within advice services. </t>
  </si>
  <si>
    <t>Demographic figures include new clients only.</t>
  </si>
  <si>
    <t>There was a reduction in local authority funding between 2018/19 and 2019/20. This was a result of the opening of 3 new Council HUBS and a reduction in the Fairer Falkirk budget available.</t>
  </si>
  <si>
    <t>Table A1.2 - Contacts by channel are only recorded for contacts who became new clients. In 2017/18 CAB only provided figures for face to face contacts.</t>
  </si>
  <si>
    <t>Softer Outcomes are not measured using the CAPMRF indicators. However, the internal service carried out an online survey. A summary is provided of the indicators relating to the impact of the service.</t>
  </si>
  <si>
    <t>In 2019/20 Falkirk Council funded 4 service to deliver both Money and Welfare Rights Advice.</t>
  </si>
  <si>
    <t xml:space="preserve">One of these services is delivered internally within the council and the remaining 3 services are externally commissioned to deliver advice. </t>
  </si>
  <si>
    <t>These services are listed below, alongside the Case Management Systems used within each service.</t>
  </si>
  <si>
    <t>Internal Service</t>
  </si>
  <si>
    <t>Service Name</t>
  </si>
  <si>
    <t>Case Management System</t>
  </si>
  <si>
    <t>Falkirk Council Community Advice Service</t>
  </si>
  <si>
    <t>Advice Pro</t>
  </si>
  <si>
    <t>External Services</t>
  </si>
  <si>
    <t>Denny &amp; Dunipace CAB</t>
  </si>
  <si>
    <t>CASTLE</t>
  </si>
  <si>
    <t>Falkirk CAB</t>
  </si>
  <si>
    <t>Grangemouth CAB</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</si>
  <si>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</si>
  <si>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</si>
  <si>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</si>
  <si>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</si>
  <si>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</si>
  <si>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</si>
  <si>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</si>
  <si>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</si>
  <si>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</si>
  <si>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</si>
  <si>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</si>
  <si>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</si>
  <si>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</si>
  <si>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</si>
  <si>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</si>
  <si>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</si>
  <si>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</si>
  <si>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</si>
  <si>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</si>
  <si>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</si>
  <si>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</si>
  <si>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</si>
  <si>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</si>
  <si>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</si>
  <si>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</si>
  <si>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</si>
  <si>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</si>
  <si>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</si>
  <si>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</si>
  <si>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</si>
  <si>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</si>
  <si>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</si>
  <si>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</si>
  <si>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</si>
  <si>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</si>
  <si>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</si>
  <si>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</si>
  <si>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</si>
  <si>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</si>
  <si>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</si>
  <si>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</si>
  <si>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</si>
  <si>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</si>
  <si>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</si>
  <si>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</si>
  <si>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</si>
  <si>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</si>
  <si>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</si>
  <si>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</si>
  <si>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</si>
  <si>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</si>
  <si>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</si>
  <si>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</si>
  <si>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</si>
  <si>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</si>
  <si>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</si>
  <si>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</si>
  <si>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</si>
  <si>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</si>
  <si>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</si>
  <si>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</si>
  <si>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</si>
  <si>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</si>
  <si>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</si>
  <si>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</si>
  <si>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</si>
  <si>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</si>
  <si>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</si>
  <si>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</si>
  <si>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</si>
  <si>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</si>
  <si>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</si>
  <si>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</si>
  <si>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</si>
  <si>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</si>
  <si>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</si>
  <si>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</si>
  <si>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</si>
  <si>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</si>
  <si>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</si>
  <si>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</si>
  <si>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</si>
  <si>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</si>
  <si>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</si>
  <si>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</si>
  <si>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</si>
  <si>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</si>
  <si>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</si>
  <si>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</si>
  <si>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</si>
  <si>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</si>
  <si>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</si>
  <si>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</si>
  <si>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</si>
  <si>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</si>
  <si>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</si>
  <si>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</si>
  <si>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</si>
  <si>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</si>
  <si>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</si>
  <si>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</si>
  <si>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</si>
  <si>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</si>
  <si>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</si>
  <si>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</si>
  <si>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</si>
  <si>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</si>
  <si>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</si>
  <si>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</si>
  <si>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</si>
  <si>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</si>
  <si>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</si>
  <si>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</si>
  <si>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Referrals</t>
  </si>
  <si>
    <r>
      <t>Referral Type</t>
    </r>
    <r>
      <rPr>
        <b/>
        <vertAlign val="superscript"/>
        <sz val="11"/>
        <color theme="1"/>
        <rFont val="Calibri"/>
        <family val="2"/>
        <scheme val="minor"/>
      </rPr>
      <t>1</t>
    </r>
  </si>
  <si>
    <t>as</t>
  </si>
  <si>
    <t>Self-referral</t>
  </si>
  <si>
    <t>Primary Health Care</t>
  </si>
  <si>
    <t>Third Sector</t>
  </si>
  <si>
    <t>LA Referrals</t>
  </si>
  <si>
    <t>Employability</t>
  </si>
  <si>
    <t>Housing</t>
  </si>
  <si>
    <t>Revenues</t>
  </si>
  <si>
    <t>Social Services</t>
  </si>
  <si>
    <t>LA Other</t>
  </si>
  <si>
    <t>Referral Type</t>
  </si>
  <si>
    <t>LA referrals</t>
  </si>
  <si>
    <t>Scotland LA Referrals</t>
  </si>
  <si>
    <t>Chart C2.1 Proportion of 2019/20 Money and Welfare Rights Advice Clients in Falkirk and Scotland by Disability Status, compared with the Falkirk Population</t>
  </si>
  <si>
    <t>Chart C2.2 Proportion of 2019/20 Money and Welfare Rights Advice Clients in Falkirk and Scotland by Income, compared with the Falkirk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</si>
  <si>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</si>
  <si>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</si>
  <si>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</si>
  <si>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</si>
  <si>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</si>
  <si>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</si>
  <si>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</si>
  <si>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</si>
  <si>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</si>
  <si>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</si>
  <si>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</si>
  <si>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</si>
  <si>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</si>
  <si>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</si>
  <si>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</si>
  <si>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</si>
  <si>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</si>
  <si>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</si>
  <si>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</si>
  <si>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</si>
  <si>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Other includes; housing repairs, income tax, fines, child support, social fund, phones, TV, Student Loans, credit union</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</si>
  <si>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</si>
  <si>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</si>
  <si>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</si>
  <si>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</si>
  <si>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</si>
  <si>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</si>
  <si>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</si>
  <si>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</si>
  <si>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</si>
  <si>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</si>
  <si>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</si>
  <si>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</si>
  <si>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</si>
  <si>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</si>
  <si>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</si>
  <si>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</si>
  <si>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</si>
  <si>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</si>
  <si>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</si>
  <si>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</si>
  <si>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</si>
  <si>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</si>
  <si>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</si>
  <si>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</si>
  <si>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2019/20 Other funding includes Test of Change funding from the Improvement Service. 2017/18 Other funding includes DWP Personal Budgeting</t>
  </si>
  <si>
    <t>Contacts, Clients &amp; New Clients</t>
  </si>
  <si>
    <t>Table A1.1</t>
  </si>
  <si>
    <t>Contacts by Channel</t>
  </si>
  <si>
    <t>Table A1.2</t>
  </si>
  <si>
    <t>Benefit Entitlement Checks</t>
  </si>
  <si>
    <t>Table A1.3</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</si>
  <si>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</si>
  <si>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</si>
  <si>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</si>
  <si>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</si>
  <si>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</si>
  <si>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</si>
  <si>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</si>
  <si>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</si>
  <si>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</si>
  <si>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</si>
  <si>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</si>
  <si>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</si>
  <si>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</si>
  <si>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</si>
  <si>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</si>
  <si>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</si>
  <si>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</si>
  <si>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</si>
  <si>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</si>
  <si>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Table A1.5 First Reason for Contacting Advice Services in 2017/18, 2018/19 and 2019/20</t>
  </si>
  <si>
    <t>Reason for Contact</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</si>
  <si>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</si>
  <si>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</si>
  <si>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</si>
  <si>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</si>
  <si>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</si>
  <si>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</si>
  <si>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</si>
  <si>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</si>
  <si>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</si>
  <si>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</si>
  <si>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</si>
  <si>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</si>
  <si>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</si>
  <si>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</si>
  <si>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</si>
  <si>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</si>
  <si>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Chart A1.1 Proportion of 2019/20 referrals by category in Falkirk and Scotland</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</si>
  <si>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</si>
  <si>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</si>
  <si>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</si>
  <si>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</si>
  <si>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</si>
  <si>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</si>
  <si>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</si>
  <si>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</si>
  <si>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</si>
  <si>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</si>
  <si>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</si>
  <si>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</si>
  <si>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</si>
  <si>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</si>
  <si>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</si>
  <si>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</si>
  <si>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</si>
  <si>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</si>
  <si>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</si>
  <si>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</si>
  <si>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</si>
  <si>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Debt Advice Outputs</t>
  </si>
  <si>
    <t>Total Debt Strategies Agreed</t>
  </si>
  <si>
    <t>Awaiting outcome</t>
  </si>
  <si>
    <t>Did not agree a 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</si>
  <si>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</si>
  <si>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</si>
  <si>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</si>
  <si>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</si>
  <si>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</si>
  <si>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</si>
  <si>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</si>
  <si>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</si>
  <si>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</si>
  <si>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</si>
  <si>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t>Benefit Type</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</si>
  <si>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</si>
  <si>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</si>
  <si>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</si>
  <si>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</si>
  <si>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</si>
  <si>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</si>
  <si>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</si>
  <si>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</si>
  <si>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</si>
  <si>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</si>
  <si>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</si>
  <si>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</si>
  <si>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</si>
  <si>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</si>
  <si>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</si>
  <si>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</si>
  <si>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</si>
  <si>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</si>
  <si>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</si>
  <si>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</si>
  <si>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</si>
  <si>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</si>
  <si>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</si>
  <si>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</si>
  <si>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</si>
  <si>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</si>
  <si>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</si>
  <si>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</si>
  <si>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</si>
  <si>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</si>
  <si>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</si>
  <si>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</si>
  <si>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</si>
  <si>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</si>
  <si>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</si>
  <si>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</si>
  <si>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</si>
  <si>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</si>
  <si>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</si>
  <si>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</si>
  <si>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Table OC2.1 Clients Self-Reporting the impact made by the service</t>
  </si>
  <si>
    <t>What difference did the advice make to your life?</t>
  </si>
  <si>
    <t>Responses</t>
  </si>
  <si>
    <t>No Difference</t>
  </si>
  <si>
    <t>Slight difference</t>
  </si>
  <si>
    <t>Moderate difference</t>
  </si>
  <si>
    <t>Big difference</t>
  </si>
  <si>
    <t>Not answered</t>
  </si>
  <si>
    <t>What improvement did the service make to your financial situation?</t>
  </si>
  <si>
    <t>No improvement</t>
  </si>
  <si>
    <t>Slight improvement</t>
  </si>
  <si>
    <t>Moderate improvement</t>
  </si>
  <si>
    <t>Big improvement</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</si>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</sst>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
      <sz val="11"/>
      <color rgb="FFFF0000"/>
      <name val="Calibri"/>
      <family val="2"/>
      <scheme val="minor"/>
    </font>
    <font>
      <vertAlign val="superscript"/>
      <sz val="11"/>
      <color theme="1"/>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9">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auto="1"/>
      </right>
      <top style="dashed">
        <color indexed="64"/>
      </top>
      <bottom/>
      <diagonal/>
    </border>
    <border>
      <left style="thin">
        <color indexed="64"/>
      </left>
      <right style="hair">
        <color indexed="64"/>
      </right>
      <top/>
      <bottom/>
      <diagonal/>
    </border>
    <border>
      <left style="thin">
        <color indexed="64"/>
      </left>
      <right style="hair">
        <color indexed="64"/>
      </right>
      <top style="medium">
        <color auto="1"/>
      </top>
      <bottom/>
      <diagonal/>
    </border>
    <border>
      <left style="thin">
        <color indexed="64"/>
      </left>
      <right style="hair">
        <color indexed="64"/>
      </right>
      <top/>
      <bottom style="medium">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780">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0" borderId="0" xfId="0" applyBorder="1"/>
    <xf numFmtId="9" fontId="12" fillId="0" borderId="0" xfId="2" applyFont="1" applyFill="1" applyBorder="1"/>
    <xf numFmtId="9" fontId="0" fillId="0" borderId="0" xfId="0" applyNumberFormat="1"/>
    <xf numFmtId="0" fontId="0" fillId="3" borderId="0" xfId="0" applyFill="1" applyAlignment="1">
      <alignment horizontal="left" wrapText="1" indent="2"/>
    </xf>
    <xf numFmtId="0" fontId="2" fillId="2" borderId="0" xfId="0" applyNumberFormat="1" applyFont="1" applyFill="1" applyBorder="1" applyAlignment="1">
      <alignment vertical="center"/>
    </xf>
    <xf numFmtId="0" fontId="2" fillId="3" borderId="18" xfId="0" applyFont="1" applyFill="1" applyBorder="1" applyAlignment="1">
      <alignment vertical="center"/>
    </xf>
    <xf numFmtId="0" fontId="2" fillId="3" borderId="0" xfId="0" applyFont="1" applyFill="1" applyBorder="1" applyAlignment="1">
      <alignment vertical="center"/>
    </xf>
    <xf numFmtId="0" fontId="0" fillId="2" borderId="80" xfId="0" applyFont="1" applyFill="1" applyBorder="1" applyAlignment="1">
      <alignment horizontal="left"/>
    </xf>
    <xf numFmtId="0" fontId="0" fillId="3"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12" fillId="0" borderId="103" xfId="0" applyFont="1" applyBorder="1"/>
    <xf numFmtId="0" fontId="12" fillId="0" borderId="103" xfId="0" applyFont="1" applyBorder="1" applyAlignment="1">
      <alignment vertical="center"/>
    </xf>
    <xf numFmtId="0" fontId="12" fillId="0" borderId="103" xfId="0" applyFont="1" applyBorder="1" applyAlignment="1">
      <alignment horizontal="left"/>
    </xf>
    <xf numFmtId="0" fontId="12" fillId="0" borderId="103" xfId="0" applyFont="1" applyBorder="1" applyAlignment="1">
      <alignment horizontal="left" vertical="center"/>
    </xf>
    <xf numFmtId="0" fontId="0" fillId="2" borderId="104" xfId="0" applyFill="1" applyBorder="1" applyAlignment="1">
      <alignment horizontal="left" wrapText="1" indent="2"/>
    </xf>
    <xf numFmtId="0" fontId="0" fillId="0" borderId="0" xfId="0" applyBorder="1" applyAlignment="1"/>
    <xf numFmtId="0" fontId="0" fillId="2" borderId="0" xfId="0" applyFill="1" applyAlignment="1">
      <alignment horizontal="left" wrapText="1" indent="2"/>
    </xf>
    <xf numFmtId="0" fontId="0" fillId="2" borderId="4" xfId="0" applyFill="1" applyBorder="1" applyAlignment="1">
      <alignment horizontal="left" indent="2"/>
    </xf>
    <xf numFmtId="0" fontId="0" fillId="2" borderId="105" xfId="0" applyFill="1" applyBorder="1" applyAlignment="1">
      <alignment horizontal="left" wrapText="1" indent="2"/>
    </xf>
    <xf numFmtId="0" fontId="19" fillId="5" borderId="0" xfId="0" applyFont="1" applyFill="1"/>
    <xf numFmtId="0" fontId="20" fillId="5" borderId="0" xfId="0" applyFont="1" applyFill="1"/>
    <xf numFmtId="0" fontId="6" fillId="5" borderId="0" xfId="4" applyFill="1"/>
    <xf numFmtId="0" fontId="0" fillId="0" borderId="0" xfId="0" applyAlignment="1">
      <alignment vertical="center"/>
    </xf>
    <xf numFmtId="0" fontId="0" fillId="2" borderId="106" xfId="0" applyFill="1" applyBorder="1"/>
    <xf numFmtId="0" fontId="0" fillId="2" borderId="107" xfId="0" applyFill="1" applyBorder="1"/>
    <xf numFmtId="9" fontId="0" fillId="2" borderId="18" xfId="2" applyFont="1" applyFill="1" applyBorder="1"/>
    <xf numFmtId="0" fontId="0" fillId="2" borderId="3" xfId="0" applyFill="1" applyBorder="1"/>
    <xf numFmtId="0" fontId="0" fillId="2" borderId="108" xfId="0" applyFill="1" applyBorder="1"/>
    <xf numFmtId="0" fontId="2" fillId="2" borderId="106" xfId="0" applyFont="1" applyFill="1" applyBorder="1"/>
    <xf numFmtId="0" fontId="0" fillId="3" borderId="106" xfId="0" applyFill="1" applyBorder="1"/>
    <xf numFmtId="0" fontId="17" fillId="2" borderId="0" xfId="0" applyFont="1" applyFill="1" applyAlignment="1">
      <alignment vertical="center"/>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12" fillId="0" borderId="103" xfId="0" applyFont="1" applyBorder="1" applyAlignment="1">
      <alignment horizontal="center"/>
    </xf>
    <xf numFmtId="0" fontId="0" fillId="0" borderId="0" xfId="0" applyAlignment="1">
      <alignment horizontal="center"/>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6" fillId="2" borderId="103"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Data'!$F$12</c:f>
              <c:strCache>
                <c:ptCount val="1"/>
                <c:pt idx="0">
                  <c:v>Referral Type</c:v>
                </c:pt>
              </c:strCache>
            </c:strRef>
          </c:tx>
          <c:spPr>
            <a:solidFill>
              <a:schemeClr val="accent5">
                <a:lumMod val="60000"/>
                <a:lumOff val="40000"/>
              </a:schemeClr>
            </a:solidFill>
            <a:ln>
              <a:noFill/>
            </a:ln>
            <a:effectLst/>
          </c:spPr>
          <c:invertIfNegative val="0"/>
          <c:dPt>
            <c:idx val="4"/>
            <c:invertIfNegative val="0"/>
            <c:bubble3D val="0"/>
            <c:spPr>
              <a:solidFill>
                <a:schemeClr val="accent5">
                  <a:lumMod val="60000"/>
                  <a:lumOff val="40000"/>
                </a:schemeClr>
              </a:solidFill>
              <a:ln w="12700">
                <a:solidFill>
                  <a:sysClr val="windowText" lastClr="000000"/>
                </a:solidFill>
              </a:ln>
              <a:effectLst/>
            </c:spPr>
            <c:extLst>
              <c:ext xmlns:c16="http://schemas.microsoft.com/office/drawing/2014/chart" uri="{C3380CC4-5D6E-409C-BE32-E72D297353CC}">
                <c16:uniqueId val="{00000001-A361-4EF1-889D-7B51FD0FBFDE}"/>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Data'!$G$12:$P$12</c:f>
              <c:numCache>
                <c:formatCode>0%</c:formatCode>
                <c:ptCount val="10"/>
                <c:pt idx="0">
                  <c:v>0.43971803597472048</c:v>
                </c:pt>
                <c:pt idx="1">
                  <c:v>5.6392805055906658E-2</c:v>
                </c:pt>
                <c:pt idx="2">
                  <c:v>4.6183762761302871E-2</c:v>
                </c:pt>
                <c:pt idx="3">
                  <c:v>5.8337384540593099E-3</c:v>
                </c:pt>
                <c:pt idx="4">
                  <c:v>0.45187165775401067</c:v>
                </c:pt>
              </c:numCache>
            </c:numRef>
          </c:val>
          <c:extLst>
            <c:ext xmlns:c16="http://schemas.microsoft.com/office/drawing/2014/chart" uri="{C3380CC4-5D6E-409C-BE32-E72D297353CC}">
              <c16:uniqueId val="{00000002-A361-4EF1-889D-7B51FD0FBFDE}"/>
            </c:ext>
          </c:extLst>
        </c:ser>
        <c:ser>
          <c:idx val="1"/>
          <c:order val="1"/>
          <c:tx>
            <c:strRef>
              <c:f>'Chart Data'!$F$13</c:f>
              <c:strCache>
                <c:ptCount val="1"/>
                <c:pt idx="0">
                  <c:v>LA referrals</c:v>
                </c:pt>
              </c:strCache>
            </c:strRef>
          </c:tx>
          <c:spPr>
            <a:solidFill>
              <a:schemeClr val="accent5">
                <a:lumMod val="75000"/>
              </a:schemeClr>
            </a:solidFill>
            <a:ln>
              <a:noFill/>
            </a:ln>
            <a:effectLst/>
          </c:spPr>
          <c:invertIfNegative val="0"/>
          <c:dPt>
            <c:idx val="7"/>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4-A361-4EF1-889D-7B51FD0FBFDE}"/>
              </c:ext>
            </c:extLst>
          </c:dPt>
          <c:dPt>
            <c:idx val="8"/>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6-A361-4EF1-889D-7B51FD0FBFDE}"/>
              </c:ext>
            </c:extLst>
          </c:dPt>
          <c:dLbls>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61-4EF1-889D-7B51FD0FBFDE}"/>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61-4EF1-889D-7B51FD0FBF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Data'!$G$11:$P$11</c:f>
              <c:strCache>
                <c:ptCount val="10"/>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strCache>
            </c:strRef>
          </c:cat>
          <c:val>
            <c:numRef>
              <c:f>'Chart Data'!$G$13:$P$13</c:f>
              <c:numCache>
                <c:formatCode>General</c:formatCode>
                <c:ptCount val="10"/>
                <c:pt idx="5" formatCode="0%">
                  <c:v>8.0213903743315516E-3</c:v>
                </c:pt>
                <c:pt idx="6" formatCode="0%">
                  <c:v>6.7331064657267861E-2</c:v>
                </c:pt>
                <c:pt idx="7" formatCode="0%">
                  <c:v>0.13150218765192026</c:v>
                </c:pt>
                <c:pt idx="8" formatCode="0%">
                  <c:v>0.17063684978123481</c:v>
                </c:pt>
                <c:pt idx="9" formatCode="0%">
                  <c:v>7.43801652892562E-2</c:v>
                </c:pt>
              </c:numCache>
            </c:numRef>
          </c:val>
          <c:extLst>
            <c:ext xmlns:c16="http://schemas.microsoft.com/office/drawing/2014/chart" uri="{C3380CC4-5D6E-409C-BE32-E72D297353CC}">
              <c16:uniqueId val="{00000007-A361-4EF1-889D-7B51FD0FBFDE}"/>
            </c:ext>
          </c:extLst>
        </c:ser>
        <c:dLbls>
          <c:showLegendKey val="0"/>
          <c:showVal val="0"/>
          <c:showCatName val="0"/>
          <c:showSerName val="0"/>
          <c:showPercent val="0"/>
          <c:showBubbleSize val="0"/>
        </c:dLbls>
        <c:gapWidth val="219"/>
        <c:overlap val="-27"/>
        <c:axId val="829055760"/>
        <c:axId val="829056088"/>
      </c:barChart>
      <c:catAx>
        <c:axId val="82905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9056088"/>
        <c:crosses val="autoZero"/>
        <c:auto val="1"/>
        <c:lblAlgn val="ctr"/>
        <c:lblOffset val="100"/>
        <c:noMultiLvlLbl val="0"/>
      </c:catAx>
      <c:valAx>
        <c:axId val="829056088"/>
        <c:scaling>
          <c:orientation val="minMax"/>
        </c:scaling>
        <c:delete val="1"/>
        <c:axPos val="l"/>
        <c:numFmt formatCode="0%" sourceLinked="1"/>
        <c:majorTickMark val="none"/>
        <c:minorTickMark val="none"/>
        <c:tickLblPos val="nextTo"/>
        <c:crossAx val="82905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Data'!$D$31</c:f>
              <c:strCache>
                <c:ptCount val="1"/>
                <c:pt idx="0">
                  <c:v>Disability</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9FD0-47A8-888C-4FA9806698C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Data'!$C$32:$C$34</c:f>
              <c:strCache>
                <c:ptCount val="3"/>
                <c:pt idx="0">
                  <c:v>Falkirk</c:v>
                </c:pt>
                <c:pt idx="1">
                  <c:v>Scotland</c:v>
                </c:pt>
                <c:pt idx="2">
                  <c:v>Falkirk Population (SHS)</c:v>
                </c:pt>
              </c:strCache>
            </c:strRef>
          </c:cat>
          <c:val>
            <c:numRef>
              <c:f>'Chart Data'!$D$32:$D$34</c:f>
              <c:numCache>
                <c:formatCode>0%</c:formatCode>
                <c:ptCount val="3"/>
                <c:pt idx="0">
                  <c:v>0.79047156052503642</c:v>
                </c:pt>
                <c:pt idx="1">
                  <c:v>0.6049356489891049</c:v>
                </c:pt>
                <c:pt idx="2">
                  <c:v>0.25700000000000001</c:v>
                </c:pt>
              </c:numCache>
            </c:numRef>
          </c:val>
          <c:extLst>
            <c:ext xmlns:c16="http://schemas.microsoft.com/office/drawing/2014/chart" uri="{C3380CC4-5D6E-409C-BE32-E72D297353CC}">
              <c16:uniqueId val="{00000000-9FD0-47A8-888C-4FA9806698C5}"/>
            </c:ext>
          </c:extLst>
        </c:ser>
        <c:ser>
          <c:idx val="1"/>
          <c:order val="1"/>
          <c:tx>
            <c:strRef>
              <c:f>'Chart Data'!$E$31</c:f>
              <c:strCache>
                <c:ptCount val="1"/>
                <c:pt idx="0">
                  <c:v>No Disability</c:v>
                </c:pt>
              </c:strCache>
            </c:strRef>
          </c:tx>
          <c:spPr>
            <a:solidFill>
              <a:schemeClr val="bg2"/>
            </a:solidFill>
            <a:ln>
              <a:noFill/>
            </a:ln>
            <a:effectLst/>
          </c:spPr>
          <c:invertIfNegative val="0"/>
          <c:dPt>
            <c:idx val="0"/>
            <c:invertIfNegative val="0"/>
            <c:bubble3D val="0"/>
            <c:spPr>
              <a:solidFill>
                <a:schemeClr val="bg2"/>
              </a:solidFill>
              <a:ln w="12700">
                <a:solidFill>
                  <a:schemeClr val="tx1"/>
                </a:solidFill>
              </a:ln>
              <a:effectLst/>
            </c:spPr>
            <c:extLst>
              <c:ext xmlns:c16="http://schemas.microsoft.com/office/drawing/2014/chart" uri="{C3380CC4-5D6E-409C-BE32-E72D297353CC}">
                <c16:uniqueId val="{00000003-9FD0-47A8-888C-4FA9806698C5}"/>
              </c:ext>
            </c:extLst>
          </c:dPt>
          <c:cat>
            <c:strRef>
              <c:f>'Chart Data'!$C$32:$C$34</c:f>
              <c:strCache>
                <c:ptCount val="3"/>
                <c:pt idx="0">
                  <c:v>Falkirk</c:v>
                </c:pt>
                <c:pt idx="1">
                  <c:v>Scotland</c:v>
                </c:pt>
                <c:pt idx="2">
                  <c:v>Falkirk Population (SHS)</c:v>
                </c:pt>
              </c:strCache>
            </c:strRef>
          </c:cat>
          <c:val>
            <c:numRef>
              <c:f>'Chart Data'!$E$32:$E$34</c:f>
              <c:numCache>
                <c:formatCode>0%</c:formatCode>
                <c:ptCount val="3"/>
                <c:pt idx="0">
                  <c:v>0.20952843947496355</c:v>
                </c:pt>
                <c:pt idx="1">
                  <c:v>0.39506435101089515</c:v>
                </c:pt>
                <c:pt idx="2">
                  <c:v>0.74299999999999999</c:v>
                </c:pt>
              </c:numCache>
            </c:numRef>
          </c:val>
          <c:extLst>
            <c:ext xmlns:c16="http://schemas.microsoft.com/office/drawing/2014/chart" uri="{C3380CC4-5D6E-409C-BE32-E72D297353CC}">
              <c16:uniqueId val="{00000001-9FD0-47A8-888C-4FA9806698C5}"/>
            </c:ext>
          </c:extLst>
        </c:ser>
        <c:dLbls>
          <c:showLegendKey val="0"/>
          <c:showVal val="0"/>
          <c:showCatName val="0"/>
          <c:showSerName val="0"/>
          <c:showPercent val="0"/>
          <c:showBubbleSize val="0"/>
        </c:dLbls>
        <c:gapWidth val="150"/>
        <c:overlap val="100"/>
        <c:axId val="651143576"/>
        <c:axId val="651148496"/>
      </c:barChart>
      <c:catAx>
        <c:axId val="651143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148496"/>
        <c:crosses val="autoZero"/>
        <c:auto val="1"/>
        <c:lblAlgn val="ctr"/>
        <c:lblOffset val="100"/>
        <c:noMultiLvlLbl val="0"/>
      </c:catAx>
      <c:valAx>
        <c:axId val="651148496"/>
        <c:scaling>
          <c:orientation val="minMax"/>
          <c:max val="1"/>
        </c:scaling>
        <c:delete val="1"/>
        <c:axPos val="l"/>
        <c:numFmt formatCode="0%" sourceLinked="1"/>
        <c:majorTickMark val="none"/>
        <c:minorTickMark val="none"/>
        <c:tickLblPos val="nextTo"/>
        <c:crossAx val="651143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Data'!$D$31</c:f>
              <c:strCache>
                <c:ptCount val="1"/>
                <c:pt idx="0">
                  <c:v>Disability</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2A71-4A34-98B2-1726923B27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Data'!$C$32:$C$34</c:f>
              <c:strCache>
                <c:ptCount val="3"/>
                <c:pt idx="0">
                  <c:v>Falkirk</c:v>
                </c:pt>
                <c:pt idx="1">
                  <c:v>Scotland</c:v>
                </c:pt>
                <c:pt idx="2">
                  <c:v>Falkirk Population (SHS)</c:v>
                </c:pt>
              </c:strCache>
            </c:strRef>
          </c:cat>
          <c:val>
            <c:numRef>
              <c:f>'Chart Data'!$D$32:$D$34</c:f>
              <c:numCache>
                <c:formatCode>0%</c:formatCode>
                <c:ptCount val="3"/>
                <c:pt idx="0">
                  <c:v>0.79047156052503642</c:v>
                </c:pt>
                <c:pt idx="1">
                  <c:v>0.6049356489891049</c:v>
                </c:pt>
                <c:pt idx="2">
                  <c:v>0.25700000000000001</c:v>
                </c:pt>
              </c:numCache>
            </c:numRef>
          </c:val>
          <c:extLst>
            <c:ext xmlns:c16="http://schemas.microsoft.com/office/drawing/2014/chart" uri="{C3380CC4-5D6E-409C-BE32-E72D297353CC}">
              <c16:uniqueId val="{00000002-2A71-4A34-98B2-1726923B27E6}"/>
            </c:ext>
          </c:extLst>
        </c:ser>
        <c:ser>
          <c:idx val="1"/>
          <c:order val="1"/>
          <c:tx>
            <c:strRef>
              <c:f>'Chart Data'!$E$31</c:f>
              <c:strCache>
                <c:ptCount val="1"/>
                <c:pt idx="0">
                  <c:v>No Disability</c:v>
                </c:pt>
              </c:strCache>
            </c:strRef>
          </c:tx>
          <c:spPr>
            <a:solidFill>
              <a:schemeClr val="bg2"/>
            </a:solidFill>
            <a:ln>
              <a:noFill/>
            </a:ln>
            <a:effectLst/>
          </c:spPr>
          <c:invertIfNegative val="0"/>
          <c:dPt>
            <c:idx val="0"/>
            <c:invertIfNegative val="0"/>
            <c:bubble3D val="0"/>
            <c:spPr>
              <a:solidFill>
                <a:schemeClr val="bg2"/>
              </a:solidFill>
              <a:ln w="12700">
                <a:solidFill>
                  <a:schemeClr val="tx1"/>
                </a:solidFill>
              </a:ln>
              <a:effectLst/>
            </c:spPr>
            <c:extLst>
              <c:ext xmlns:c16="http://schemas.microsoft.com/office/drawing/2014/chart" uri="{C3380CC4-5D6E-409C-BE32-E72D297353CC}">
                <c16:uniqueId val="{00000004-2A71-4A34-98B2-1726923B27E6}"/>
              </c:ext>
            </c:extLst>
          </c:dPt>
          <c:cat>
            <c:strRef>
              <c:f>'Chart Data'!$C$32:$C$34</c:f>
              <c:strCache>
                <c:ptCount val="3"/>
                <c:pt idx="0">
                  <c:v>Falkirk</c:v>
                </c:pt>
                <c:pt idx="1">
                  <c:v>Scotland</c:v>
                </c:pt>
                <c:pt idx="2">
                  <c:v>Falkirk Population (SHS)</c:v>
                </c:pt>
              </c:strCache>
            </c:strRef>
          </c:cat>
          <c:val>
            <c:numRef>
              <c:f>'Chart Data'!$E$32:$E$34</c:f>
              <c:numCache>
                <c:formatCode>0%</c:formatCode>
                <c:ptCount val="3"/>
                <c:pt idx="0">
                  <c:v>0.20952843947496355</c:v>
                </c:pt>
                <c:pt idx="1">
                  <c:v>0.39506435101089515</c:v>
                </c:pt>
                <c:pt idx="2">
                  <c:v>0.74299999999999999</c:v>
                </c:pt>
              </c:numCache>
            </c:numRef>
          </c:val>
          <c:extLst>
            <c:ext xmlns:c16="http://schemas.microsoft.com/office/drawing/2014/chart" uri="{C3380CC4-5D6E-409C-BE32-E72D297353CC}">
              <c16:uniqueId val="{00000005-2A71-4A34-98B2-1726923B27E6}"/>
            </c:ext>
          </c:extLst>
        </c:ser>
        <c:dLbls>
          <c:showLegendKey val="0"/>
          <c:showVal val="0"/>
          <c:showCatName val="0"/>
          <c:showSerName val="0"/>
          <c:showPercent val="0"/>
          <c:showBubbleSize val="0"/>
        </c:dLbls>
        <c:gapWidth val="150"/>
        <c:overlap val="100"/>
        <c:axId val="651143576"/>
        <c:axId val="651148496"/>
      </c:barChart>
      <c:catAx>
        <c:axId val="651143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1148496"/>
        <c:crosses val="autoZero"/>
        <c:auto val="1"/>
        <c:lblAlgn val="ctr"/>
        <c:lblOffset val="100"/>
        <c:noMultiLvlLbl val="0"/>
      </c:catAx>
      <c:valAx>
        <c:axId val="651148496"/>
        <c:scaling>
          <c:orientation val="minMax"/>
          <c:max val="1"/>
        </c:scaling>
        <c:delete val="1"/>
        <c:axPos val="l"/>
        <c:numFmt formatCode="0%" sourceLinked="1"/>
        <c:majorTickMark val="none"/>
        <c:minorTickMark val="none"/>
        <c:tickLblPos val="nextTo"/>
        <c:crossAx val="6511435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B681-4F07-858C-93918CDBC779}"/>
              </c:ext>
            </c:extLst>
          </c:dPt>
          <c:dPt>
            <c:idx val="7"/>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2-B681-4F07-858C-93918CDBC779}"/>
              </c:ext>
            </c:extLst>
          </c:dPt>
          <c:dPt>
            <c:idx val="14"/>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B681-4F07-858C-93918CDBC77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1-4F07-858C-93918CDBC77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1-4F07-858C-93918CDBC779}"/>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1-4F07-858C-93918CDBC7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Demographics!$C$83:$W$85</c:f>
              <c:multiLvlStrCache>
                <c:ptCount val="21"/>
                <c:lvl>
                  <c:pt idx="0">
                    <c:v>£10,000 or less</c:v>
                  </c:pt>
                  <c:pt idx="1">
                    <c:v>£10,001-£15,000</c:v>
                  </c:pt>
                  <c:pt idx="2">
                    <c:v>£15,001-£20,000</c:v>
                  </c:pt>
                  <c:pt idx="3">
                    <c:v>£20,001-£25,000</c:v>
                  </c:pt>
                  <c:pt idx="4">
                    <c:v>£25,001-£30,000</c:v>
                  </c:pt>
                  <c:pt idx="5">
                    <c:v>£30,001-£40,000</c:v>
                  </c:pt>
                  <c:pt idx="6">
                    <c:v>Over £40,000</c:v>
                  </c:pt>
                  <c:pt idx="7">
                    <c:v>£10,000 or less</c:v>
                  </c:pt>
                  <c:pt idx="8">
                    <c:v>£10,001-£15,000</c:v>
                  </c:pt>
                  <c:pt idx="9">
                    <c:v>£15,001-£20,000</c:v>
                  </c:pt>
                  <c:pt idx="10">
                    <c:v>£20,001-£25,000</c:v>
                  </c:pt>
                  <c:pt idx="11">
                    <c:v>£25,001-£30,000</c:v>
                  </c:pt>
                  <c:pt idx="12">
                    <c:v>£30,001-£40,000</c:v>
                  </c:pt>
                  <c:pt idx="13">
                    <c:v>Over £40,000</c:v>
                  </c:pt>
                  <c:pt idx="14">
                    <c:v>£10,000 or less</c:v>
                  </c:pt>
                  <c:pt idx="15">
                    <c:v>£10,001-£15,000</c:v>
                  </c:pt>
                  <c:pt idx="16">
                    <c:v>£15,001-£20,000</c:v>
                  </c:pt>
                  <c:pt idx="17">
                    <c:v>£20,001-£25,000</c:v>
                  </c:pt>
                  <c:pt idx="18">
                    <c:v>£25,001-£30,000</c:v>
                  </c:pt>
                  <c:pt idx="19">
                    <c:v>£30,001-£40,000</c:v>
                  </c:pt>
                  <c:pt idx="20">
                    <c:v>Over £40,000</c:v>
                  </c:pt>
                </c:lvl>
                <c:lvl>
                  <c:pt idx="0">
                    <c:v>Falkirk</c:v>
                  </c:pt>
                  <c:pt idx="7">
                    <c:v>Scotland</c:v>
                  </c:pt>
                  <c:pt idx="14">
                    <c:v>Falkirk</c:v>
                  </c:pt>
                </c:lvl>
                <c:lvl>
                  <c:pt idx="0">
                    <c:v>Clients</c:v>
                  </c:pt>
                  <c:pt idx="14">
                    <c:v>Population (SHS)</c:v>
                  </c:pt>
                </c:lvl>
              </c:multiLvlStrCache>
            </c:multiLvlStrRef>
          </c:cat>
          <c:val>
            <c:numRef>
              <c:f>Demographics!$C$93:$W$93</c:f>
              <c:numCache>
                <c:formatCode>0%</c:formatCode>
                <c:ptCount val="21"/>
                <c:pt idx="0">
                  <c:v>0.65364850976361766</c:v>
                </c:pt>
                <c:pt idx="1">
                  <c:v>0.15416238437821173</c:v>
                </c:pt>
                <c:pt idx="2">
                  <c:v>0.10688591983556012</c:v>
                </c:pt>
                <c:pt idx="3">
                  <c:v>4.7276464542651594E-2</c:v>
                </c:pt>
                <c:pt idx="4">
                  <c:v>2.2610483042137718E-2</c:v>
                </c:pt>
                <c:pt idx="5">
                  <c:v>1.2332990750256937E-2</c:v>
                </c:pt>
                <c:pt idx="6">
                  <c:v>3.0832476875642342E-3</c:v>
                </c:pt>
                <c:pt idx="7">
                  <c:v>0.5779691155376957</c:v>
                </c:pt>
                <c:pt idx="8">
                  <c:v>0.19048456656373974</c:v>
                </c:pt>
                <c:pt idx="9">
                  <c:v>0.12438055977088505</c:v>
                </c:pt>
                <c:pt idx="10">
                  <c:v>5.9898810770704365E-2</c:v>
                </c:pt>
                <c:pt idx="11">
                  <c:v>2.5501188909481373E-2</c:v>
                </c:pt>
                <c:pt idx="12">
                  <c:v>1.4414028332344573E-2</c:v>
                </c:pt>
                <c:pt idx="13">
                  <c:v>7.3517301151491202E-3</c:v>
                </c:pt>
                <c:pt idx="14">
                  <c:v>9.5000000000000001E-2</c:v>
                </c:pt>
                <c:pt idx="15">
                  <c:v>0.111</c:v>
                </c:pt>
                <c:pt idx="16">
                  <c:v>0.19899999999999998</c:v>
                </c:pt>
                <c:pt idx="17">
                  <c:v>9.5000000000000001E-2</c:v>
                </c:pt>
                <c:pt idx="18">
                  <c:v>8.4000000000000005E-2</c:v>
                </c:pt>
                <c:pt idx="19">
                  <c:v>0.16300000000000001</c:v>
                </c:pt>
                <c:pt idx="20">
                  <c:v>0.254</c:v>
                </c:pt>
              </c:numCache>
            </c:numRef>
          </c:val>
          <c:extLst>
            <c:ext xmlns:c16="http://schemas.microsoft.com/office/drawing/2014/chart" uri="{C3380CC4-5D6E-409C-BE32-E72D297353CC}">
              <c16:uniqueId val="{00000000-B681-4F07-858C-93918CDBC779}"/>
            </c:ext>
          </c:extLst>
        </c:ser>
        <c:dLbls>
          <c:showLegendKey val="0"/>
          <c:showVal val="0"/>
          <c:showCatName val="0"/>
          <c:showSerName val="0"/>
          <c:showPercent val="0"/>
          <c:showBubbleSize val="0"/>
        </c:dLbls>
        <c:gapWidth val="219"/>
        <c:overlap val="-27"/>
        <c:axId val="458059136"/>
        <c:axId val="834668208"/>
      </c:barChart>
      <c:catAx>
        <c:axId val="45805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34668208"/>
        <c:crosses val="autoZero"/>
        <c:auto val="1"/>
        <c:lblAlgn val="ctr"/>
        <c:lblOffset val="100"/>
        <c:noMultiLvlLbl val="0"/>
      </c:catAx>
      <c:valAx>
        <c:axId val="834668208"/>
        <c:scaling>
          <c:orientation val="minMax"/>
        </c:scaling>
        <c:delete val="1"/>
        <c:axPos val="l"/>
        <c:numFmt formatCode="0%" sourceLinked="1"/>
        <c:majorTickMark val="none"/>
        <c:minorTickMark val="none"/>
        <c:tickLblPos val="nextTo"/>
        <c:crossAx val="45805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Data'!$A$27</c:f>
              <c:strCache>
                <c:ptCount val="1"/>
                <c:pt idx="0">
                  <c:v>2019/20</c:v>
                </c:pt>
              </c:strCache>
            </c:strRef>
          </c:tx>
          <c:spPr>
            <a:solidFill>
              <a:schemeClr val="bg2"/>
            </a:solidFill>
            <a:ln>
              <a:noFill/>
            </a:ln>
            <a:effectLst/>
          </c:spPr>
          <c:invertIfNegative val="0"/>
          <c:dPt>
            <c:idx val="4"/>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9B25-4DAE-AAD3-AFE58649CD7B}"/>
              </c:ext>
            </c:extLst>
          </c:dPt>
          <c:dPt>
            <c:idx val="6"/>
            <c:invertIfNegative val="0"/>
            <c:bubble3D val="0"/>
            <c:spPr>
              <a:solidFill>
                <a:schemeClr val="bg2"/>
              </a:solidFill>
              <a:ln w="12700">
                <a:noFill/>
              </a:ln>
              <a:effectLst/>
            </c:spPr>
            <c:extLst>
              <c:ext xmlns:c16="http://schemas.microsoft.com/office/drawing/2014/chart" uri="{C3380CC4-5D6E-409C-BE32-E72D297353CC}">
                <c16:uniqueId val="{0000000C-200A-48DC-9503-61C79CBB8EBC}"/>
              </c:ext>
            </c:extLst>
          </c:dPt>
          <c:dPt>
            <c:idx val="7"/>
            <c:invertIfNegative val="0"/>
            <c:bubble3D val="0"/>
            <c:spPr>
              <a:solidFill>
                <a:schemeClr val="bg2"/>
              </a:solidFill>
              <a:ln w="12700">
                <a:noFill/>
              </a:ln>
              <a:effectLst/>
            </c:spPr>
            <c:extLst>
              <c:ext xmlns:c16="http://schemas.microsoft.com/office/drawing/2014/chart" uri="{C3380CC4-5D6E-409C-BE32-E72D297353CC}">
                <c16:uniqueId val="{00000002-9B25-4DAE-AAD3-AFE58649CD7B}"/>
              </c:ext>
            </c:extLst>
          </c:dPt>
          <c:dPt>
            <c:idx val="8"/>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9B25-4DAE-AAD3-AFE58649CD7B}"/>
              </c:ext>
            </c:extLst>
          </c:dPt>
          <c:dPt>
            <c:idx val="14"/>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4-9B25-4DAE-AAD3-AFE58649CD7B}"/>
              </c:ext>
            </c:extLst>
          </c:dPt>
          <c:dPt>
            <c:idx val="16"/>
            <c:invertIfNegative val="0"/>
            <c:bubble3D val="0"/>
            <c:spPr>
              <a:solidFill>
                <a:schemeClr val="bg2"/>
              </a:solidFill>
              <a:ln w="12700">
                <a:noFill/>
              </a:ln>
              <a:effectLst/>
            </c:spPr>
            <c:extLst>
              <c:ext xmlns:c16="http://schemas.microsoft.com/office/drawing/2014/chart" uri="{C3380CC4-5D6E-409C-BE32-E72D297353CC}">
                <c16:uniqueId val="{0000000D-200A-48DC-9503-61C79CBB8EBC}"/>
              </c:ext>
            </c:extLst>
          </c:dPt>
          <c:dPt>
            <c:idx val="17"/>
            <c:invertIfNegative val="0"/>
            <c:bubble3D val="0"/>
            <c:spPr>
              <a:solidFill>
                <a:schemeClr val="bg2"/>
              </a:solidFill>
              <a:ln w="12700">
                <a:noFill/>
              </a:ln>
              <a:effectLst/>
            </c:spPr>
            <c:extLst>
              <c:ext xmlns:c16="http://schemas.microsoft.com/office/drawing/2014/chart" uri="{C3380CC4-5D6E-409C-BE32-E72D297353CC}">
                <c16:uniqueId val="{00000005-9B25-4DAE-AAD3-AFE58649CD7B}"/>
              </c:ext>
            </c:extLst>
          </c:dPt>
          <c:dPt>
            <c:idx val="18"/>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6-9B25-4DAE-AAD3-AFE58649CD7B}"/>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25-4DAE-AAD3-AFE58649CD7B}"/>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25-4DAE-AAD3-AFE58649CD7B}"/>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25-4DAE-AAD3-AFE58649CD7B}"/>
                </c:ext>
              </c:extLst>
            </c:dLbl>
            <c:dLbl>
              <c:idx val="1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25-4DAE-AAD3-AFE58649CD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Data'!$B$25:$U$26</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Falkirk</c:v>
                  </c:pt>
                  <c:pt idx="5">
                    <c:v>Falkirk LA Referrals</c:v>
                  </c:pt>
                  <c:pt idx="10">
                    <c:v>Scotland</c:v>
                  </c:pt>
                  <c:pt idx="15">
                    <c:v>Scotland LA Referrals</c:v>
                  </c:pt>
                </c:lvl>
              </c:multiLvlStrCache>
            </c:multiLvlStrRef>
          </c:cat>
          <c:val>
            <c:numRef>
              <c:f>'Chart Data'!$B$27:$U$27</c:f>
              <c:numCache>
                <c:formatCode>0%</c:formatCode>
                <c:ptCount val="20"/>
                <c:pt idx="0">
                  <c:v>0.43971803597472048</c:v>
                </c:pt>
                <c:pt idx="1">
                  <c:v>5.6392805055906658E-2</c:v>
                </c:pt>
                <c:pt idx="2">
                  <c:v>4.6183762761302871E-2</c:v>
                </c:pt>
                <c:pt idx="3">
                  <c:v>5.8337384540593099E-3</c:v>
                </c:pt>
                <c:pt idx="4">
                  <c:v>0.45187165775401067</c:v>
                </c:pt>
                <c:pt idx="5">
                  <c:v>8.0213903743315516E-3</c:v>
                </c:pt>
                <c:pt idx="6">
                  <c:v>6.7331064657267861E-2</c:v>
                </c:pt>
                <c:pt idx="7">
                  <c:v>0.13150218765192026</c:v>
                </c:pt>
                <c:pt idx="8">
                  <c:v>0.17063684978123481</c:v>
                </c:pt>
                <c:pt idx="9">
                  <c:v>7.43801652892562E-2</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0-9B25-4DAE-AAD3-AFE58649CD7B}"/>
            </c:ext>
          </c:extLst>
        </c:ser>
        <c:dLbls>
          <c:showLegendKey val="0"/>
          <c:showVal val="0"/>
          <c:showCatName val="0"/>
          <c:showSerName val="0"/>
          <c:showPercent val="0"/>
          <c:showBubbleSize val="0"/>
        </c:dLbls>
        <c:gapWidth val="219"/>
        <c:overlap val="-27"/>
        <c:axId val="712977552"/>
        <c:axId val="712973944"/>
      </c:barChart>
      <c:catAx>
        <c:axId val="7129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2973944"/>
        <c:crosses val="autoZero"/>
        <c:auto val="1"/>
        <c:lblAlgn val="ctr"/>
        <c:lblOffset val="100"/>
        <c:noMultiLvlLbl val="0"/>
      </c:catAx>
      <c:valAx>
        <c:axId val="712973944"/>
        <c:scaling>
          <c:orientation val="minMax"/>
        </c:scaling>
        <c:delete val="1"/>
        <c:axPos val="l"/>
        <c:numFmt formatCode="0%" sourceLinked="1"/>
        <c:majorTickMark val="none"/>
        <c:minorTickMark val="none"/>
        <c:tickLblPos val="nextTo"/>
        <c:crossAx val="712977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85725</xdr:rowOff>
    </xdr:from>
    <xdr:to>
      <xdr:col>13</xdr:col>
      <xdr:colOff>542925</xdr:colOff>
      <xdr:row>19</xdr:row>
      <xdr:rowOff>47629</xdr:rowOff>
    </xdr:to>
    <xdr:grpSp>
      <xdr:nvGrpSpPr>
        <xdr:cNvPr id="3" name="Group 2">
          <a:extLst>
            <a:ext uri="{FF2B5EF4-FFF2-40B4-BE49-F238E27FC236}">
              <a16:creationId xmlns:a16="http://schemas.microsoft.com/office/drawing/2014/main" id="{E80B925B-738C-4357-977A-226C0EFA866F}"/>
            </a:ext>
          </a:extLst>
        </xdr:cNvPr>
        <xdr:cNvGrpSpPr/>
      </xdr:nvGrpSpPr>
      <xdr:grpSpPr>
        <a:xfrm>
          <a:off x="352425" y="704850"/>
          <a:ext cx="8115300" cy="3009904"/>
          <a:chOff x="352425" y="704850"/>
          <a:chExt cx="8115300" cy="3009904"/>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704850"/>
            <a:ext cx="8067675" cy="3009904"/>
            <a:chOff x="647700" y="323850"/>
            <a:chExt cx="8067675" cy="3009904"/>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762125"/>
              <a:ext cx="2466975" cy="1533526"/>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5" y="485775"/>
              <a:ext cx="2676525" cy="1390650"/>
              <a:chOff x="4371975" y="504825"/>
              <a:chExt cx="267652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5" y="504825"/>
                <a:ext cx="267652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086351" y="571501"/>
                <a:ext cx="1857374"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GB" sz="1200" b="0" i="0" u="none" strike="noStrike">
                    <a:solidFill>
                      <a:sysClr val="windowText" lastClr="000000"/>
                    </a:solidFill>
                    <a:effectLst/>
                    <a:latin typeface="+mn-lt"/>
                    <a:ea typeface="+mn-ea"/>
                    <a:cs typeface="+mn-cs"/>
                  </a:rPr>
                  <a:t>There has been an overall</a:t>
                </a:r>
                <a:r>
                  <a:rPr lang="en-GB" sz="1200" b="0" i="0" u="none" strike="noStrike" baseline="0">
                    <a:solidFill>
                      <a:sysClr val="windowText" lastClr="000000"/>
                    </a:solidFill>
                    <a:effectLst/>
                    <a:latin typeface="+mn-lt"/>
                    <a:ea typeface="+mn-ea"/>
                    <a:cs typeface="+mn-cs"/>
                  </a:rPr>
                  <a:t> reduction in the </a:t>
                </a:r>
              </a:p>
              <a:p>
                <a:pPr algn="r"/>
                <a:r>
                  <a:rPr lang="en-GB" sz="1400" b="1" i="0" u="none" strike="noStrike" baseline="0">
                    <a:solidFill>
                      <a:schemeClr val="accent3">
                        <a:lumMod val="50000"/>
                      </a:schemeClr>
                    </a:solidFill>
                    <a:effectLst/>
                    <a:latin typeface="+mn-lt"/>
                    <a:ea typeface="+mn-ea"/>
                    <a:cs typeface="+mn-cs"/>
                  </a:rPr>
                  <a:t>amount owed</a:t>
                </a:r>
                <a:r>
                  <a:rPr lang="en-GB" sz="1200" b="0" i="0" u="none" strike="noStrike" baseline="0">
                    <a:solidFill>
                      <a:sysClr val="windowText" lastClr="000000"/>
                    </a:solidFill>
                    <a:effectLst/>
                    <a:latin typeface="+mn-lt"/>
                    <a:ea typeface="+mn-ea"/>
                    <a:cs typeface="+mn-cs"/>
                  </a:rPr>
                  <a:t> </a:t>
                </a:r>
              </a:p>
              <a:p>
                <a:pPr algn="r"/>
                <a:r>
                  <a:rPr lang="en-GB" sz="1200" b="0" i="0" u="none" strike="noStrike" baseline="0">
                    <a:solidFill>
                      <a:sysClr val="windowText" lastClr="000000"/>
                    </a:solidFill>
                    <a:effectLst/>
                    <a:latin typeface="+mn-lt"/>
                    <a:ea typeface="+mn-ea"/>
                    <a:cs typeface="+mn-cs"/>
                  </a:rPr>
                  <a:t>by debt clients</a:t>
                </a:r>
                <a:endParaRPr lang="en-GB" sz="1400" b="1" i="0" u="none" strike="noStrike">
                  <a:solidFill>
                    <a:schemeClr val="accent3">
                      <a:lumMod val="50000"/>
                    </a:schemeClr>
                  </a:solidFill>
                  <a:effectLst/>
                  <a:latin typeface="+mn-lt"/>
                  <a:ea typeface="+mn-ea"/>
                  <a:cs typeface="+mn-cs"/>
                </a:endParaRPr>
              </a:p>
              <a:p>
                <a:pPr algn="r"/>
                <a:r>
                  <a:rPr lang="en-GB" sz="1200" b="0" i="0" u="none" strike="noStrike" baseline="0">
                    <a:solidFill>
                      <a:sysClr val="windowText" lastClr="000000"/>
                    </a:solidFill>
                    <a:effectLst/>
                    <a:latin typeface="+mn-lt"/>
                    <a:ea typeface="+mn-ea"/>
                    <a:cs typeface="+mn-cs"/>
                  </a:rPr>
                  <a:t>between 2018/19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476500" cy="119062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190875" y="1971674"/>
              <a:ext cx="3181351" cy="1343025"/>
              <a:chOff x="2809875" y="2447925"/>
              <a:chExt cx="3181351"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809875" y="2447925"/>
                <a:ext cx="3181351"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2914649" y="2465489"/>
                <a:ext cx="1905002" cy="1203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baseline="0">
                    <a:solidFill>
                      <a:srgbClr val="C00000"/>
                    </a:solidFill>
                    <a:effectLst/>
                    <a:latin typeface="+mn-lt"/>
                    <a:ea typeface="+mn-ea"/>
                    <a:cs typeface="+mn-cs"/>
                  </a:rPr>
                  <a:t>79%</a:t>
                </a:r>
              </a:p>
              <a:p>
                <a:pPr algn="l"/>
                <a:r>
                  <a:rPr lang="en-GB" sz="1200" b="0" i="0" u="none" strike="noStrike">
                    <a:solidFill>
                      <a:schemeClr val="dk1"/>
                    </a:solidFill>
                    <a:effectLst/>
                    <a:latin typeface="+mn-lt"/>
                    <a:ea typeface="+mn-ea"/>
                    <a:cs typeface="+mn-cs"/>
                  </a:rPr>
                  <a:t>of clients stated</a:t>
                </a:r>
                <a:r>
                  <a:rPr lang="en-GB" sz="1200" b="0" i="0" u="none" strike="noStrike" baseline="0">
                    <a:solidFill>
                      <a:schemeClr val="dk1"/>
                    </a:solidFill>
                    <a:effectLst/>
                    <a:latin typeface="+mn-lt"/>
                    <a:ea typeface="+mn-ea"/>
                    <a:cs typeface="+mn-cs"/>
                  </a:rPr>
                  <a:t> they had a disability or long-term health condition</a:t>
                </a:r>
                <a:endParaRPr lang="en-GB" sz="1200"/>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23850"/>
              <a:ext cx="2676525" cy="1495425"/>
              <a:chOff x="4152900" y="1962150"/>
              <a:chExt cx="2819400" cy="1495425"/>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3335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chemeClr val="accent5">
                        <a:lumMod val="50000"/>
                      </a:schemeClr>
                    </a:solidFill>
                    <a:effectLst/>
                    <a:latin typeface="+mn-lt"/>
                    <a:ea typeface="+mn-ea"/>
                    <a:cs typeface="+mn-cs"/>
                  </a:rPr>
                  <a:t>45%</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Falkirk clients were referred from local authority</a:t>
                </a:r>
                <a:r>
                  <a:rPr lang="en-GB" sz="1200" b="0" i="0" u="none" strike="noStrike" baseline="0">
                    <a:solidFill>
                      <a:schemeClr val="dk1"/>
                    </a:solidFill>
                    <a:effectLst/>
                    <a:latin typeface="+mn-lt"/>
                    <a:ea typeface="+mn-ea"/>
                    <a:cs typeface="+mn-cs"/>
                  </a:rPr>
                  <a:t> services, compared with just 18% across services in Scotland</a:t>
                </a:r>
                <a:endParaRPr lang="en-GB" sz="1200"/>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37516" y="1962150"/>
                <a:ext cx="1102188" cy="1102188"/>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885951"/>
              <a:ext cx="2238375" cy="1447803"/>
              <a:chOff x="9648825" y="2289318"/>
              <a:chExt cx="2238375" cy="1092057"/>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289318"/>
                <a:ext cx="2238375" cy="1092057"/>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686926" y="2310872"/>
                <a:ext cx="1466850" cy="977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2800" b="1">
                    <a:solidFill>
                      <a:schemeClr val="accent3">
                        <a:lumMod val="50000"/>
                      </a:schemeClr>
                    </a:solidFill>
                  </a:rPr>
                  <a:t>3,141</a:t>
                </a:r>
                <a:r>
                  <a:rPr lang="en-GB" sz="1200" b="0">
                    <a:solidFill>
                      <a:sysClr val="windowText" lastClr="000000"/>
                    </a:solidFill>
                  </a:rPr>
                  <a:t> </a:t>
                </a:r>
              </a:p>
              <a:p>
                <a:pPr algn="l"/>
                <a:r>
                  <a:rPr lang="en-GB" sz="1200" b="0">
                    <a:solidFill>
                      <a:sysClr val="windowText" lastClr="000000"/>
                    </a:solidFill>
                  </a:rPr>
                  <a:t>benefit entitlement</a:t>
                </a:r>
                <a:r>
                  <a:rPr lang="en-GB" sz="1200" b="0" baseline="0">
                    <a:solidFill>
                      <a:sysClr val="windowText" lastClr="000000"/>
                    </a:solidFill>
                  </a:rPr>
                  <a:t> checks were carried out in 2019/20</a:t>
                </a:r>
                <a:endParaRPr lang="en-GB" sz="12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638300" cy="1142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65%</a:t>
            </a:r>
            <a:endParaRPr lang="en-GB" sz="2800">
              <a:solidFill>
                <a:srgbClr val="C00000"/>
              </a:solidFill>
              <a:effectLst/>
            </a:endParaRPr>
          </a:p>
          <a:p>
            <a:r>
              <a:rPr lang="en-GB" sz="1200" i="0">
                <a:solidFill>
                  <a:schemeClr val="dk1"/>
                </a:solidFill>
                <a:effectLst/>
                <a:latin typeface="+mn-lt"/>
                <a:ea typeface="+mn-ea"/>
                <a:cs typeface="+mn-cs"/>
              </a:rPr>
              <a:t>of clients had household</a:t>
            </a:r>
            <a:r>
              <a:rPr lang="en-GB" sz="1200" i="0" baseline="0">
                <a:solidFill>
                  <a:schemeClr val="dk1"/>
                </a:solidFill>
                <a:effectLst/>
                <a:latin typeface="+mn-lt"/>
                <a:ea typeface="+mn-ea"/>
                <a:cs typeface="+mn-cs"/>
              </a:rPr>
              <a:t> income of £10,000 or less</a:t>
            </a:r>
            <a:endParaRPr lang="en-GB" sz="1400" i="0">
              <a:effectLst/>
            </a:endParaRP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171700"/>
            <a:ext cx="1905000" cy="144780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i="0" u="none" strike="noStrike">
                <a:solidFill>
                  <a:schemeClr val="accent5">
                    <a:lumMod val="50000"/>
                  </a:schemeClr>
                </a:solidFill>
                <a:effectLst/>
                <a:latin typeface="+mn-lt"/>
                <a:ea typeface="+mn-ea"/>
                <a:cs typeface="+mn-cs"/>
              </a:rPr>
              <a:t>Services receive positive client feedback</a:t>
            </a:r>
          </a:p>
          <a:p>
            <a:r>
              <a:rPr lang="en-GB" sz="1100" b="0" i="1">
                <a:solidFill>
                  <a:schemeClr val="dk1"/>
                </a:solidFill>
                <a:effectLst/>
                <a:latin typeface="+mn-lt"/>
                <a:ea typeface="+mn-ea"/>
                <a:cs typeface="+mn-cs"/>
              </a:rPr>
              <a:t>"This service has gave me back my life again"</a:t>
            </a:r>
            <a:endParaRPr lang="en-GB" sz="1050" b="0" i="0" u="none" strike="noStrike">
              <a:solidFill>
                <a:schemeClr val="dk1"/>
              </a:solidFill>
              <a:effectLst/>
              <a:latin typeface="+mn-lt"/>
              <a:ea typeface="+mn-ea"/>
              <a:cs typeface="+mn-cs"/>
            </a:endParaRPr>
          </a:p>
        </xdr:txBody>
      </xdr:sp>
      <xdr:pic>
        <xdr:nvPicPr>
          <xdr:cNvPr id="5" name="Graphic 4" descr="Coins">
            <a:extLst>
              <a:ext uri="{FF2B5EF4-FFF2-40B4-BE49-F238E27FC236}">
                <a16:creationId xmlns:a16="http://schemas.microsoft.com/office/drawing/2014/main" id="{836CEAE1-F340-4F67-A828-F77101C86C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952750" y="1095375"/>
            <a:ext cx="1066800" cy="1066800"/>
          </a:xfrm>
          <a:prstGeom prst="rect">
            <a:avLst/>
          </a:prstGeom>
        </xdr:spPr>
      </xdr:pic>
      <xdr:pic>
        <xdr:nvPicPr>
          <xdr:cNvPr id="11" name="Graphic 10" descr="Wallet">
            <a:extLst>
              <a:ext uri="{FF2B5EF4-FFF2-40B4-BE49-F238E27FC236}">
                <a16:creationId xmlns:a16="http://schemas.microsoft.com/office/drawing/2014/main" id="{105D3ACE-7505-4FAF-8DED-16AD4CD120B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771650" y="914399"/>
            <a:ext cx="1057275" cy="1057275"/>
          </a:xfrm>
          <a:prstGeom prst="rect">
            <a:avLst/>
          </a:prstGeom>
        </xdr:spPr>
      </xdr:pic>
      <xdr:pic>
        <xdr:nvPicPr>
          <xdr:cNvPr id="10" name="Graphic 9" descr="Universal Access">
            <a:extLst>
              <a:ext uri="{FF2B5EF4-FFF2-40B4-BE49-F238E27FC236}">
                <a16:creationId xmlns:a16="http://schemas.microsoft.com/office/drawing/2014/main" id="{BCC120B2-2A37-4193-838E-77F743C911F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924425" y="2505075"/>
            <a:ext cx="1009650" cy="1009650"/>
          </a:xfrm>
          <a:prstGeom prst="rect">
            <a:avLst/>
          </a:prstGeom>
        </xdr:spPr>
      </xdr:pic>
      <xdr:pic>
        <xdr:nvPicPr>
          <xdr:cNvPr id="21" name="Graphic 20" descr="Smiling face with no fill">
            <a:extLst>
              <a:ext uri="{FF2B5EF4-FFF2-40B4-BE49-F238E27FC236}">
                <a16:creationId xmlns:a16="http://schemas.microsoft.com/office/drawing/2014/main" id="{F10FC129-E24E-4DB8-AD97-8A901FD3040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771650" y="2171699"/>
            <a:ext cx="1057275" cy="1057275"/>
          </a:xfrm>
          <a:prstGeom prst="rect">
            <a:avLst/>
          </a:prstGeom>
        </xdr:spPr>
      </xdr:pic>
      <xdr:pic>
        <xdr:nvPicPr>
          <xdr:cNvPr id="31" name="Graphic 30" descr="List">
            <a:extLst>
              <a:ext uri="{FF2B5EF4-FFF2-40B4-BE49-F238E27FC236}">
                <a16:creationId xmlns:a16="http://schemas.microsoft.com/office/drawing/2014/main" id="{214C3D00-C030-4ABC-8EA7-7175751F989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410450" y="2476499"/>
            <a:ext cx="1057275" cy="10572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304800</xdr:colOff>
      <xdr:row>7</xdr:row>
      <xdr:rowOff>152400</xdr:rowOff>
    </xdr:from>
    <xdr:to>
      <xdr:col>29</xdr:col>
      <xdr:colOff>457200</xdr:colOff>
      <xdr:row>23</xdr:row>
      <xdr:rowOff>66675</xdr:rowOff>
    </xdr:to>
    <xdr:graphicFrame macro="">
      <xdr:nvGraphicFramePr>
        <xdr:cNvPr id="6" name="Chart 5">
          <a:extLst>
            <a:ext uri="{FF2B5EF4-FFF2-40B4-BE49-F238E27FC236}">
              <a16:creationId xmlns:a16="http://schemas.microsoft.com/office/drawing/2014/main" id="{A53F5B74-C59C-43DF-8213-96C9E31F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523875</xdr:colOff>
      <xdr:row>26</xdr:row>
      <xdr:rowOff>109537</xdr:rowOff>
    </xdr:from>
    <xdr:to>
      <xdr:col>14</xdr:col>
      <xdr:colOff>219075</xdr:colOff>
      <xdr:row>40</xdr:row>
      <xdr:rowOff>185737</xdr:rowOff>
    </xdr:to>
    <xdr:graphicFrame macro="">
      <xdr:nvGraphicFramePr>
        <xdr:cNvPr id="2" name="Chart 1">
          <a:extLst>
            <a:ext uri="{FF2B5EF4-FFF2-40B4-BE49-F238E27FC236}">
              <a16:creationId xmlns:a16="http://schemas.microsoft.com/office/drawing/2014/main" id="{5C20E58A-EE18-49E4-BFF7-B27A054FD9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11</xdr:col>
      <xdr:colOff>97275</xdr:colOff>
      <xdr:row>22</xdr:row>
      <xdr:rowOff>159525</xdr:rowOff>
    </xdr:to>
    <xdr:graphicFrame macro="">
      <xdr:nvGraphicFramePr>
        <xdr:cNvPr id="2" name="Chart 1">
          <a:extLst>
            <a:ext uri="{FF2B5EF4-FFF2-40B4-BE49-F238E27FC236}">
              <a16:creationId xmlns:a16="http://schemas.microsoft.com/office/drawing/2014/main" id="{C16296A1-F69D-4EB3-9A9E-8FA145DE3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2</xdr:row>
      <xdr:rowOff>19050</xdr:rowOff>
    </xdr:from>
    <xdr:to>
      <xdr:col>16</xdr:col>
      <xdr:colOff>295275</xdr:colOff>
      <xdr:row>8</xdr:row>
      <xdr:rowOff>171450</xdr:rowOff>
    </xdr:to>
    <xdr:sp macro="" textlink="">
      <xdr:nvSpPr>
        <xdr:cNvPr id="3" name="TextBox 2">
          <a:extLst>
            <a:ext uri="{FF2B5EF4-FFF2-40B4-BE49-F238E27FC236}">
              <a16:creationId xmlns:a16="http://schemas.microsoft.com/office/drawing/2014/main" id="{A2C7D42F-D9E4-414B-8BB3-E5B0B00B080A}"/>
            </a:ext>
          </a:extLst>
        </xdr:cNvPr>
        <xdr:cNvSpPr txBox="1"/>
      </xdr:nvSpPr>
      <xdr:spPr>
        <a:xfrm>
          <a:off x="6915150" y="400050"/>
          <a:ext cx="3133725" cy="1295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79% of clients in Falkirk stated they had a disability or long-term health condition compared with 60% of clients across services in Scotland. This proportion has increased since the previous year and is comparatively higher than the proportion of the population in Falkirk with a disability or long-term health condition (26%). </a:t>
          </a:r>
          <a:endParaRPr lang="en-GB">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2</xdr:row>
      <xdr:rowOff>38100</xdr:rowOff>
    </xdr:from>
    <xdr:to>
      <xdr:col>11</xdr:col>
      <xdr:colOff>59175</xdr:colOff>
      <xdr:row>22</xdr:row>
      <xdr:rowOff>188100</xdr:rowOff>
    </xdr:to>
    <xdr:graphicFrame macro="">
      <xdr:nvGraphicFramePr>
        <xdr:cNvPr id="2" name="Chart 1">
          <a:extLst>
            <a:ext uri="{FF2B5EF4-FFF2-40B4-BE49-F238E27FC236}">
              <a16:creationId xmlns:a16="http://schemas.microsoft.com/office/drawing/2014/main" id="{81A43E3E-651C-4C92-AE2A-83E7EA3BA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200025</xdr:colOff>
      <xdr:row>2</xdr:row>
      <xdr:rowOff>47625</xdr:rowOff>
    </xdr:from>
    <xdr:to>
      <xdr:col>16</xdr:col>
      <xdr:colOff>285750</xdr:colOff>
      <xdr:row>9</xdr:row>
      <xdr:rowOff>9525</xdr:rowOff>
    </xdr:to>
    <xdr:sp macro="" textlink="">
      <xdr:nvSpPr>
        <xdr:cNvPr id="3" name="TextBox 2">
          <a:extLst>
            <a:ext uri="{FF2B5EF4-FFF2-40B4-BE49-F238E27FC236}">
              <a16:creationId xmlns:a16="http://schemas.microsoft.com/office/drawing/2014/main" id="{028A7ED5-0C16-45E7-A6A8-B6F8C765EAAF}"/>
            </a:ext>
          </a:extLst>
        </xdr:cNvPr>
        <xdr:cNvSpPr txBox="1"/>
      </xdr:nvSpPr>
      <xdr:spPr>
        <a:xfrm>
          <a:off x="6905625" y="428625"/>
          <a:ext cx="3133725" cy="1295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a:t>
          </a:r>
          <a:r>
            <a:rPr lang="en-GB" sz="1100" baseline="0">
              <a:solidFill>
                <a:schemeClr val="dk1"/>
              </a:solidFill>
              <a:effectLst/>
              <a:latin typeface="+mn-lt"/>
              <a:ea typeface="+mn-ea"/>
              <a:cs typeface="+mn-cs"/>
            </a:rPr>
            <a:t> the proportion of clients in Falkirk with a household income of £10,000 or less was higher than the proportion of clients in this income group across services in Scotland. This income group made up 65% of clients in Falkirk but only accounts for 10% of the population in Falkirk.</a:t>
          </a:r>
          <a:endParaRPr lang="en-GB">
            <a:effectLst/>
          </a:endParaRPr>
        </a:p>
      </xdr:txBody>
    </xdr:sp>
    <xdr:clientData/>
  </xdr:twoCellAnchor>
  <xdr:twoCellAnchor>
    <xdr:from>
      <xdr:col>3</xdr:col>
      <xdr:colOff>533400</xdr:colOff>
      <xdr:row>2</xdr:row>
      <xdr:rowOff>57150</xdr:rowOff>
    </xdr:from>
    <xdr:to>
      <xdr:col>3</xdr:col>
      <xdr:colOff>542925</xdr:colOff>
      <xdr:row>15</xdr:row>
      <xdr:rowOff>133350</xdr:rowOff>
    </xdr:to>
    <xdr:cxnSp macro="">
      <xdr:nvCxnSpPr>
        <xdr:cNvPr id="5" name="Straight Connector 4">
          <a:extLst>
            <a:ext uri="{FF2B5EF4-FFF2-40B4-BE49-F238E27FC236}">
              <a16:creationId xmlns:a16="http://schemas.microsoft.com/office/drawing/2014/main" id="{9F382458-8331-4E48-8033-96B8E5C1BB89}"/>
            </a:ext>
          </a:extLst>
        </xdr:cNvPr>
        <xdr:cNvCxnSpPr/>
      </xdr:nvCxnSpPr>
      <xdr:spPr>
        <a:xfrm flipV="1">
          <a:off x="2362200" y="438150"/>
          <a:ext cx="9525" cy="25527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0.66122</cdr:x>
      <cdr:y>0.00561</cdr:y>
    </cdr:from>
    <cdr:to>
      <cdr:x>0.66265</cdr:x>
      <cdr:y>0.65023</cdr:y>
    </cdr:to>
    <cdr:cxnSp macro="">
      <cdr:nvCxnSpPr>
        <cdr:cNvPr id="2" name="Straight Connector 1">
          <a:extLst xmlns:a="http://schemas.openxmlformats.org/drawingml/2006/main">
            <a:ext uri="{FF2B5EF4-FFF2-40B4-BE49-F238E27FC236}">
              <a16:creationId xmlns:a16="http://schemas.microsoft.com/office/drawing/2014/main" id="{9F382458-8331-4E48-8033-96B8E5C1BB89}"/>
            </a:ext>
          </a:extLst>
        </cdr:cNvPr>
        <cdr:cNvCxnSpPr/>
      </cdr:nvCxnSpPr>
      <cdr:spPr>
        <a:xfrm xmlns:a="http://schemas.openxmlformats.org/drawingml/2006/main" flipV="1">
          <a:off x="4403725" y="22225"/>
          <a:ext cx="9525" cy="2552700"/>
        </a:xfrm>
        <a:prstGeom xmlns:a="http://schemas.openxmlformats.org/drawingml/2006/main" prst="line">
          <a:avLst/>
        </a:prstGeom>
        <a:ln xmlns:a="http://schemas.openxmlformats.org/drawingml/2006/main">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11</xdr:col>
      <xdr:colOff>295275</xdr:colOff>
      <xdr:row>2</xdr:row>
      <xdr:rowOff>47625</xdr:rowOff>
    </xdr:from>
    <xdr:to>
      <xdr:col>16</xdr:col>
      <xdr:colOff>381000</xdr:colOff>
      <xdr:row>9</xdr:row>
      <xdr:rowOff>95250</xdr:rowOff>
    </xdr:to>
    <xdr:sp macro="" textlink="">
      <xdr:nvSpPr>
        <xdr:cNvPr id="4" name="TextBox 3">
          <a:extLst>
            <a:ext uri="{FF2B5EF4-FFF2-40B4-BE49-F238E27FC236}">
              <a16:creationId xmlns:a16="http://schemas.microsoft.com/office/drawing/2014/main" id="{AD9A50EC-E7EC-4636-8995-C3C3355E17B1}"/>
            </a:ext>
          </a:extLst>
        </xdr:cNvPr>
        <xdr:cNvSpPr txBox="1"/>
      </xdr:nvSpPr>
      <xdr:spPr>
        <a:xfrm>
          <a:off x="7000875" y="428625"/>
          <a:ext cx="3133725" cy="13811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2019/20 45% of Falkirk </a:t>
          </a:r>
          <a:r>
            <a:rPr lang="en-GB" sz="1100" baseline="0">
              <a:solidFill>
                <a:schemeClr val="dk1"/>
              </a:solidFill>
              <a:effectLst/>
              <a:latin typeface="+mn-lt"/>
              <a:ea typeface="+mn-ea"/>
              <a:cs typeface="+mn-cs"/>
            </a:rPr>
            <a:t>clients were referred from local authority services. This is comparatively higher than in services across Scotland where 18% of referrals were from local authority services. The majority of local authority referrals in Falkirk came from local authority social services, which made up 17% of all referrals. </a:t>
          </a:r>
          <a:endParaRPr lang="en-GB">
            <a:effectLst/>
          </a:endParaRPr>
        </a:p>
      </xdr:txBody>
    </xdr:sp>
    <xdr:clientData/>
  </xdr:twoCellAnchor>
  <xdr:twoCellAnchor>
    <xdr:from>
      <xdr:col>0</xdr:col>
      <xdr:colOff>171449</xdr:colOff>
      <xdr:row>2</xdr:row>
      <xdr:rowOff>28574</xdr:rowOff>
    </xdr:from>
    <xdr:to>
      <xdr:col>11</xdr:col>
      <xdr:colOff>125849</xdr:colOff>
      <xdr:row>22</xdr:row>
      <xdr:rowOff>178574</xdr:rowOff>
    </xdr:to>
    <xdr:graphicFrame macro="">
      <xdr:nvGraphicFramePr>
        <xdr:cNvPr id="6" name="Chart 5">
          <a:extLst>
            <a:ext uri="{FF2B5EF4-FFF2-40B4-BE49-F238E27FC236}">
              <a16:creationId xmlns:a16="http://schemas.microsoft.com/office/drawing/2014/main" id="{F185E51E-F095-47D7-B3BA-C9EB3AD34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447675</xdr:colOff>
      <xdr:row>2</xdr:row>
      <xdr:rowOff>28574</xdr:rowOff>
    </xdr:from>
    <xdr:to>
      <xdr:col>5</xdr:col>
      <xdr:colOff>453449</xdr:colOff>
      <xdr:row>16</xdr:row>
      <xdr:rowOff>0</xdr:rowOff>
    </xdr:to>
    <xdr:cxnSp macro="">
      <xdr:nvCxnSpPr>
        <xdr:cNvPr id="9" name="Straight Connector 8">
          <a:extLst>
            <a:ext uri="{FF2B5EF4-FFF2-40B4-BE49-F238E27FC236}">
              <a16:creationId xmlns:a16="http://schemas.microsoft.com/office/drawing/2014/main" id="{AEAE4767-9B12-43E4-BC61-CB8449D23EAF}"/>
            </a:ext>
          </a:extLst>
        </xdr:cNvPr>
        <xdr:cNvCxnSpPr>
          <a:endCxn id="6" idx="0"/>
        </xdr:cNvCxnSpPr>
      </xdr:nvCxnSpPr>
      <xdr:spPr>
        <a:xfrm flipV="1">
          <a:off x="3495675" y="409574"/>
          <a:ext cx="5774" cy="263842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323850</xdr:colOff>
      <xdr:row>5</xdr:row>
      <xdr:rowOff>161924</xdr:rowOff>
    </xdr:from>
    <xdr:to>
      <xdr:col>16</xdr:col>
      <xdr:colOff>0</xdr:colOff>
      <xdr:row>21</xdr:row>
      <xdr:rowOff>9525</xdr:rowOff>
    </xdr:to>
    <xdr:sp macro="" textlink="">
      <xdr:nvSpPr>
        <xdr:cNvPr id="3" name="TextBox 2">
          <a:extLst>
            <a:ext uri="{FF2B5EF4-FFF2-40B4-BE49-F238E27FC236}">
              <a16:creationId xmlns:a16="http://schemas.microsoft.com/office/drawing/2014/main" id="{40B4690D-5891-4DF7-8FCC-CBD2F06B29C3}"/>
            </a:ext>
          </a:extLst>
        </xdr:cNvPr>
        <xdr:cNvSpPr txBox="1"/>
      </xdr:nvSpPr>
      <xdr:spPr>
        <a:xfrm>
          <a:off x="5000625" y="1162049"/>
          <a:ext cx="7372350" cy="29337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Customer Feedback</a:t>
          </a:r>
        </a:p>
        <a:p>
          <a:r>
            <a:rPr lang="en-GB" sz="1100" b="0" i="1"/>
            <a:t>"(I) was very impressed with the non judgemental way of the service I recieved, it made it easier to actually deal with my debts. I would recommend this service to anyone. This service has gave me back my life again.</a:t>
          </a:r>
        </a:p>
        <a:p>
          <a:endParaRPr lang="en-GB" sz="1100" b="0" i="1"/>
        </a:p>
        <a:p>
          <a:r>
            <a:rPr lang="en-GB" sz="1100" b="0" i="1" u="none" strike="noStrike">
              <a:solidFill>
                <a:schemeClr val="dk1"/>
              </a:solidFill>
              <a:effectLst/>
              <a:latin typeface="+mn-lt"/>
              <a:ea typeface="+mn-ea"/>
              <a:cs typeface="+mn-cs"/>
            </a:rPr>
            <a:t>"Staff were very helpful and supportive towards me. Made my benefits situation much more manageable."</a:t>
          </a:r>
          <a:r>
            <a:rPr lang="en-GB" sz="1100" b="0" i="1" u="none" strike="noStrike" baseline="0">
              <a:solidFill>
                <a:schemeClr val="dk1"/>
              </a:solidFill>
              <a:effectLst/>
              <a:latin typeface="+mn-lt"/>
              <a:ea typeface="+mn-ea"/>
              <a:cs typeface="+mn-cs"/>
            </a:rPr>
            <a:t> </a:t>
          </a:r>
        </a:p>
        <a:p>
          <a:endParaRPr lang="en-GB" sz="1100" b="0" i="1" u="none" strike="noStrike" baseline="0">
            <a:solidFill>
              <a:schemeClr val="dk1"/>
            </a:solidFill>
            <a:effectLst/>
            <a:latin typeface="+mn-lt"/>
            <a:ea typeface="+mn-ea"/>
            <a:cs typeface="+mn-cs"/>
          </a:endParaRPr>
        </a:p>
        <a:p>
          <a:r>
            <a:rPr lang="en-GB" sz="1100" b="0" i="1" u="none" strike="noStrike" baseline="0">
              <a:solidFill>
                <a:schemeClr val="dk1"/>
              </a:solidFill>
              <a:effectLst/>
              <a:latin typeface="+mn-lt"/>
              <a:ea typeface="+mn-ea"/>
              <a:cs typeface="+mn-cs"/>
            </a:rPr>
            <a:t>"(My advisor's) help has made </a:t>
          </a:r>
          <a:r>
            <a:rPr lang="en-GB" sz="1100" b="0" i="1"/>
            <a:t>my every day life easier as I don't have to worry about my debt"</a:t>
          </a:r>
        </a:p>
        <a:p>
          <a:endParaRPr lang="en-GB" sz="1100" b="0" i="1"/>
        </a:p>
        <a:p>
          <a:r>
            <a:rPr lang="en-GB" sz="1100" b="0" i="1"/>
            <a:t>"I was overwhelmed with the level of support I received. This has made such a difference to my life and I now finally feel that I'm back on track again. I just wish I done it sooner."</a:t>
          </a:r>
        </a:p>
        <a:p>
          <a:endParaRPr lang="en-GB" sz="1100" b="0" i="1"/>
        </a:p>
        <a:p>
          <a:r>
            <a:rPr lang="en-GB" sz="1100" b="0" i="1"/>
            <a:t>"(My advisor) put everything at ease and for the first time in a long time allowed me to enjoy life rather than worry about my financial mistakes every waking hour."</a:t>
          </a:r>
        </a:p>
        <a:p>
          <a:endParaRPr lang="en-GB" sz="1100" b="0" i="1"/>
        </a:p>
        <a:p>
          <a:r>
            <a:rPr lang="en-GB" sz="1100" b="0" i="1"/>
            <a:t>"(My advisor) was fantastic , very helpful and understanding. They made me feel confident to address my situation that had been having a huge impact on my mental health and I now feel I can breathe again!"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2" customWidth="1"/>
    <col min="2" max="16384" width="9.140625" style="2"/>
  </cols>
  <sheetData>
    <row r="1" spans="1:3" ht="21" x14ac:dyDescent="0.35">
      <c r="A1" s="682" t="s">
        <v>0</v>
      </c>
      <c r="B1" s="672"/>
      <c r="C1" s="672"/>
    </row>
    <row r="2" spans="1:3" ht="18.75" x14ac:dyDescent="0.3">
      <c r="A2" s="724" t="s">
        <v>1</v>
      </c>
      <c r="B2" s="724"/>
      <c r="C2" s="724"/>
    </row>
    <row r="4" spans="1:3" ht="75" x14ac:dyDescent="0.25">
      <c r="A4" s="681" t="s">
        <v>2</v>
      </c>
      <c r="B4" s="672"/>
      <c r="C4" s="672"/>
    </row>
    <row r="6" spans="1:3" ht="21" x14ac:dyDescent="0.35">
      <c r="A6" s="685" t="s">
        <v>3</v>
      </c>
      <c r="B6" s="672"/>
      <c r="C6" s="672"/>
    </row>
    <row r="7" spans="1:3" x14ac:dyDescent="0.25">
      <c r="A7" s="683" t="s">
        <v>4</v>
      </c>
      <c r="B7" s="672"/>
      <c r="C7" s="672"/>
    </row>
    <row r="8" spans="1:3" x14ac:dyDescent="0.25">
      <c r="A8" s="684" t="s">
        <v>5</v>
      </c>
      <c r="B8" s="672"/>
      <c r="C8" s="672"/>
    </row>
    <row r="10" spans="1:3" x14ac:dyDescent="0.25">
      <c r="A10" s="673" t="s">
        <v>6</v>
      </c>
      <c r="B10" s="672"/>
      <c r="C10" s="672"/>
    </row>
    <row r="11" spans="1:3" x14ac:dyDescent="0.25">
      <c r="A11" s="683" t="s">
        <v>7</v>
      </c>
      <c r="B11" s="672"/>
      <c r="C11" s="672"/>
    </row>
    <row r="12" spans="1:3" x14ac:dyDescent="0.25">
      <c r="A12" s="683" t="s">
        <v>8</v>
      </c>
      <c r="B12" s="672"/>
      <c r="C12" s="672"/>
    </row>
    <row r="13" spans="1:3" x14ac:dyDescent="0.25">
      <c r="A13" s="683" t="s">
        <v>9</v>
      </c>
      <c r="B13" s="672"/>
      <c r="C13" s="672"/>
    </row>
    <row r="14" spans="1:3" x14ac:dyDescent="0.25">
      <c r="A14" s="683" t="s">
        <v>10</v>
      </c>
      <c r="B14" s="672"/>
      <c r="C14" s="672"/>
    </row>
    <row r="15" spans="1:3" x14ac:dyDescent="0.25">
      <c r="A15" s="683" t="s">
        <v>11</v>
      </c>
      <c r="B15" s="672"/>
      <c r="C15" s="672"/>
    </row>
    <row r="16" spans="1:3" x14ac:dyDescent="0.25">
      <c r="A16" s="683" t="s">
        <v>12</v>
      </c>
      <c r="B16" s="672"/>
      <c r="C16" s="672"/>
    </row>
    <row r="17" spans="1:1" x14ac:dyDescent="0.25">
      <c r="A17" s="684" t="s">
        <v>13</v>
      </c>
    </row>
    <row r="18" spans="1:1" x14ac:dyDescent="0.25">
      <c r="A18" s="683" t="s">
        <v>14</v>
      </c>
    </row>
    <row r="19" spans="1:1" x14ac:dyDescent="0.25">
      <c r="A19" s="683" t="s">
        <v>15</v>
      </c>
    </row>
    <row r="20" spans="1:1" x14ac:dyDescent="0.25">
      <c r="A20" s="683" t="s">
        <v>16</v>
      </c>
    </row>
    <row r="22" spans="1:1" x14ac:dyDescent="0.25">
      <c r="A22" s="673" t="s">
        <v>17</v>
      </c>
    </row>
    <row r="23" spans="1:1" s="672" customFormat="1" x14ac:dyDescent="0.25">
      <c r="A23" s="683" t="s">
        <v>18</v>
      </c>
    </row>
    <row r="24" spans="1:1" x14ac:dyDescent="0.25">
      <c r="A24" s="684" t="s">
        <v>19</v>
      </c>
    </row>
    <row r="25" spans="1:1" x14ac:dyDescent="0.25">
      <c r="A25" s="683"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4" location="'Income Chart'!A1" display="Income Chart" xr:uid="{7C659B8C-256A-4A52-B653-4B0695BA9FFD}"/>
    <hyperlink ref="A25" location="'Referral Chart'!A1" display="Referral Chart" xr:uid="{6AAB5DE3-BDA1-46F4-BA28-22571FFF9918}"/>
    <hyperlink ref="A23" location="'Disability Chart'!A1" display="Disability Chart" xr:uid="{EEA00FC9-5CAC-4398-AF5A-AE5D00E6680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24" t="s">
        <v>1</v>
      </c>
      <c r="B1" s="724"/>
      <c r="C1" s="724"/>
      <c r="D1" s="672"/>
      <c r="E1" s="672"/>
      <c r="F1" s="672"/>
      <c r="G1" s="672"/>
      <c r="H1" s="672"/>
      <c r="I1" s="672"/>
      <c r="J1" s="672"/>
      <c r="K1" s="672"/>
      <c r="L1" s="672"/>
      <c r="M1" s="672"/>
      <c r="N1" s="672"/>
      <c r="O1" s="282"/>
      <c r="P1" s="672"/>
      <c r="Q1" s="672"/>
      <c r="R1" s="672"/>
      <c r="S1" s="672"/>
      <c r="T1" s="672"/>
      <c r="U1" s="672"/>
      <c r="V1" s="672"/>
      <c r="W1" s="672"/>
      <c r="X1" s="672"/>
    </row>
    <row r="2" spans="1:24" x14ac:dyDescent="0.25">
      <c r="A2" s="673" t="s">
        <v>201</v>
      </c>
      <c r="B2" s="672"/>
      <c r="C2" s="672"/>
      <c r="D2" s="672"/>
      <c r="E2" s="672"/>
      <c r="F2" s="672"/>
      <c r="G2" s="672"/>
      <c r="H2" s="672"/>
      <c r="I2" s="672"/>
      <c r="J2" s="672"/>
      <c r="K2" s="672"/>
      <c r="L2" s="672"/>
      <c r="M2" s="672"/>
      <c r="N2" s="672"/>
      <c r="O2" s="672"/>
      <c r="P2" s="672"/>
      <c r="Q2" s="672"/>
      <c r="R2" s="672"/>
      <c r="S2" s="672"/>
      <c r="T2" s="672"/>
      <c r="U2" s="672"/>
      <c r="V2" s="672"/>
      <c r="W2" s="672"/>
      <c r="X2" s="672"/>
    </row>
    <row r="3" spans="1:24" s="672" customFormat="1" x14ac:dyDescent="0.25">
      <c r="A3" s="282" t="s">
        <v>21</v>
      </c>
    </row>
    <row r="4" spans="1:24" s="281" customFormat="1" x14ac:dyDescent="0.25">
      <c r="A4" s="673"/>
      <c r="B4" s="672"/>
      <c r="C4" s="672"/>
      <c r="D4" s="672"/>
      <c r="E4" s="672"/>
      <c r="F4" s="672"/>
      <c r="G4" s="672"/>
      <c r="H4" s="672"/>
      <c r="I4" s="672"/>
      <c r="J4" s="672"/>
      <c r="K4" s="672"/>
      <c r="L4" s="672"/>
      <c r="M4" s="672"/>
      <c r="N4" s="672"/>
      <c r="O4" s="672"/>
      <c r="P4" s="672"/>
      <c r="Q4" s="672"/>
      <c r="R4" s="672"/>
      <c r="S4" s="672"/>
      <c r="T4" s="672"/>
      <c r="U4" s="672"/>
      <c r="V4" s="672"/>
      <c r="W4" s="672"/>
      <c r="X4" s="672"/>
    </row>
    <row r="5" spans="1:24" s="281" customFormat="1" x14ac:dyDescent="0.25">
      <c r="A5" s="278" t="s">
        <v>202</v>
      </c>
      <c r="B5" s="672"/>
      <c r="C5" s="279" t="s">
        <v>203</v>
      </c>
      <c r="D5" s="672"/>
      <c r="E5" s="672"/>
      <c r="F5" s="672"/>
      <c r="G5" s="672"/>
      <c r="H5" s="672"/>
      <c r="I5" s="672"/>
      <c r="J5" s="672"/>
      <c r="K5" s="672"/>
      <c r="L5" s="672"/>
      <c r="M5" s="672"/>
      <c r="N5" s="672"/>
      <c r="O5" s="672"/>
      <c r="P5" s="672"/>
      <c r="Q5" s="672"/>
      <c r="R5" s="672"/>
      <c r="S5" s="672"/>
      <c r="T5" s="672"/>
      <c r="U5" s="672"/>
      <c r="V5" s="672"/>
      <c r="W5" s="672"/>
      <c r="X5" s="672"/>
    </row>
    <row r="6" spans="1:24" s="281" customFormat="1" x14ac:dyDescent="0.25">
      <c r="A6" s="278" t="s">
        <v>204</v>
      </c>
      <c r="B6" s="672"/>
      <c r="C6" s="279" t="s">
        <v>205</v>
      </c>
      <c r="D6" s="672"/>
      <c r="E6" s="672"/>
      <c r="F6" s="672"/>
      <c r="G6" s="672"/>
      <c r="H6" s="672"/>
      <c r="I6" s="672"/>
      <c r="J6" s="672"/>
      <c r="K6" s="672"/>
      <c r="L6" s="672"/>
      <c r="M6" s="672"/>
      <c r="N6" s="672"/>
      <c r="O6" s="672"/>
      <c r="P6" s="672"/>
      <c r="Q6" s="672"/>
      <c r="R6" s="672"/>
      <c r="S6" s="672"/>
      <c r="T6" s="672"/>
      <c r="U6" s="672"/>
      <c r="V6" s="672"/>
      <c r="W6" s="672"/>
      <c r="X6" s="672"/>
    </row>
    <row r="7" spans="1:24" x14ac:dyDescent="0.25">
      <c r="A7" s="278"/>
      <c r="B7" s="672"/>
      <c r="C7" s="282"/>
      <c r="D7" s="672"/>
      <c r="E7" s="672"/>
      <c r="F7" s="672"/>
      <c r="G7" s="672"/>
      <c r="H7" s="672"/>
      <c r="I7" s="672"/>
      <c r="J7" s="672"/>
      <c r="K7" s="672"/>
      <c r="L7" s="672"/>
      <c r="M7" s="672"/>
      <c r="N7" s="672"/>
      <c r="O7" s="672"/>
      <c r="P7" s="672"/>
      <c r="Q7" s="672"/>
      <c r="R7" s="672"/>
      <c r="S7" s="672"/>
      <c r="T7" s="672"/>
      <c r="U7" s="672"/>
      <c r="V7" s="672"/>
      <c r="W7" s="672"/>
      <c r="X7" s="672"/>
    </row>
    <row r="8" spans="1:24" x14ac:dyDescent="0.25">
      <c r="A8" s="673" t="s">
        <v>206</v>
      </c>
      <c r="B8" s="280"/>
      <c r="C8" s="280"/>
      <c r="D8" s="280"/>
      <c r="E8" s="280"/>
      <c r="F8" s="280"/>
      <c r="G8" s="280"/>
      <c r="H8" s="280"/>
      <c r="I8" s="672"/>
      <c r="J8" s="672"/>
      <c r="K8" s="672"/>
      <c r="L8" s="672"/>
      <c r="M8" s="672"/>
      <c r="N8" s="672"/>
      <c r="O8" s="672"/>
      <c r="P8" s="672"/>
      <c r="Q8" s="672"/>
      <c r="R8" s="672"/>
      <c r="S8" s="672"/>
      <c r="T8" s="672"/>
      <c r="U8" s="672"/>
      <c r="V8" s="672"/>
      <c r="W8" s="672"/>
      <c r="X8" s="672"/>
    </row>
    <row r="9" spans="1:24" x14ac:dyDescent="0.25">
      <c r="A9" s="673"/>
      <c r="B9" s="672"/>
      <c r="C9" s="672"/>
      <c r="D9" s="672"/>
      <c r="E9" s="672"/>
      <c r="F9" s="672"/>
      <c r="G9" s="672"/>
      <c r="H9" s="672"/>
      <c r="I9" s="672"/>
      <c r="J9" s="672"/>
      <c r="K9" s="672"/>
      <c r="L9" s="672"/>
      <c r="M9" s="672"/>
      <c r="N9" s="672"/>
      <c r="O9" s="672"/>
      <c r="P9" s="672"/>
      <c r="Q9" s="672"/>
      <c r="R9" s="672"/>
      <c r="S9" s="672"/>
      <c r="T9" s="672"/>
      <c r="U9" s="672"/>
      <c r="V9" s="672"/>
      <c r="W9" s="672"/>
      <c r="X9" s="672"/>
    </row>
    <row r="10" spans="1:24" x14ac:dyDescent="0.25">
      <c r="A10" s="672"/>
      <c r="B10" s="300"/>
      <c r="C10" s="725" t="str">
        <f>$A$1</f>
        <v>Falkirk</v>
      </c>
      <c r="D10" s="726"/>
      <c r="E10" s="727"/>
      <c r="F10" s="726" t="s">
        <v>70</v>
      </c>
      <c r="G10" s="726"/>
      <c r="H10" s="726"/>
      <c r="I10" s="672"/>
      <c r="J10" s="672"/>
      <c r="K10" s="672"/>
      <c r="L10" s="672"/>
      <c r="M10" s="672"/>
      <c r="N10" s="672"/>
      <c r="O10" s="672"/>
      <c r="P10" s="672"/>
      <c r="Q10" s="672"/>
      <c r="R10" s="672"/>
      <c r="S10" s="672"/>
      <c r="T10" s="672"/>
      <c r="U10" s="672"/>
      <c r="V10" s="672"/>
      <c r="W10" s="672"/>
      <c r="X10" s="672"/>
    </row>
    <row r="11" spans="1:24" ht="15.75" thickBot="1" x14ac:dyDescent="0.3">
      <c r="A11" s="672"/>
      <c r="B11" s="301" t="s">
        <v>207</v>
      </c>
      <c r="C11" s="285" t="s">
        <v>208</v>
      </c>
      <c r="D11" s="286" t="s">
        <v>209</v>
      </c>
      <c r="E11" s="602" t="s">
        <v>210</v>
      </c>
      <c r="F11" s="286" t="s">
        <v>208</v>
      </c>
      <c r="G11" s="286" t="s">
        <v>209</v>
      </c>
      <c r="H11" s="601" t="s">
        <v>210</v>
      </c>
      <c r="I11" s="672"/>
      <c r="J11" s="672"/>
      <c r="K11" s="672"/>
      <c r="L11" s="672"/>
      <c r="M11" s="672"/>
      <c r="N11" s="672"/>
      <c r="O11" s="672"/>
      <c r="P11" s="672"/>
      <c r="Q11" s="672"/>
      <c r="R11" s="672"/>
      <c r="S11" s="672"/>
      <c r="T11" s="672"/>
      <c r="U11" s="672"/>
      <c r="V11" s="672"/>
      <c r="W11" s="672"/>
      <c r="X11" s="672"/>
    </row>
    <row r="12" spans="1:24" x14ac:dyDescent="0.25">
      <c r="A12" s="672"/>
      <c r="B12" s="160" t="s">
        <v>73</v>
      </c>
      <c r="C12" s="35"/>
      <c r="D12" s="169"/>
      <c r="E12" s="190"/>
      <c r="F12" s="169"/>
      <c r="G12" s="169"/>
      <c r="H12" s="169"/>
      <c r="I12" s="672"/>
      <c r="J12" s="672"/>
      <c r="K12" s="672"/>
      <c r="L12" s="672"/>
      <c r="M12" s="672"/>
      <c r="N12" s="672"/>
      <c r="O12" s="672"/>
      <c r="P12" s="672"/>
      <c r="Q12" s="672"/>
      <c r="R12" s="672"/>
      <c r="S12" s="672"/>
      <c r="T12" s="672"/>
      <c r="U12" s="672"/>
      <c r="V12" s="672"/>
      <c r="W12" s="672"/>
      <c r="X12" s="672"/>
    </row>
    <row r="13" spans="1:24" x14ac:dyDescent="0.25">
      <c r="A13" s="672"/>
      <c r="B13" s="658" t="s">
        <v>74</v>
      </c>
      <c r="C13" s="292">
        <v>22</v>
      </c>
      <c r="D13" s="293">
        <v>9.6999999999999993</v>
      </c>
      <c r="E13" s="294">
        <f>SUM(C13:D13)</f>
        <v>31.7</v>
      </c>
      <c r="F13" s="292">
        <v>465.74000000000007</v>
      </c>
      <c r="G13" s="293">
        <v>381.29</v>
      </c>
      <c r="H13" s="298">
        <f>SUM(F13:G13)</f>
        <v>847.03000000000009</v>
      </c>
      <c r="I13" s="672"/>
      <c r="J13" s="672"/>
      <c r="K13" s="672"/>
      <c r="L13" s="672"/>
      <c r="M13" s="672"/>
      <c r="N13" s="672"/>
      <c r="O13" s="672"/>
      <c r="P13" s="672"/>
      <c r="Q13" s="672"/>
      <c r="R13" s="672"/>
      <c r="S13" s="672"/>
      <c r="T13" s="672"/>
      <c r="U13" s="672"/>
      <c r="V13" s="672"/>
      <c r="W13" s="672"/>
      <c r="X13" s="672"/>
    </row>
    <row r="14" spans="1:24" x14ac:dyDescent="0.25">
      <c r="A14" s="672"/>
      <c r="B14" s="660" t="s">
        <v>76</v>
      </c>
      <c r="C14" s="295">
        <v>19</v>
      </c>
      <c r="D14" s="296">
        <v>9.6999999999999993</v>
      </c>
      <c r="E14" s="297">
        <f t="shared" ref="E14:E15" si="0">SUM(C14:D14)</f>
        <v>28.7</v>
      </c>
      <c r="F14" s="296">
        <v>465.65</v>
      </c>
      <c r="G14" s="296">
        <v>427.58999999999992</v>
      </c>
      <c r="H14" s="299">
        <f t="shared" ref="H14:H15" si="1">SUM(F14:G14)</f>
        <v>893.2399999999999</v>
      </c>
      <c r="I14" s="672"/>
      <c r="J14" s="672"/>
      <c r="K14" s="672"/>
      <c r="L14" s="672"/>
      <c r="M14" s="672"/>
      <c r="N14" s="672"/>
      <c r="O14" s="672"/>
      <c r="P14" s="672"/>
      <c r="Q14" s="672"/>
      <c r="R14" s="672"/>
      <c r="S14" s="672"/>
      <c r="T14" s="672"/>
      <c r="U14" s="672"/>
      <c r="V14" s="672"/>
      <c r="W14" s="672"/>
      <c r="X14" s="672"/>
    </row>
    <row r="15" spans="1:24" x14ac:dyDescent="0.25">
      <c r="A15" s="672"/>
      <c r="B15" s="308" t="s">
        <v>77</v>
      </c>
      <c r="C15" s="309">
        <v>17</v>
      </c>
      <c r="D15" s="310">
        <v>9.6999999999999993</v>
      </c>
      <c r="E15" s="311">
        <f t="shared" si="0"/>
        <v>26.7</v>
      </c>
      <c r="F15" s="310">
        <v>428.14000000000004</v>
      </c>
      <c r="G15" s="310">
        <v>334.35</v>
      </c>
      <c r="H15" s="312">
        <f t="shared" si="1"/>
        <v>762.49</v>
      </c>
      <c r="I15" s="672"/>
      <c r="J15" s="672"/>
      <c r="K15" s="672"/>
      <c r="L15" s="672"/>
      <c r="M15" s="672"/>
      <c r="N15" s="672"/>
      <c r="O15" s="672"/>
      <c r="P15" s="672"/>
      <c r="Q15" s="672"/>
      <c r="R15" s="672"/>
      <c r="S15" s="672"/>
      <c r="T15" s="672"/>
      <c r="U15" s="672"/>
      <c r="V15" s="672"/>
      <c r="W15" s="672"/>
      <c r="X15" s="672"/>
    </row>
    <row r="16" spans="1:24" x14ac:dyDescent="0.25">
      <c r="A16" s="672"/>
      <c r="B16" s="673" t="s">
        <v>78</v>
      </c>
      <c r="C16" s="181"/>
      <c r="D16" s="655"/>
      <c r="E16" s="603"/>
      <c r="F16" s="672"/>
      <c r="G16" s="672"/>
      <c r="H16" s="672"/>
      <c r="I16" s="672"/>
      <c r="J16" s="672"/>
      <c r="K16" s="672"/>
      <c r="L16" s="672"/>
      <c r="M16" s="672"/>
      <c r="N16" s="672"/>
      <c r="O16" s="672"/>
      <c r="P16" s="672"/>
      <c r="Q16" s="672"/>
      <c r="R16" s="672"/>
      <c r="S16" s="672"/>
      <c r="T16" s="672"/>
      <c r="U16" s="672"/>
      <c r="V16" s="672"/>
      <c r="W16" s="672"/>
      <c r="X16" s="672"/>
    </row>
    <row r="17" spans="1:24" x14ac:dyDescent="0.25">
      <c r="A17" s="672"/>
      <c r="B17" s="658" t="s">
        <v>74</v>
      </c>
      <c r="C17" s="325">
        <f>IFERROR(C13/$E13,"-")</f>
        <v>0.694006309148265</v>
      </c>
      <c r="D17" s="251">
        <f>IFERROR(D13/$E13,"-")</f>
        <v>0.305993690851735</v>
      </c>
      <c r="E17" s="289"/>
      <c r="F17" s="251">
        <f>IFERROR(F13/$H13,"-")</f>
        <v>0.54985065464033156</v>
      </c>
      <c r="G17" s="251">
        <f>IFERROR(G13/$H13,"-")</f>
        <v>0.45014934535966844</v>
      </c>
      <c r="H17" s="251"/>
      <c r="I17" s="672"/>
      <c r="J17" s="672"/>
      <c r="K17" s="672"/>
      <c r="L17" s="672"/>
      <c r="M17" s="672"/>
      <c r="N17" s="672"/>
      <c r="O17" s="672"/>
      <c r="P17" s="672"/>
      <c r="Q17" s="672"/>
      <c r="R17" s="672"/>
      <c r="S17" s="672"/>
      <c r="T17" s="672"/>
      <c r="U17" s="672"/>
      <c r="V17" s="672"/>
      <c r="W17" s="672"/>
      <c r="X17" s="672"/>
    </row>
    <row r="18" spans="1:24" x14ac:dyDescent="0.25">
      <c r="A18" s="672"/>
      <c r="B18" s="660" t="s">
        <v>76</v>
      </c>
      <c r="C18" s="324">
        <f t="shared" ref="C18:D18" si="2">IFERROR(C14/$E14,"-")</f>
        <v>0.66202090592334495</v>
      </c>
      <c r="D18" s="252">
        <f t="shared" si="2"/>
        <v>0.33797909407665505</v>
      </c>
      <c r="E18" s="290"/>
      <c r="F18" s="252">
        <f t="shared" ref="F18:G18" si="3">IFERROR(F14/$H14,"-")</f>
        <v>0.52130446464556002</v>
      </c>
      <c r="G18" s="252">
        <f t="shared" si="3"/>
        <v>0.47869553535443998</v>
      </c>
      <c r="H18" s="252"/>
      <c r="I18" s="672"/>
      <c r="J18" s="672"/>
      <c r="K18" s="672"/>
      <c r="L18" s="672"/>
      <c r="M18" s="672"/>
      <c r="N18" s="672"/>
      <c r="O18" s="672"/>
      <c r="P18" s="672"/>
      <c r="Q18" s="672"/>
      <c r="R18" s="672"/>
      <c r="S18" s="672"/>
      <c r="T18" s="672"/>
      <c r="U18" s="672"/>
      <c r="V18" s="672"/>
      <c r="W18" s="672"/>
      <c r="X18" s="672"/>
    </row>
    <row r="19" spans="1:24" ht="15.75" thickBot="1" x14ac:dyDescent="0.3">
      <c r="A19" s="672"/>
      <c r="B19" s="284" t="s">
        <v>77</v>
      </c>
      <c r="C19" s="287">
        <f t="shared" ref="C19:D19" si="4">IFERROR(C15/$E15,"-")</f>
        <v>0.63670411985018727</v>
      </c>
      <c r="D19" s="288">
        <f t="shared" si="4"/>
        <v>0.36329588014981273</v>
      </c>
      <c r="E19" s="291"/>
      <c r="F19" s="288">
        <f t="shared" ref="F19:G19" si="5">IFERROR(F15/$H15,"-")</f>
        <v>0.56150244593371723</v>
      </c>
      <c r="G19" s="288">
        <f t="shared" si="5"/>
        <v>0.43849755406628288</v>
      </c>
      <c r="H19" s="288"/>
      <c r="I19" s="672"/>
      <c r="J19" s="672"/>
      <c r="K19" s="672"/>
      <c r="L19" s="672"/>
      <c r="M19" s="672"/>
      <c r="N19" s="672"/>
      <c r="O19" s="672"/>
      <c r="P19" s="672"/>
      <c r="Q19" s="672"/>
      <c r="R19" s="672"/>
      <c r="S19" s="672"/>
      <c r="T19" s="672"/>
      <c r="U19" s="672"/>
      <c r="V19" s="672"/>
      <c r="W19" s="672"/>
      <c r="X19" s="672"/>
    </row>
    <row r="20" spans="1:24" x14ac:dyDescent="0.25">
      <c r="A20" s="672"/>
      <c r="B20" s="672"/>
      <c r="C20" s="672"/>
      <c r="D20" s="672"/>
      <c r="E20" s="672"/>
      <c r="F20" s="672"/>
      <c r="G20" s="672"/>
      <c r="H20" s="672"/>
      <c r="I20" s="672"/>
      <c r="J20" s="672"/>
      <c r="K20" s="672"/>
      <c r="L20" s="672"/>
      <c r="M20" s="672"/>
      <c r="N20" s="672"/>
      <c r="O20" s="672"/>
      <c r="P20" s="672"/>
      <c r="Q20" s="672"/>
      <c r="R20" s="672"/>
      <c r="S20" s="672"/>
      <c r="T20" s="672"/>
      <c r="U20" s="672"/>
      <c r="V20" s="672"/>
      <c r="W20" s="672"/>
      <c r="X20" s="672"/>
    </row>
    <row r="21" spans="1:24" x14ac:dyDescent="0.25">
      <c r="A21" s="673" t="s">
        <v>211</v>
      </c>
      <c r="B21" s="280"/>
      <c r="C21" s="280"/>
      <c r="D21" s="280"/>
      <c r="E21" s="280"/>
      <c r="F21" s="280"/>
      <c r="G21" s="280"/>
      <c r="H21" s="280"/>
      <c r="I21" s="672"/>
      <c r="J21" s="672"/>
      <c r="K21" s="672"/>
      <c r="L21" s="672"/>
      <c r="M21" s="672"/>
      <c r="N21" s="672"/>
      <c r="O21" s="672"/>
      <c r="P21" s="672"/>
      <c r="Q21" s="672"/>
      <c r="R21" s="672"/>
      <c r="S21" s="672"/>
      <c r="T21" s="672"/>
      <c r="U21" s="672"/>
      <c r="V21" s="672"/>
      <c r="W21" s="672"/>
      <c r="X21" s="672"/>
    </row>
    <row r="22" spans="1:24" x14ac:dyDescent="0.25">
      <c r="A22" s="673"/>
      <c r="B22" s="672"/>
      <c r="C22" s="672"/>
      <c r="D22" s="672"/>
      <c r="E22" s="672"/>
      <c r="F22" s="672"/>
      <c r="G22" s="672"/>
      <c r="H22" s="672"/>
      <c r="I22" s="672"/>
      <c r="J22" s="672"/>
      <c r="K22" s="672"/>
      <c r="L22" s="672"/>
      <c r="M22" s="672"/>
      <c r="N22" s="672"/>
      <c r="O22" s="672"/>
      <c r="P22" s="672"/>
      <c r="Q22" s="672"/>
      <c r="R22" s="672"/>
      <c r="S22" s="672"/>
      <c r="T22" s="672"/>
      <c r="U22" s="672"/>
      <c r="V22" s="672"/>
      <c r="W22" s="672"/>
      <c r="X22" s="672"/>
    </row>
    <row r="23" spans="1:24" x14ac:dyDescent="0.25">
      <c r="A23" s="672"/>
      <c r="B23" s="758" t="s">
        <v>212</v>
      </c>
      <c r="C23" s="725" t="str">
        <f>$A$1</f>
        <v>Falkirk</v>
      </c>
      <c r="D23" s="726"/>
      <c r="E23" s="727"/>
      <c r="F23" s="726" t="s">
        <v>70</v>
      </c>
      <c r="G23" s="726"/>
      <c r="H23" s="726"/>
      <c r="I23" s="672"/>
      <c r="J23" s="672"/>
      <c r="K23" s="672"/>
      <c r="L23" s="672"/>
      <c r="M23" s="672"/>
      <c r="N23" s="672"/>
      <c r="O23" s="672"/>
      <c r="P23" s="672"/>
      <c r="Q23" s="672"/>
      <c r="R23" s="672"/>
      <c r="S23" s="672"/>
      <c r="T23" s="672"/>
      <c r="U23" s="672"/>
      <c r="V23" s="672"/>
      <c r="W23" s="672"/>
      <c r="X23" s="672"/>
    </row>
    <row r="24" spans="1:24" ht="15.75" thickBot="1" x14ac:dyDescent="0.3">
      <c r="A24" s="672"/>
      <c r="B24" s="759"/>
      <c r="C24" s="285" t="s">
        <v>208</v>
      </c>
      <c r="D24" s="286" t="s">
        <v>209</v>
      </c>
      <c r="E24" s="602" t="s">
        <v>210</v>
      </c>
      <c r="F24" s="286" t="s">
        <v>208</v>
      </c>
      <c r="G24" s="286" t="s">
        <v>209</v>
      </c>
      <c r="H24" s="601" t="s">
        <v>210</v>
      </c>
      <c r="I24" s="672"/>
      <c r="J24" s="672"/>
      <c r="K24" s="672"/>
      <c r="L24" s="672"/>
      <c r="M24" s="672"/>
      <c r="N24" s="672"/>
      <c r="O24" s="672"/>
      <c r="P24" s="672"/>
      <c r="Q24" s="672"/>
      <c r="R24" s="672"/>
      <c r="S24" s="672"/>
      <c r="T24" s="672"/>
      <c r="U24" s="672"/>
      <c r="V24" s="672"/>
      <c r="W24" s="672"/>
      <c r="X24" s="672"/>
    </row>
    <row r="25" spans="1:24" x14ac:dyDescent="0.25">
      <c r="A25" s="672"/>
      <c r="B25" s="160" t="s">
        <v>73</v>
      </c>
      <c r="C25" s="35"/>
      <c r="D25" s="169"/>
      <c r="E25" s="190"/>
      <c r="F25" s="169"/>
      <c r="G25" s="169"/>
      <c r="H25" s="169"/>
      <c r="I25" s="672"/>
      <c r="J25" s="672"/>
      <c r="K25" s="672"/>
      <c r="L25" s="672"/>
      <c r="M25" s="672"/>
      <c r="N25" s="672"/>
      <c r="O25" s="672"/>
      <c r="P25" s="672"/>
      <c r="Q25" s="672"/>
      <c r="R25" s="672"/>
      <c r="S25" s="672"/>
      <c r="T25" s="672"/>
      <c r="U25" s="672"/>
      <c r="V25" s="672"/>
      <c r="W25" s="672"/>
      <c r="X25" s="672"/>
    </row>
    <row r="26" spans="1:24" x14ac:dyDescent="0.25">
      <c r="A26" s="672"/>
      <c r="B26" s="658" t="s">
        <v>74</v>
      </c>
      <c r="C26" s="292">
        <v>0</v>
      </c>
      <c r="D26" s="293">
        <v>7.4</v>
      </c>
      <c r="E26" s="294">
        <f>SUM(C26:D26)</f>
        <v>7.4</v>
      </c>
      <c r="F26" s="292">
        <v>0</v>
      </c>
      <c r="G26" s="293">
        <v>403.49</v>
      </c>
      <c r="H26" s="298">
        <f>SUM(F26:G26)</f>
        <v>403.49</v>
      </c>
      <c r="I26" s="672"/>
      <c r="J26" s="672"/>
      <c r="K26" s="672"/>
      <c r="L26" s="672"/>
      <c r="M26" s="672"/>
      <c r="N26" s="672"/>
      <c r="O26" s="672"/>
      <c r="P26" s="672"/>
      <c r="Q26" s="672"/>
      <c r="R26" s="672"/>
      <c r="S26" s="672"/>
      <c r="T26" s="672"/>
      <c r="U26" s="672"/>
      <c r="V26" s="672"/>
      <c r="W26" s="672"/>
      <c r="X26" s="672"/>
    </row>
    <row r="27" spans="1:24" x14ac:dyDescent="0.25">
      <c r="A27" s="672"/>
      <c r="B27" s="660" t="s">
        <v>76</v>
      </c>
      <c r="C27" s="295">
        <v>0</v>
      </c>
      <c r="D27" s="296">
        <v>7.4</v>
      </c>
      <c r="E27" s="297">
        <f t="shared" ref="E27:E28" si="6">SUM(C27:D27)</f>
        <v>7.4</v>
      </c>
      <c r="F27" s="296">
        <v>10</v>
      </c>
      <c r="G27" s="296">
        <v>403.49</v>
      </c>
      <c r="H27" s="299">
        <f t="shared" ref="H27:H28" si="7">SUM(F27:G27)</f>
        <v>413.49</v>
      </c>
      <c r="I27" s="672"/>
      <c r="J27" s="672"/>
      <c r="K27" s="672"/>
      <c r="L27" s="672"/>
      <c r="M27" s="672"/>
      <c r="N27" s="672"/>
      <c r="O27" s="672"/>
      <c r="P27" s="672"/>
      <c r="Q27" s="672"/>
      <c r="R27" s="672"/>
      <c r="S27" s="672"/>
      <c r="T27" s="672"/>
      <c r="U27" s="672"/>
      <c r="V27" s="672"/>
      <c r="W27" s="672"/>
      <c r="X27" s="672"/>
    </row>
    <row r="28" spans="1:24" x14ac:dyDescent="0.25">
      <c r="A28" s="672"/>
      <c r="B28" s="308" t="s">
        <v>77</v>
      </c>
      <c r="C28" s="309" t="s">
        <v>390</v>
      </c>
      <c r="D28" s="310">
        <v>7.4</v>
      </c>
      <c r="E28" s="311">
        <f t="shared" si="6"/>
        <v>7.4</v>
      </c>
      <c r="F28" s="310">
        <v>10</v>
      </c>
      <c r="G28" s="310">
        <v>403.49</v>
      </c>
      <c r="H28" s="312">
        <f t="shared" si="7"/>
        <v>413.49</v>
      </c>
      <c r="I28" s="672"/>
      <c r="J28" s="672"/>
      <c r="K28" s="672"/>
      <c r="L28" s="672"/>
      <c r="M28" s="672"/>
      <c r="N28" s="672"/>
      <c r="O28" s="672"/>
      <c r="P28" s="672"/>
      <c r="Q28" s="672"/>
      <c r="R28" s="672"/>
      <c r="S28" s="672"/>
      <c r="T28" s="672"/>
      <c r="U28" s="672"/>
      <c r="V28" s="672"/>
      <c r="W28" s="672"/>
      <c r="X28" s="672"/>
    </row>
    <row r="29" spans="1:24" x14ac:dyDescent="0.25">
      <c r="A29" s="672"/>
      <c r="B29" s="673" t="s">
        <v>78</v>
      </c>
      <c r="C29" s="181"/>
      <c r="D29" s="655"/>
      <c r="E29" s="603"/>
      <c r="F29" s="672"/>
      <c r="G29" s="672"/>
      <c r="H29" s="672"/>
      <c r="I29" s="672"/>
      <c r="J29" s="672"/>
      <c r="K29" s="672"/>
      <c r="L29" s="672"/>
      <c r="M29" s="672"/>
      <c r="N29" s="672"/>
      <c r="O29" s="672"/>
      <c r="P29" s="672"/>
      <c r="Q29" s="672"/>
      <c r="R29" s="672"/>
      <c r="S29" s="672"/>
      <c r="T29" s="672"/>
      <c r="U29" s="672"/>
      <c r="V29" s="672"/>
      <c r="W29" s="672"/>
      <c r="X29" s="672"/>
    </row>
    <row r="30" spans="1:24" x14ac:dyDescent="0.25">
      <c r="A30" s="672"/>
      <c r="B30" s="658" t="s">
        <v>74</v>
      </c>
      <c r="C30" s="325">
        <f>IFERROR(C26/$E26,"-")</f>
        <v>0</v>
      </c>
      <c r="D30" s="251">
        <f>IFERROR(D26/$E26,"-")</f>
        <v>1</v>
      </c>
      <c r="E30" s="289"/>
      <c r="F30" s="251">
        <f>IFERROR(F26/$H26,"-")</f>
        <v>0</v>
      </c>
      <c r="G30" s="251">
        <f>IFERROR(G26/$H26,"-")</f>
        <v>1</v>
      </c>
      <c r="H30" s="251"/>
      <c r="I30" s="672"/>
      <c r="J30" s="672"/>
      <c r="K30" s="672"/>
      <c r="L30" s="672"/>
      <c r="M30" s="672"/>
      <c r="N30" s="672"/>
      <c r="O30" s="672"/>
      <c r="P30" s="672"/>
      <c r="Q30" s="672"/>
      <c r="R30" s="672"/>
      <c r="S30" s="672"/>
      <c r="T30" s="672"/>
      <c r="U30" s="672"/>
      <c r="V30" s="672"/>
      <c r="W30" s="672"/>
      <c r="X30" s="672"/>
    </row>
    <row r="31" spans="1:24" x14ac:dyDescent="0.25">
      <c r="A31" s="672"/>
      <c r="B31" s="660" t="s">
        <v>76</v>
      </c>
      <c r="C31" s="324">
        <f t="shared" ref="C31:D31" si="8">IFERROR(C27/$E27,"-")</f>
        <v>0</v>
      </c>
      <c r="D31" s="252">
        <f t="shared" si="8"/>
        <v>1</v>
      </c>
      <c r="E31" s="290"/>
      <c r="F31" s="252">
        <f t="shared" ref="F31:G31" si="9">IFERROR(F27/$H27,"-")</f>
        <v>2.4184381726281168E-2</v>
      </c>
      <c r="G31" s="252">
        <f t="shared" si="9"/>
        <v>0.97581561827371888</v>
      </c>
      <c r="H31" s="252"/>
      <c r="I31" s="672"/>
      <c r="J31" s="672"/>
      <c r="K31" s="672"/>
      <c r="L31" s="672"/>
      <c r="M31" s="672"/>
      <c r="N31" s="672"/>
      <c r="O31" s="672"/>
      <c r="P31" s="672"/>
      <c r="Q31" s="672"/>
      <c r="R31" s="672"/>
      <c r="S31" s="672"/>
      <c r="T31" s="672"/>
      <c r="U31" s="672"/>
      <c r="V31" s="672"/>
      <c r="W31" s="672"/>
      <c r="X31" s="672"/>
    </row>
    <row r="32" spans="1:24" ht="15.75" thickBot="1" x14ac:dyDescent="0.3">
      <c r="A32" s="672"/>
      <c r="B32" s="284" t="s">
        <v>77</v>
      </c>
      <c r="C32" s="287" t="str">
        <f t="shared" ref="C32:D32" si="10">IFERROR(C28/$E28,"-")</f>
        <v>-</v>
      </c>
      <c r="D32" s="288">
        <f t="shared" si="10"/>
        <v>1</v>
      </c>
      <c r="E32" s="291"/>
      <c r="F32" s="288">
        <f t="shared" ref="F32:G32" si="11">IFERROR(F28/$H28,"-")</f>
        <v>2.4184381726281168E-2</v>
      </c>
      <c r="G32" s="288">
        <f t="shared" si="11"/>
        <v>0.97581561827371888</v>
      </c>
      <c r="H32" s="288"/>
      <c r="I32" s="672"/>
      <c r="J32" s="672"/>
      <c r="K32" s="672"/>
      <c r="L32" s="672"/>
      <c r="M32" s="672"/>
      <c r="N32" s="672"/>
      <c r="O32" s="672"/>
      <c r="P32" s="672"/>
      <c r="Q32" s="672"/>
      <c r="R32" s="672"/>
      <c r="S32" s="672"/>
      <c r="T32" s="672"/>
      <c r="U32" s="672"/>
      <c r="V32" s="672"/>
      <c r="W32" s="672"/>
      <c r="X32" s="672"/>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24" t="s">
        <v>1</v>
      </c>
      <c r="B1" s="724"/>
      <c r="C1" s="724"/>
      <c r="D1" s="672"/>
      <c r="E1" s="672"/>
      <c r="F1" s="672"/>
      <c r="G1" s="672"/>
      <c r="H1" s="672"/>
      <c r="I1" s="672"/>
      <c r="J1" s="672"/>
      <c r="K1" s="672"/>
      <c r="L1" s="672"/>
      <c r="M1" s="672"/>
      <c r="N1" s="672"/>
      <c r="O1" s="282"/>
    </row>
    <row r="2" spans="1:15" x14ac:dyDescent="0.25">
      <c r="A2" s="673" t="s">
        <v>11</v>
      </c>
      <c r="B2" s="672"/>
      <c r="C2" s="672"/>
      <c r="D2" s="672"/>
      <c r="E2" s="672"/>
      <c r="F2" s="672"/>
      <c r="G2" s="672"/>
      <c r="H2" s="672"/>
      <c r="I2" s="672"/>
      <c r="J2" s="672"/>
      <c r="K2" s="672"/>
      <c r="L2" s="672"/>
      <c r="M2" s="672"/>
      <c r="N2" s="672"/>
      <c r="O2" s="672"/>
    </row>
    <row r="3" spans="1:15" s="672" customFormat="1" x14ac:dyDescent="0.25">
      <c r="A3" s="282" t="s">
        <v>21</v>
      </c>
    </row>
    <row r="4" spans="1:15" x14ac:dyDescent="0.25">
      <c r="A4" s="673"/>
      <c r="B4" s="672"/>
      <c r="C4" s="672"/>
      <c r="D4" s="672"/>
      <c r="E4" s="672"/>
      <c r="F4" s="672"/>
      <c r="G4" s="672"/>
      <c r="H4" s="672"/>
      <c r="I4" s="672"/>
      <c r="J4" s="672"/>
      <c r="K4" s="672"/>
      <c r="L4" s="672"/>
      <c r="M4" s="672"/>
      <c r="N4" s="672"/>
      <c r="O4" s="672"/>
    </row>
    <row r="5" spans="1:15" x14ac:dyDescent="0.25">
      <c r="A5" s="278" t="s">
        <v>213</v>
      </c>
      <c r="B5" s="672"/>
      <c r="C5" s="279" t="s">
        <v>214</v>
      </c>
      <c r="D5" s="672"/>
      <c r="E5" s="672"/>
      <c r="F5" s="672"/>
      <c r="G5" s="672"/>
      <c r="H5" s="672"/>
      <c r="I5" s="672"/>
      <c r="J5" s="672"/>
      <c r="K5" s="672"/>
      <c r="L5" s="672"/>
      <c r="M5" s="672"/>
      <c r="N5" s="672"/>
      <c r="O5" s="672"/>
    </row>
    <row r="6" spans="1:15" x14ac:dyDescent="0.25">
      <c r="A6" s="278" t="s">
        <v>215</v>
      </c>
      <c r="B6" s="672"/>
      <c r="C6" s="279" t="s">
        <v>216</v>
      </c>
      <c r="D6" s="672"/>
      <c r="E6" s="672"/>
      <c r="F6" s="672"/>
      <c r="G6" s="672"/>
      <c r="H6" s="672"/>
      <c r="I6" s="672"/>
      <c r="J6" s="672"/>
      <c r="K6" s="672"/>
      <c r="L6" s="672"/>
      <c r="M6" s="672"/>
      <c r="N6" s="672"/>
      <c r="O6" s="672"/>
    </row>
    <row r="7" spans="1:15" x14ac:dyDescent="0.25">
      <c r="A7" s="278"/>
      <c r="B7" s="672"/>
      <c r="C7" s="282"/>
      <c r="D7" s="672"/>
      <c r="E7" s="672"/>
      <c r="F7" s="672"/>
      <c r="G7" s="672"/>
      <c r="H7" s="672"/>
      <c r="I7" s="672"/>
      <c r="J7" s="672"/>
      <c r="K7" s="672"/>
      <c r="L7" s="672"/>
      <c r="M7" s="672"/>
      <c r="N7" s="672"/>
      <c r="O7" s="672"/>
    </row>
    <row r="8" spans="1:15" x14ac:dyDescent="0.25">
      <c r="A8" s="673" t="s">
        <v>217</v>
      </c>
      <c r="B8" s="280"/>
      <c r="C8" s="280"/>
      <c r="D8" s="280"/>
      <c r="E8" s="280"/>
      <c r="F8" s="672"/>
      <c r="G8" s="672"/>
      <c r="H8" s="672"/>
      <c r="I8" s="672"/>
      <c r="J8" s="672"/>
      <c r="K8" s="672"/>
      <c r="L8" s="672"/>
      <c r="M8" s="672"/>
      <c r="N8" s="672"/>
      <c r="O8" s="672"/>
    </row>
    <row r="9" spans="1:15" x14ac:dyDescent="0.25">
      <c r="A9" s="673"/>
      <c r="B9" s="672"/>
      <c r="C9" s="672"/>
      <c r="D9" s="672"/>
      <c r="E9" s="672"/>
      <c r="F9" s="672"/>
      <c r="G9" s="672"/>
      <c r="H9" s="672"/>
      <c r="I9" s="672"/>
      <c r="J9" s="672"/>
      <c r="K9" s="672"/>
      <c r="L9" s="672"/>
      <c r="M9" s="672"/>
      <c r="N9" s="672"/>
      <c r="O9" s="672"/>
    </row>
    <row r="10" spans="1:15" x14ac:dyDescent="0.25">
      <c r="A10" s="672"/>
      <c r="B10" s="758" t="s">
        <v>213</v>
      </c>
      <c r="C10" s="725" t="str">
        <f>$A$1</f>
        <v>Falkirk</v>
      </c>
      <c r="D10" s="726"/>
      <c r="E10" s="727"/>
      <c r="F10" s="726" t="s">
        <v>70</v>
      </c>
      <c r="G10" s="726"/>
      <c r="H10" s="726"/>
      <c r="I10" s="672"/>
      <c r="J10" s="672"/>
      <c r="K10" s="672"/>
      <c r="L10" s="672"/>
      <c r="M10" s="672"/>
      <c r="N10" s="672"/>
      <c r="O10" s="672"/>
    </row>
    <row r="11" spans="1:15" ht="15.75" thickBot="1" x14ac:dyDescent="0.3">
      <c r="A11" s="672"/>
      <c r="B11" s="759"/>
      <c r="C11" s="285" t="s">
        <v>208</v>
      </c>
      <c r="D11" s="286" t="s">
        <v>209</v>
      </c>
      <c r="E11" s="602" t="s">
        <v>218</v>
      </c>
      <c r="F11" s="285" t="s">
        <v>208</v>
      </c>
      <c r="G11" s="286" t="s">
        <v>209</v>
      </c>
      <c r="H11" s="601" t="s">
        <v>218</v>
      </c>
      <c r="I11" s="672"/>
      <c r="J11" s="672"/>
      <c r="K11" s="672"/>
      <c r="L11" s="672"/>
      <c r="M11" s="672"/>
      <c r="N11" s="672"/>
      <c r="O11" s="672"/>
    </row>
    <row r="12" spans="1:15" x14ac:dyDescent="0.25">
      <c r="A12" s="672"/>
      <c r="B12" s="160" t="s">
        <v>73</v>
      </c>
      <c r="C12" s="35"/>
      <c r="D12" s="169"/>
      <c r="E12" s="190"/>
      <c r="F12" s="169"/>
      <c r="G12" s="169"/>
      <c r="H12" s="169"/>
      <c r="I12" s="672"/>
      <c r="J12" s="672"/>
      <c r="K12" s="672"/>
      <c r="L12" s="672"/>
      <c r="M12" s="672"/>
      <c r="N12" s="672"/>
      <c r="O12" s="672"/>
    </row>
    <row r="13" spans="1:15" x14ac:dyDescent="0.25">
      <c r="A13" s="672"/>
      <c r="B13" s="658" t="s">
        <v>74</v>
      </c>
      <c r="C13" s="302">
        <v>911210</v>
      </c>
      <c r="D13" s="303">
        <v>418470</v>
      </c>
      <c r="E13" s="306">
        <f>SUM(C13:D13)</f>
        <v>1329680</v>
      </c>
      <c r="F13" s="302">
        <v>14382414.17</v>
      </c>
      <c r="G13" s="303">
        <v>12339227.790000001</v>
      </c>
      <c r="H13" s="316">
        <f>SUM(F13:G13)</f>
        <v>26721641.960000001</v>
      </c>
      <c r="I13" s="672"/>
      <c r="J13" s="672"/>
      <c r="K13" s="672"/>
      <c r="L13" s="672"/>
      <c r="M13" s="672"/>
      <c r="N13" s="672"/>
      <c r="O13" s="672"/>
    </row>
    <row r="14" spans="1:15" x14ac:dyDescent="0.25">
      <c r="A14" s="672"/>
      <c r="B14" s="660" t="s">
        <v>76</v>
      </c>
      <c r="C14" s="304">
        <v>737570</v>
      </c>
      <c r="D14" s="305">
        <v>387466</v>
      </c>
      <c r="E14" s="307">
        <f t="shared" ref="E14:E15" si="0">SUM(C14:D14)</f>
        <v>1125036</v>
      </c>
      <c r="F14" s="304">
        <v>14914416.17</v>
      </c>
      <c r="G14" s="305">
        <v>11239610.120000001</v>
      </c>
      <c r="H14" s="317">
        <f t="shared" ref="H14" si="1">SUM(F14:G14)</f>
        <v>26154026.289999999</v>
      </c>
      <c r="I14" s="672"/>
      <c r="J14" s="672"/>
      <c r="K14" s="672"/>
      <c r="L14" s="672"/>
      <c r="M14" s="672"/>
      <c r="N14" s="672"/>
      <c r="O14" s="672"/>
    </row>
    <row r="15" spans="1:15" x14ac:dyDescent="0.25">
      <c r="A15" s="672"/>
      <c r="B15" s="308" t="s">
        <v>77</v>
      </c>
      <c r="C15" s="318">
        <v>687312</v>
      </c>
      <c r="D15" s="321">
        <v>337466</v>
      </c>
      <c r="E15" s="319">
        <f t="shared" si="0"/>
        <v>1024778</v>
      </c>
      <c r="F15" s="318">
        <v>15096719.860000001</v>
      </c>
      <c r="G15" s="321">
        <v>13098484.510000002</v>
      </c>
      <c r="H15" s="320">
        <f>SUM(F15:G15)</f>
        <v>28195204.370000005</v>
      </c>
      <c r="I15" s="672"/>
      <c r="J15" s="672"/>
      <c r="K15" s="672"/>
      <c r="L15" s="672"/>
      <c r="M15" s="672"/>
      <c r="N15" s="672"/>
      <c r="O15" s="672"/>
    </row>
    <row r="16" spans="1:15" x14ac:dyDescent="0.25">
      <c r="A16" s="672"/>
      <c r="B16" s="673" t="s">
        <v>78</v>
      </c>
      <c r="C16" s="181"/>
      <c r="D16" s="655"/>
      <c r="E16" s="603"/>
      <c r="F16" s="672"/>
      <c r="G16" s="672"/>
      <c r="H16" s="672"/>
      <c r="I16" s="672"/>
      <c r="J16" s="536"/>
      <c r="K16" s="672"/>
      <c r="L16" s="672"/>
      <c r="M16" s="672"/>
      <c r="N16" s="672"/>
      <c r="O16" s="672"/>
    </row>
    <row r="17" spans="1:14" x14ac:dyDescent="0.25">
      <c r="A17" s="672"/>
      <c r="B17" s="658" t="s">
        <v>74</v>
      </c>
      <c r="C17" s="325">
        <f>IFERROR(C13/$E13,"-")</f>
        <v>0.68528518139702788</v>
      </c>
      <c r="D17" s="251">
        <f>IFERROR(D13/$E13,"-")</f>
        <v>0.31471481860297212</v>
      </c>
      <c r="E17" s="289"/>
      <c r="F17" s="251">
        <f>IFERROR(F13/$H13,"-")</f>
        <v>0.53823092875539746</v>
      </c>
      <c r="G17" s="251">
        <f>IFERROR(G13/$H13,"-")</f>
        <v>0.46176907124460254</v>
      </c>
      <c r="H17" s="251"/>
      <c r="I17" s="672"/>
      <c r="J17" s="672"/>
      <c r="K17" s="672"/>
      <c r="L17" s="672"/>
      <c r="M17" s="672"/>
      <c r="N17" s="672"/>
    </row>
    <row r="18" spans="1:14" x14ac:dyDescent="0.25">
      <c r="A18" s="672"/>
      <c r="B18" s="660" t="s">
        <v>76</v>
      </c>
      <c r="C18" s="324">
        <f t="shared" ref="C18:D19" si="2">IFERROR(C14/$E14,"-")</f>
        <v>0.65559679868022003</v>
      </c>
      <c r="D18" s="252">
        <f t="shared" si="2"/>
        <v>0.34440320131977997</v>
      </c>
      <c r="E18" s="290"/>
      <c r="F18" s="252">
        <f t="shared" ref="F18:G19" si="3">IFERROR(F14/$H14,"-")</f>
        <v>0.57025316120074909</v>
      </c>
      <c r="G18" s="252">
        <f t="shared" si="3"/>
        <v>0.42974683879925096</v>
      </c>
      <c r="H18" s="252"/>
      <c r="I18" s="672"/>
      <c r="J18" s="672"/>
      <c r="K18" s="672"/>
      <c r="L18" s="672"/>
      <c r="M18" s="672"/>
      <c r="N18" s="672"/>
    </row>
    <row r="19" spans="1:14" ht="15.75" thickBot="1" x14ac:dyDescent="0.3">
      <c r="A19" s="672"/>
      <c r="B19" s="284" t="s">
        <v>77</v>
      </c>
      <c r="C19" s="287">
        <f t="shared" si="2"/>
        <v>0.67069355509193207</v>
      </c>
      <c r="D19" s="288">
        <f t="shared" si="2"/>
        <v>0.32930644490806787</v>
      </c>
      <c r="E19" s="291"/>
      <c r="F19" s="288">
        <f t="shared" si="3"/>
        <v>0.53543573090972418</v>
      </c>
      <c r="G19" s="288">
        <f t="shared" si="3"/>
        <v>0.46456426909027576</v>
      </c>
      <c r="H19" s="288"/>
      <c r="I19" s="672"/>
      <c r="J19" s="672"/>
      <c r="K19" s="672"/>
      <c r="L19" s="672"/>
      <c r="M19" s="672"/>
      <c r="N19" s="672"/>
    </row>
    <row r="20" spans="1:14" x14ac:dyDescent="0.25">
      <c r="A20" s="672"/>
      <c r="B20" s="672"/>
      <c r="C20" s="672"/>
      <c r="D20" s="672"/>
      <c r="E20" s="672"/>
      <c r="F20" s="672"/>
      <c r="G20" s="672"/>
      <c r="H20" s="672"/>
      <c r="I20" s="672"/>
      <c r="J20" s="672"/>
      <c r="K20" s="672"/>
      <c r="L20" s="672"/>
      <c r="M20" s="672"/>
      <c r="N20" s="672"/>
    </row>
    <row r="21" spans="1:14" x14ac:dyDescent="0.25">
      <c r="A21" s="673" t="s">
        <v>219</v>
      </c>
      <c r="B21" s="280"/>
      <c r="C21" s="280"/>
      <c r="D21" s="280"/>
      <c r="E21" s="672"/>
      <c r="F21" s="604"/>
      <c r="G21" s="672"/>
      <c r="H21" s="672"/>
      <c r="I21" s="672"/>
      <c r="J21" s="672"/>
      <c r="K21" s="672"/>
      <c r="L21" s="672"/>
      <c r="M21" s="672"/>
      <c r="N21" s="672"/>
    </row>
    <row r="22" spans="1:14" x14ac:dyDescent="0.25">
      <c r="A22" s="673"/>
      <c r="B22" s="672"/>
      <c r="C22" s="672"/>
      <c r="D22" s="672"/>
      <c r="E22" s="672"/>
      <c r="F22" s="672"/>
      <c r="G22" s="672"/>
      <c r="H22" s="672"/>
      <c r="I22" s="672"/>
      <c r="J22" s="672"/>
      <c r="K22" s="672"/>
      <c r="L22" s="672"/>
      <c r="M22" s="672"/>
      <c r="N22" s="672"/>
    </row>
    <row r="23" spans="1:14" x14ac:dyDescent="0.25">
      <c r="A23" s="672"/>
      <c r="B23" s="758" t="s">
        <v>215</v>
      </c>
      <c r="C23" s="725" t="str">
        <f>$A$1</f>
        <v>Falkirk</v>
      </c>
      <c r="D23" s="726"/>
      <c r="E23" s="726"/>
      <c r="F23" s="726"/>
      <c r="G23" s="726"/>
      <c r="H23" s="727"/>
      <c r="I23" s="726" t="s">
        <v>70</v>
      </c>
      <c r="J23" s="726"/>
      <c r="K23" s="726"/>
      <c r="L23" s="726"/>
      <c r="M23" s="726"/>
      <c r="N23" s="726"/>
    </row>
    <row r="24" spans="1:14" ht="30.75" thickBot="1" x14ac:dyDescent="0.3">
      <c r="A24" s="672"/>
      <c r="B24" s="758"/>
      <c r="C24" s="196" t="s">
        <v>220</v>
      </c>
      <c r="D24" s="197" t="s">
        <v>221</v>
      </c>
      <c r="E24" s="197" t="s">
        <v>222</v>
      </c>
      <c r="F24" s="197" t="s">
        <v>223</v>
      </c>
      <c r="G24" s="197" t="s">
        <v>224</v>
      </c>
      <c r="H24" s="91" t="s">
        <v>197</v>
      </c>
      <c r="I24" s="197" t="s">
        <v>220</v>
      </c>
      <c r="J24" s="197" t="s">
        <v>221</v>
      </c>
      <c r="K24" s="197" t="s">
        <v>222</v>
      </c>
      <c r="L24" s="197" t="s">
        <v>223</v>
      </c>
      <c r="M24" s="197" t="s">
        <v>124</v>
      </c>
      <c r="N24" s="722" t="s">
        <v>197</v>
      </c>
    </row>
    <row r="25" spans="1:14" x14ac:dyDescent="0.25">
      <c r="A25" s="672"/>
      <c r="B25" s="182" t="s">
        <v>73</v>
      </c>
      <c r="C25" s="35"/>
      <c r="D25" s="169"/>
      <c r="E25" s="169"/>
      <c r="F25" s="169"/>
      <c r="G25" s="169"/>
      <c r="H25" s="190"/>
      <c r="I25" s="169"/>
      <c r="J25" s="169"/>
      <c r="K25" s="169"/>
      <c r="L25" s="169"/>
      <c r="M25" s="169"/>
      <c r="N25" s="169"/>
    </row>
    <row r="26" spans="1:14" x14ac:dyDescent="0.25">
      <c r="A26" s="672"/>
      <c r="B26" s="659" t="s">
        <v>74</v>
      </c>
      <c r="C26" s="302" t="s">
        <v>75</v>
      </c>
      <c r="D26" s="303" t="s">
        <v>75</v>
      </c>
      <c r="E26" s="303" t="s">
        <v>75</v>
      </c>
      <c r="F26" s="303">
        <v>113857</v>
      </c>
      <c r="G26" s="303">
        <v>60322</v>
      </c>
      <c r="H26" s="335">
        <f>SUM(C26:G26)</f>
        <v>174179</v>
      </c>
      <c r="I26" s="303">
        <v>447591</v>
      </c>
      <c r="J26" s="303">
        <v>517349.44</v>
      </c>
      <c r="K26" s="303">
        <v>303137.03000000003</v>
      </c>
      <c r="L26" s="303">
        <v>1660152.81</v>
      </c>
      <c r="M26" s="303">
        <v>1189735.74</v>
      </c>
      <c r="N26" s="330">
        <f>SUM(I26:M26)</f>
        <v>4117966.0200000005</v>
      </c>
    </row>
    <row r="27" spans="1:14" x14ac:dyDescent="0.25">
      <c r="A27" s="672"/>
      <c r="B27" s="661" t="s">
        <v>76</v>
      </c>
      <c r="C27" s="304" t="s">
        <v>390</v>
      </c>
      <c r="D27" s="305" t="s">
        <v>390</v>
      </c>
      <c r="E27" s="305" t="s">
        <v>390</v>
      </c>
      <c r="F27" s="305">
        <v>113587</v>
      </c>
      <c r="G27" s="305">
        <v>0</v>
      </c>
      <c r="H27" s="336">
        <f t="shared" ref="H27:H28" si="4">SUM(C27:G27)</f>
        <v>113587</v>
      </c>
      <c r="I27" s="305">
        <v>290094</v>
      </c>
      <c r="J27" s="305">
        <v>459223.27999999997</v>
      </c>
      <c r="K27" s="305">
        <v>545522.46</v>
      </c>
      <c r="L27" s="305">
        <v>771397.88</v>
      </c>
      <c r="M27" s="305">
        <v>1977490.44</v>
      </c>
      <c r="N27" s="331">
        <f t="shared" ref="N27:N28" si="5">SUM(I27:M27)</f>
        <v>4043728.06</v>
      </c>
    </row>
    <row r="28" spans="1:14" x14ac:dyDescent="0.25">
      <c r="A28" s="672"/>
      <c r="B28" s="333" t="s">
        <v>77</v>
      </c>
      <c r="C28" s="302" t="s">
        <v>390</v>
      </c>
      <c r="D28" s="303" t="s">
        <v>390</v>
      </c>
      <c r="E28" s="303" t="s">
        <v>390</v>
      </c>
      <c r="F28" s="303" t="s">
        <v>390</v>
      </c>
      <c r="G28" s="303">
        <v>25000</v>
      </c>
      <c r="H28" s="335">
        <f t="shared" si="4"/>
        <v>25000</v>
      </c>
      <c r="I28" s="303">
        <v>161840.16999999998</v>
      </c>
      <c r="J28" s="303">
        <v>191878.59</v>
      </c>
      <c r="K28" s="303">
        <v>274847.45999999996</v>
      </c>
      <c r="L28" s="303">
        <v>603628.26</v>
      </c>
      <c r="M28" s="303">
        <v>2221867.85</v>
      </c>
      <c r="N28" s="330">
        <f t="shared" si="5"/>
        <v>3454062.33</v>
      </c>
    </row>
    <row r="29" spans="1:14" x14ac:dyDescent="0.25">
      <c r="A29" s="672"/>
      <c r="B29" s="334" t="s">
        <v>78</v>
      </c>
      <c r="C29" s="337"/>
      <c r="D29" s="329"/>
      <c r="E29" s="329"/>
      <c r="F29" s="329"/>
      <c r="G29" s="329"/>
      <c r="H29" s="334"/>
      <c r="I29" s="329"/>
      <c r="J29" s="329"/>
      <c r="K29" s="329"/>
      <c r="L29" s="329"/>
      <c r="M29" s="329"/>
      <c r="N29" s="328"/>
    </row>
    <row r="30" spans="1:14" x14ac:dyDescent="0.25">
      <c r="A30" s="672"/>
      <c r="B30" s="659" t="s">
        <v>74</v>
      </c>
      <c r="C30" s="325" t="str">
        <f>IFERROR(C26/$H26,"-")</f>
        <v>-</v>
      </c>
      <c r="D30" s="251" t="str">
        <f t="shared" ref="D30:G30" si="6">IFERROR(D26/$H26,"-")</f>
        <v>-</v>
      </c>
      <c r="E30" s="251" t="str">
        <f t="shared" si="6"/>
        <v>-</v>
      </c>
      <c r="F30" s="251">
        <f t="shared" si="6"/>
        <v>0.65367811274608301</v>
      </c>
      <c r="G30" s="251">
        <f t="shared" si="6"/>
        <v>0.34632188725391694</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2"/>
      <c r="B31" s="661" t="s">
        <v>76</v>
      </c>
      <c r="C31" s="324" t="str">
        <f t="shared" ref="C31:G31" si="8">IFERROR(C27/$H27,"-")</f>
        <v>-</v>
      </c>
      <c r="D31" s="252" t="str">
        <f t="shared" si="8"/>
        <v>-</v>
      </c>
      <c r="E31" s="252" t="str">
        <f t="shared" si="8"/>
        <v>-</v>
      </c>
      <c r="F31" s="252">
        <f t="shared" si="8"/>
        <v>1</v>
      </c>
      <c r="G31" s="252">
        <f t="shared" si="8"/>
        <v>0</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2"/>
      <c r="B32" s="283" t="s">
        <v>77</v>
      </c>
      <c r="C32" s="326" t="str">
        <f t="shared" ref="C32:G32" si="10">IFERROR(C28/$H28,"-")</f>
        <v>-</v>
      </c>
      <c r="D32" s="327" t="str">
        <f t="shared" si="10"/>
        <v>-</v>
      </c>
      <c r="E32" s="327" t="str">
        <f t="shared" si="10"/>
        <v>-</v>
      </c>
      <c r="F32" s="327" t="str">
        <f t="shared" si="10"/>
        <v>-</v>
      </c>
      <c r="G32" s="327">
        <f t="shared" si="10"/>
        <v>1</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4" t="s">
        <v>225</v>
      </c>
      <c r="B34" s="672"/>
      <c r="C34" s="672"/>
      <c r="D34" s="672"/>
      <c r="E34" s="672"/>
      <c r="F34" s="672"/>
    </row>
    <row r="35" spans="1:6" x14ac:dyDescent="0.25">
      <c r="A35" s="672"/>
      <c r="B35" s="672"/>
      <c r="C35" s="672"/>
      <c r="D35" s="672"/>
      <c r="E35" s="672"/>
      <c r="F35" s="672"/>
    </row>
    <row r="36" spans="1:6" x14ac:dyDescent="0.25">
      <c r="A36" s="672"/>
      <c r="B36" s="672"/>
      <c r="C36" s="672"/>
      <c r="D36" s="672"/>
      <c r="E36" s="672"/>
      <c r="F36" s="672"/>
    </row>
    <row r="37" spans="1:6" x14ac:dyDescent="0.25">
      <c r="A37" s="672"/>
      <c r="B37" s="672"/>
      <c r="C37" s="672"/>
      <c r="D37" s="672"/>
      <c r="E37" s="672"/>
      <c r="F37" s="672"/>
    </row>
    <row r="38" spans="1:6" x14ac:dyDescent="0.25">
      <c r="A38" s="672"/>
      <c r="B38" s="672"/>
      <c r="C38" s="672"/>
      <c r="D38" s="672"/>
      <c r="E38" s="672"/>
      <c r="F38" s="672"/>
    </row>
    <row r="39" spans="1:6" x14ac:dyDescent="0.25">
      <c r="A39" s="672"/>
      <c r="B39" s="672"/>
      <c r="C39" s="672"/>
      <c r="D39" s="672"/>
      <c r="E39" s="672"/>
      <c r="F39" s="672"/>
    </row>
    <row r="40" spans="1:6" x14ac:dyDescent="0.25">
      <c r="A40" s="672"/>
      <c r="B40" s="672"/>
      <c r="C40" s="672"/>
      <c r="D40" s="672"/>
      <c r="E40" s="672"/>
      <c r="F40" s="672"/>
    </row>
    <row r="41" spans="1:6" x14ac:dyDescent="0.25">
      <c r="A41" s="672"/>
      <c r="B41" s="672"/>
      <c r="C41" s="672"/>
      <c r="D41" s="672"/>
      <c r="E41" s="672"/>
      <c r="F41" s="672"/>
    </row>
    <row r="42" spans="1:6" x14ac:dyDescent="0.25">
      <c r="A42" s="672"/>
      <c r="B42" s="672"/>
      <c r="C42" s="672"/>
      <c r="D42" s="672"/>
      <c r="E42" s="672"/>
      <c r="F42" s="672"/>
    </row>
    <row r="43" spans="1:6" x14ac:dyDescent="0.25">
      <c r="A43" s="672"/>
      <c r="B43" s="672"/>
      <c r="C43" s="672"/>
      <c r="D43" s="672"/>
      <c r="E43" s="672"/>
      <c r="F43" s="672"/>
    </row>
    <row r="44" spans="1:6" x14ac:dyDescent="0.25">
      <c r="A44" s="672"/>
      <c r="B44" s="672"/>
      <c r="C44" s="672"/>
      <c r="D44" s="672"/>
      <c r="E44" s="672"/>
      <c r="F44" s="672"/>
    </row>
    <row r="45" spans="1:6" x14ac:dyDescent="0.25">
      <c r="A45" s="672"/>
      <c r="B45" s="672"/>
      <c r="C45" s="672"/>
      <c r="D45" s="672"/>
      <c r="E45" s="672"/>
      <c r="F45" s="672"/>
    </row>
    <row r="46" spans="1:6" x14ac:dyDescent="0.25">
      <c r="A46" s="672"/>
      <c r="B46" s="672"/>
      <c r="C46" s="672"/>
      <c r="D46" s="672"/>
      <c r="E46" s="672"/>
      <c r="F46" s="672"/>
    </row>
    <row r="47" spans="1:6" x14ac:dyDescent="0.25">
      <c r="A47" s="672"/>
      <c r="B47" s="672"/>
      <c r="C47" s="672"/>
      <c r="D47" s="672"/>
      <c r="E47" s="672"/>
      <c r="F47" s="672"/>
    </row>
    <row r="48" spans="1:6" x14ac:dyDescent="0.25">
      <c r="A48" s="672"/>
      <c r="B48" s="672"/>
      <c r="C48" s="672"/>
      <c r="D48" s="672"/>
      <c r="E48" s="672"/>
      <c r="F48" s="672"/>
    </row>
    <row r="49" spans="1:2" x14ac:dyDescent="0.25">
      <c r="A49" s="672"/>
      <c r="B49" s="672"/>
    </row>
    <row r="50" spans="1:2" x14ac:dyDescent="0.25">
      <c r="A50" s="672"/>
      <c r="B50" s="672"/>
    </row>
    <row r="51" spans="1:2" x14ac:dyDescent="0.25">
      <c r="A51" s="672"/>
      <c r="B51" s="672"/>
    </row>
    <row r="52" spans="1:2" x14ac:dyDescent="0.25">
      <c r="A52" s="672"/>
      <c r="B52" s="672"/>
    </row>
    <row r="53" spans="1:2" x14ac:dyDescent="0.25">
      <c r="A53" s="672"/>
      <c r="B53" s="672"/>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workbookViewId="0">
      <selection activeCell="A20" sqref="A20"/>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24" t="s">
        <v>1</v>
      </c>
      <c r="B1" s="724"/>
      <c r="C1" s="724"/>
      <c r="D1" s="672"/>
      <c r="E1" s="672"/>
      <c r="F1" s="672"/>
      <c r="G1" s="672"/>
      <c r="H1" s="672"/>
      <c r="I1" s="672"/>
      <c r="J1" s="672"/>
      <c r="K1" s="672"/>
      <c r="L1" s="672"/>
      <c r="M1" s="672"/>
    </row>
    <row r="2" spans="1:13" x14ac:dyDescent="0.25">
      <c r="A2" s="673" t="s">
        <v>12</v>
      </c>
      <c r="B2" s="672"/>
      <c r="C2" s="672"/>
      <c r="D2" s="672"/>
      <c r="E2" s="672"/>
      <c r="F2" s="672"/>
      <c r="G2" s="672"/>
      <c r="H2" s="672"/>
      <c r="I2" s="672"/>
      <c r="J2" s="672"/>
      <c r="K2" s="672"/>
      <c r="L2" s="672"/>
      <c r="M2" s="672"/>
    </row>
    <row r="3" spans="1:13" s="672" customFormat="1" x14ac:dyDescent="0.25">
      <c r="A3" s="282" t="s">
        <v>21</v>
      </c>
    </row>
    <row r="4" spans="1:13" s="441" customFormat="1" x14ac:dyDescent="0.25">
      <c r="A4" s="673"/>
      <c r="B4" s="672"/>
      <c r="C4" s="672"/>
      <c r="D4" s="672"/>
      <c r="E4" s="672"/>
      <c r="F4" s="672"/>
      <c r="G4" s="672"/>
      <c r="H4" s="672"/>
      <c r="I4" s="672"/>
      <c r="J4" s="672"/>
      <c r="K4" s="672"/>
      <c r="L4" s="672"/>
      <c r="M4" s="672"/>
    </row>
    <row r="5" spans="1:13" s="441" customFormat="1" x14ac:dyDescent="0.25">
      <c r="A5" s="278" t="s">
        <v>226</v>
      </c>
      <c r="B5" s="672"/>
      <c r="C5" s="279" t="s">
        <v>227</v>
      </c>
      <c r="D5" s="672"/>
      <c r="E5" s="672"/>
      <c r="F5" s="672"/>
      <c r="G5" s="672"/>
      <c r="H5" s="672"/>
      <c r="I5" s="672"/>
      <c r="J5" s="672"/>
      <c r="K5" s="672"/>
      <c r="L5" s="672"/>
      <c r="M5" s="672"/>
    </row>
    <row r="6" spans="1:13" s="441" customFormat="1" x14ac:dyDescent="0.25">
      <c r="A6" s="278" t="s">
        <v>228</v>
      </c>
      <c r="B6" s="672"/>
      <c r="C6" s="279" t="s">
        <v>229</v>
      </c>
      <c r="D6" s="672"/>
      <c r="E6" s="672"/>
      <c r="F6" s="672"/>
      <c r="G6" s="672"/>
      <c r="H6" s="672"/>
      <c r="I6" s="672"/>
      <c r="J6" s="672"/>
      <c r="K6" s="672"/>
      <c r="L6" s="672"/>
      <c r="M6" s="672"/>
    </row>
    <row r="7" spans="1:13" s="441" customFormat="1" x14ac:dyDescent="0.25">
      <c r="A7" s="278" t="s">
        <v>230</v>
      </c>
      <c r="B7" s="672"/>
      <c r="C7" s="279" t="s">
        <v>231</v>
      </c>
      <c r="D7" s="672"/>
      <c r="E7" s="672"/>
      <c r="F7" s="672"/>
      <c r="G7" s="672"/>
      <c r="H7" s="672"/>
      <c r="I7" s="672"/>
      <c r="J7" s="672"/>
      <c r="K7" s="672"/>
      <c r="L7" s="672"/>
      <c r="M7" s="672"/>
    </row>
    <row r="8" spans="1:13" s="441" customFormat="1" x14ac:dyDescent="0.25">
      <c r="A8" s="278" t="s">
        <v>163</v>
      </c>
      <c r="B8" s="672"/>
      <c r="C8" s="279" t="s">
        <v>232</v>
      </c>
      <c r="D8" s="672"/>
      <c r="E8" s="672"/>
      <c r="F8" s="672"/>
      <c r="G8" s="672"/>
      <c r="H8" s="672"/>
      <c r="I8" s="672"/>
      <c r="J8" s="672"/>
      <c r="K8" s="672"/>
      <c r="L8" s="672"/>
      <c r="M8" s="672"/>
    </row>
    <row r="9" spans="1:13" s="441" customFormat="1" x14ac:dyDescent="0.25">
      <c r="A9" s="278" t="s">
        <v>233</v>
      </c>
      <c r="B9" s="672"/>
      <c r="C9" s="279" t="s">
        <v>234</v>
      </c>
      <c r="D9" s="672"/>
      <c r="E9" s="672"/>
      <c r="F9" s="672"/>
      <c r="G9" s="672"/>
      <c r="H9" s="672"/>
      <c r="I9" s="672"/>
      <c r="J9" s="672"/>
      <c r="K9" s="672"/>
      <c r="L9" s="672"/>
      <c r="M9" s="672"/>
    </row>
    <row r="10" spans="1:13" s="441" customFormat="1" x14ac:dyDescent="0.25">
      <c r="A10" s="278" t="s">
        <v>235</v>
      </c>
      <c r="B10" s="672"/>
      <c r="C10" s="279" t="s">
        <v>236</v>
      </c>
      <c r="D10" s="672"/>
      <c r="E10" s="672"/>
      <c r="F10" s="672"/>
      <c r="G10" s="672"/>
      <c r="H10" s="672"/>
      <c r="I10" s="672"/>
      <c r="J10" s="672"/>
      <c r="K10" s="672"/>
      <c r="L10" s="672"/>
      <c r="M10" s="672"/>
    </row>
    <row r="12" spans="1:13" x14ac:dyDescent="0.25">
      <c r="A12" s="673" t="s">
        <v>237</v>
      </c>
      <c r="B12" s="672"/>
      <c r="C12" s="672"/>
      <c r="D12" s="672"/>
      <c r="E12" s="672"/>
      <c r="F12" s="672"/>
      <c r="G12" s="672"/>
      <c r="H12" s="672"/>
      <c r="I12" s="672"/>
      <c r="J12" s="672"/>
      <c r="K12" s="672"/>
      <c r="L12" s="672"/>
      <c r="M12" s="672"/>
    </row>
    <row r="14" spans="1:13" x14ac:dyDescent="0.25">
      <c r="A14" s="672"/>
      <c r="B14" s="673"/>
      <c r="C14" s="725" t="str">
        <f>A1</f>
        <v>Falkirk</v>
      </c>
      <c r="D14" s="726"/>
      <c r="E14" s="727"/>
      <c r="F14" s="726" t="s">
        <v>70</v>
      </c>
      <c r="G14" s="726"/>
      <c r="H14" s="726"/>
      <c r="I14" s="672"/>
      <c r="J14" s="672"/>
      <c r="K14" s="672"/>
      <c r="L14" s="672"/>
      <c r="M14" s="672"/>
    </row>
    <row r="15" spans="1:13" ht="15.75" thickBot="1" x14ac:dyDescent="0.3">
      <c r="A15" s="672"/>
      <c r="B15" s="673" t="s">
        <v>238</v>
      </c>
      <c r="C15" s="415" t="s">
        <v>239</v>
      </c>
      <c r="D15" s="386" t="s">
        <v>240</v>
      </c>
      <c r="E15" s="387" t="s">
        <v>241</v>
      </c>
      <c r="F15" s="360" t="s">
        <v>239</v>
      </c>
      <c r="G15" s="360" t="s">
        <v>240</v>
      </c>
      <c r="H15" s="360" t="s">
        <v>241</v>
      </c>
      <c r="I15" s="672"/>
      <c r="J15" s="672"/>
      <c r="K15" s="672"/>
      <c r="L15" s="672"/>
      <c r="M15" s="672"/>
    </row>
    <row r="16" spans="1:13" x14ac:dyDescent="0.25">
      <c r="A16" s="672"/>
      <c r="B16" s="344" t="s">
        <v>74</v>
      </c>
      <c r="C16" s="409" t="s">
        <v>75</v>
      </c>
      <c r="D16" s="410" t="s">
        <v>75</v>
      </c>
      <c r="E16" s="411">
        <v>3754</v>
      </c>
      <c r="F16" s="409">
        <v>206829</v>
      </c>
      <c r="G16" s="410">
        <v>164415</v>
      </c>
      <c r="H16" s="410">
        <v>99017</v>
      </c>
      <c r="I16" s="672"/>
      <c r="J16" s="672"/>
      <c r="K16" s="672"/>
      <c r="L16" s="672"/>
      <c r="M16" s="672"/>
    </row>
    <row r="17" spans="1:15" x14ac:dyDescent="0.25">
      <c r="A17" s="672"/>
      <c r="B17" s="313" t="s">
        <v>76</v>
      </c>
      <c r="C17" s="165">
        <v>38821</v>
      </c>
      <c r="D17" s="158">
        <v>6339</v>
      </c>
      <c r="E17" s="159">
        <v>4501</v>
      </c>
      <c r="F17" s="158">
        <v>300510</v>
      </c>
      <c r="G17" s="158">
        <v>244637</v>
      </c>
      <c r="H17" s="158">
        <v>68653</v>
      </c>
      <c r="I17" s="672"/>
      <c r="J17" s="672"/>
      <c r="K17" s="672"/>
      <c r="L17" s="672"/>
      <c r="M17" s="672"/>
      <c r="N17" s="672"/>
      <c r="O17" s="672"/>
    </row>
    <row r="18" spans="1:15" ht="15.75" thickBot="1" x14ac:dyDescent="0.3">
      <c r="A18" s="672"/>
      <c r="B18" s="345" t="s">
        <v>77</v>
      </c>
      <c r="C18" s="412">
        <v>37532</v>
      </c>
      <c r="D18" s="413">
        <v>6223</v>
      </c>
      <c r="E18" s="414">
        <v>4114</v>
      </c>
      <c r="F18" s="413">
        <v>302659.79500000004</v>
      </c>
      <c r="G18" s="413">
        <v>249108.245</v>
      </c>
      <c r="H18" s="413">
        <v>104911.72499999999</v>
      </c>
      <c r="I18" s="672"/>
      <c r="J18" s="672"/>
      <c r="K18" s="672"/>
      <c r="L18" s="672"/>
      <c r="M18" s="672"/>
      <c r="N18" s="672"/>
      <c r="O18" s="672"/>
    </row>
    <row r="19" spans="1:15" x14ac:dyDescent="0.25">
      <c r="A19" s="672"/>
      <c r="B19" s="672"/>
      <c r="C19" s="536"/>
      <c r="D19" s="536"/>
      <c r="E19" s="536"/>
      <c r="F19" s="536"/>
      <c r="G19" s="536"/>
      <c r="H19" s="536"/>
      <c r="I19" s="672"/>
      <c r="J19" s="672"/>
      <c r="K19" s="672"/>
      <c r="L19" s="672"/>
      <c r="M19" s="672"/>
      <c r="N19" s="672"/>
      <c r="O19" s="672"/>
    </row>
    <row r="20" spans="1:15" x14ac:dyDescent="0.25">
      <c r="A20" s="282" t="s">
        <v>242</v>
      </c>
      <c r="B20" s="672"/>
      <c r="C20" s="536"/>
      <c r="D20" s="536"/>
      <c r="E20" s="536"/>
      <c r="F20" s="536"/>
      <c r="G20" s="536"/>
      <c r="H20" s="536"/>
      <c r="I20" s="672"/>
      <c r="J20" s="672"/>
      <c r="K20" s="672"/>
      <c r="L20" s="672"/>
      <c r="M20" s="672"/>
      <c r="N20" s="672"/>
      <c r="O20" s="672"/>
    </row>
    <row r="22" spans="1:15" x14ac:dyDescent="0.25">
      <c r="A22" s="672"/>
      <c r="B22" s="672"/>
      <c r="C22" s="725" t="str">
        <f>$A$1</f>
        <v>Falkirk</v>
      </c>
      <c r="D22" s="726"/>
      <c r="E22" s="726"/>
      <c r="F22" s="726"/>
      <c r="G22" s="726"/>
      <c r="H22" s="727"/>
      <c r="I22" s="725" t="s">
        <v>70</v>
      </c>
      <c r="J22" s="726"/>
      <c r="K22" s="726"/>
      <c r="L22" s="726"/>
      <c r="M22" s="726"/>
      <c r="N22" s="726"/>
      <c r="O22" s="672"/>
    </row>
    <row r="23" spans="1:15" ht="15.75" thickBot="1" x14ac:dyDescent="0.3">
      <c r="A23" s="672"/>
      <c r="B23" s="347" t="s">
        <v>228</v>
      </c>
      <c r="C23" s="415" t="s">
        <v>243</v>
      </c>
      <c r="D23" s="386" t="s">
        <v>244</v>
      </c>
      <c r="E23" s="386" t="s">
        <v>245</v>
      </c>
      <c r="F23" s="386" t="s">
        <v>246</v>
      </c>
      <c r="G23" s="386" t="s">
        <v>247</v>
      </c>
      <c r="H23" s="387" t="s">
        <v>124</v>
      </c>
      <c r="I23" s="415" t="s">
        <v>243</v>
      </c>
      <c r="J23" s="386" t="s">
        <v>244</v>
      </c>
      <c r="K23" s="386" t="s">
        <v>245</v>
      </c>
      <c r="L23" s="386" t="s">
        <v>246</v>
      </c>
      <c r="M23" s="386" t="s">
        <v>247</v>
      </c>
      <c r="N23" s="386" t="s">
        <v>124</v>
      </c>
      <c r="O23" s="672"/>
    </row>
    <row r="24" spans="1:15" x14ac:dyDescent="0.25">
      <c r="A24" s="672"/>
      <c r="B24" s="160" t="s">
        <v>73</v>
      </c>
      <c r="C24" s="35"/>
      <c r="D24" s="169"/>
      <c r="E24" s="169"/>
      <c r="F24" s="169"/>
      <c r="G24" s="169"/>
      <c r="H24" s="190"/>
      <c r="I24" s="169"/>
      <c r="J24" s="169"/>
      <c r="K24" s="169"/>
      <c r="L24" s="169"/>
      <c r="M24" s="169"/>
      <c r="N24" s="169"/>
      <c r="O24" s="672"/>
    </row>
    <row r="25" spans="1:15" x14ac:dyDescent="0.25">
      <c r="A25" s="672"/>
      <c r="B25" s="314" t="s">
        <v>74</v>
      </c>
      <c r="C25" s="152">
        <v>75</v>
      </c>
      <c r="D25" s="153">
        <v>579</v>
      </c>
      <c r="E25" s="153">
        <v>102</v>
      </c>
      <c r="F25" s="153" t="s">
        <v>75</v>
      </c>
      <c r="G25" s="153" t="s">
        <v>75</v>
      </c>
      <c r="H25" s="191" t="s">
        <v>391</v>
      </c>
      <c r="I25" s="153">
        <v>16380</v>
      </c>
      <c r="J25" s="153">
        <v>129567</v>
      </c>
      <c r="K25" s="153">
        <v>70004</v>
      </c>
      <c r="L25" s="153">
        <v>2047</v>
      </c>
      <c r="M25" s="153">
        <v>0</v>
      </c>
      <c r="N25" s="153" t="s">
        <v>391</v>
      </c>
      <c r="O25" s="672"/>
    </row>
    <row r="26" spans="1:15" x14ac:dyDescent="0.25">
      <c r="A26" s="672"/>
      <c r="B26" s="315" t="s">
        <v>76</v>
      </c>
      <c r="C26" s="156">
        <v>28</v>
      </c>
      <c r="D26" s="157">
        <v>4170</v>
      </c>
      <c r="E26" s="157">
        <v>165</v>
      </c>
      <c r="F26" s="157">
        <v>138</v>
      </c>
      <c r="G26" s="157" t="s">
        <v>390</v>
      </c>
      <c r="H26" s="417" t="s">
        <v>391</v>
      </c>
      <c r="I26" s="157">
        <v>22286</v>
      </c>
      <c r="J26" s="157">
        <v>103407</v>
      </c>
      <c r="K26" s="157">
        <v>56566</v>
      </c>
      <c r="L26" s="157">
        <v>4739</v>
      </c>
      <c r="M26" s="157">
        <v>833</v>
      </c>
      <c r="N26" s="157" t="s">
        <v>391</v>
      </c>
      <c r="O26" s="672"/>
    </row>
    <row r="27" spans="1:15" x14ac:dyDescent="0.25">
      <c r="A27" s="672"/>
      <c r="B27" s="314" t="s">
        <v>77</v>
      </c>
      <c r="C27" s="152">
        <v>15</v>
      </c>
      <c r="D27" s="153">
        <v>3895</v>
      </c>
      <c r="E27" s="153">
        <v>105</v>
      </c>
      <c r="F27" s="153">
        <v>99</v>
      </c>
      <c r="G27" s="153" t="s">
        <v>390</v>
      </c>
      <c r="H27" s="191" t="s">
        <v>390</v>
      </c>
      <c r="I27" s="153">
        <v>17723.425000000003</v>
      </c>
      <c r="J27" s="153">
        <v>93863.78</v>
      </c>
      <c r="K27" s="153">
        <v>74746.31</v>
      </c>
      <c r="L27" s="153">
        <v>1217</v>
      </c>
      <c r="M27" s="153">
        <v>403.60499999999996</v>
      </c>
      <c r="N27" s="153">
        <v>6676.95</v>
      </c>
      <c r="O27" s="672"/>
    </row>
    <row r="28" spans="1:15" x14ac:dyDescent="0.25">
      <c r="A28" s="672"/>
      <c r="B28" s="328" t="s">
        <v>78</v>
      </c>
      <c r="C28" s="337"/>
      <c r="D28" s="329"/>
      <c r="E28" s="329"/>
      <c r="F28" s="329"/>
      <c r="G28" s="329"/>
      <c r="H28" s="348"/>
      <c r="I28" s="423"/>
      <c r="J28" s="423"/>
      <c r="K28" s="423"/>
      <c r="L28" s="423"/>
      <c r="M28" s="423"/>
      <c r="N28" s="423"/>
      <c r="O28" s="672"/>
    </row>
    <row r="29" spans="1:15" x14ac:dyDescent="0.25">
      <c r="A29" s="672"/>
      <c r="B29" s="314" t="s">
        <v>74</v>
      </c>
      <c r="C29" s="418">
        <f>IFERROR(C25/SUM($C25:$H25),"-")</f>
        <v>9.9206349206349201E-2</v>
      </c>
      <c r="D29" s="256">
        <f t="shared" ref="D29:H29" si="0">IFERROR(D25/SUM($C25:$H25),"-")</f>
        <v>0.76587301587301593</v>
      </c>
      <c r="E29" s="256">
        <f t="shared" si="0"/>
        <v>0.13492063492063491</v>
      </c>
      <c r="F29" s="256" t="str">
        <f t="shared" si="0"/>
        <v>-</v>
      </c>
      <c r="G29" s="256" t="str">
        <f t="shared" si="0"/>
        <v>-</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2"/>
      <c r="B30" s="315" t="s">
        <v>76</v>
      </c>
      <c r="C30" s="419">
        <f t="shared" ref="C30:H30" si="2">IFERROR(C26/SUM($C26:$H26),"-")</f>
        <v>6.2208398133748056E-3</v>
      </c>
      <c r="D30" s="26">
        <f t="shared" si="2"/>
        <v>0.92646078649189068</v>
      </c>
      <c r="E30" s="26">
        <f t="shared" si="2"/>
        <v>3.6658520328815822E-2</v>
      </c>
      <c r="F30" s="26">
        <f t="shared" si="2"/>
        <v>3.0659853365918685E-2</v>
      </c>
      <c r="G30" s="26" t="str">
        <f t="shared" si="2"/>
        <v>-</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2"/>
      <c r="B31" s="346" t="s">
        <v>77</v>
      </c>
      <c r="C31" s="420">
        <f t="shared" ref="C31:H31" si="5">IFERROR(C27/SUM($C27:$H27),"-")</f>
        <v>3.6460865337870686E-3</v>
      </c>
      <c r="D31" s="421">
        <f t="shared" si="5"/>
        <v>0.94676713660670875</v>
      </c>
      <c r="E31" s="421">
        <f t="shared" si="5"/>
        <v>2.5522605736509479E-2</v>
      </c>
      <c r="F31" s="421">
        <f t="shared" si="5"/>
        <v>2.4064171122994651E-2</v>
      </c>
      <c r="G31" s="421" t="str">
        <f t="shared" si="5"/>
        <v>-</v>
      </c>
      <c r="H31" s="422" t="str">
        <f t="shared" si="5"/>
        <v>-</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2"/>
      <c r="B32" s="672"/>
      <c r="C32" s="672"/>
      <c r="D32" s="672"/>
      <c r="E32" s="672"/>
      <c r="F32" s="167"/>
      <c r="G32" s="167"/>
      <c r="H32" s="672"/>
      <c r="I32" s="672"/>
      <c r="J32" s="672"/>
      <c r="K32" s="672"/>
      <c r="L32" s="672"/>
      <c r="M32" s="672"/>
      <c r="N32" s="672"/>
      <c r="O32" s="19"/>
    </row>
    <row r="33" spans="1:14" x14ac:dyDescent="0.25">
      <c r="A33" s="673" t="s">
        <v>248</v>
      </c>
      <c r="B33" s="672"/>
      <c r="C33" s="672"/>
      <c r="D33" s="672"/>
      <c r="E33" s="672"/>
      <c r="F33" s="672"/>
      <c r="G33" s="672"/>
      <c r="H33" s="672"/>
      <c r="I33" s="672"/>
      <c r="J33" s="672"/>
      <c r="K33" s="672"/>
      <c r="L33" s="672"/>
      <c r="M33" s="672"/>
      <c r="N33" s="672"/>
    </row>
    <row r="35" spans="1:14" x14ac:dyDescent="0.25">
      <c r="A35" s="672"/>
      <c r="B35" s="672"/>
      <c r="C35" s="725" t="s">
        <v>230</v>
      </c>
      <c r="D35" s="726"/>
      <c r="E35" s="672"/>
      <c r="F35" s="672"/>
      <c r="G35" s="672"/>
      <c r="H35" s="672"/>
      <c r="I35" s="672"/>
      <c r="J35" s="672"/>
      <c r="K35" s="672"/>
      <c r="L35" s="672"/>
      <c r="M35" s="672"/>
      <c r="N35" s="672"/>
    </row>
    <row r="36" spans="1:14" ht="15.75" thickBot="1" x14ac:dyDescent="0.3">
      <c r="A36" s="672"/>
      <c r="B36" s="673" t="s">
        <v>249</v>
      </c>
      <c r="C36" s="440" t="str">
        <f>$A$1</f>
        <v>Falkirk</v>
      </c>
      <c r="D36" s="443" t="s">
        <v>70</v>
      </c>
      <c r="E36" s="672"/>
      <c r="F36" s="672"/>
      <c r="G36" s="672"/>
      <c r="H36" s="672"/>
      <c r="I36" s="672"/>
      <c r="J36" s="672"/>
      <c r="K36" s="672"/>
      <c r="L36" s="672"/>
      <c r="M36" s="672"/>
      <c r="N36" s="672"/>
    </row>
    <row r="37" spans="1:14" x14ac:dyDescent="0.25">
      <c r="A37" s="672"/>
      <c r="B37" s="355" t="s">
        <v>76</v>
      </c>
      <c r="C37" s="356">
        <v>2924</v>
      </c>
      <c r="D37" s="357">
        <v>44416</v>
      </c>
      <c r="E37" s="536"/>
      <c r="F37" s="536"/>
      <c r="G37" s="672"/>
      <c r="H37" s="672"/>
      <c r="I37" s="672"/>
      <c r="J37" s="672"/>
      <c r="K37" s="672"/>
      <c r="L37" s="672"/>
      <c r="M37" s="672"/>
      <c r="N37" s="672"/>
    </row>
    <row r="38" spans="1:14" ht="15.75" thickBot="1" x14ac:dyDescent="0.3">
      <c r="A38" s="672"/>
      <c r="B38" s="346" t="s">
        <v>77</v>
      </c>
      <c r="C38" s="358">
        <v>3141</v>
      </c>
      <c r="D38" s="359">
        <v>121239.845</v>
      </c>
      <c r="E38" s="536"/>
      <c r="F38" s="536"/>
      <c r="G38" s="672"/>
      <c r="H38" s="672"/>
      <c r="I38" s="672"/>
      <c r="J38" s="672"/>
      <c r="K38" s="672"/>
      <c r="L38" s="672"/>
      <c r="M38" s="672"/>
      <c r="N38" s="672"/>
    </row>
    <row r="40" spans="1:14" x14ac:dyDescent="0.25">
      <c r="A40" s="673" t="s">
        <v>250</v>
      </c>
      <c r="B40" s="368"/>
      <c r="C40" s="364"/>
      <c r="D40" s="364"/>
      <c r="E40" s="672"/>
      <c r="F40" s="672"/>
      <c r="G40" s="672"/>
      <c r="H40" s="672"/>
      <c r="I40" s="672"/>
      <c r="J40" s="672"/>
      <c r="K40" s="672"/>
      <c r="L40" s="672"/>
      <c r="M40" s="672"/>
      <c r="N40" s="672"/>
    </row>
    <row r="41" spans="1:14" x14ac:dyDescent="0.25">
      <c r="A41" s="369"/>
      <c r="B41" s="370"/>
      <c r="C41" s="367"/>
      <c r="D41" s="367"/>
      <c r="E41" s="672"/>
      <c r="F41" s="672"/>
      <c r="G41" s="672"/>
      <c r="H41" s="672"/>
      <c r="I41" s="672"/>
      <c r="J41" s="672"/>
      <c r="K41" s="672"/>
      <c r="L41" s="672"/>
      <c r="M41" s="672"/>
      <c r="N41" s="672"/>
    </row>
    <row r="42" spans="1:14" s="361" customFormat="1" x14ac:dyDescent="0.25">
      <c r="A42" s="369"/>
      <c r="B42" s="370"/>
      <c r="C42" s="760" t="str">
        <f>$A$1</f>
        <v>Falkirk</v>
      </c>
      <c r="D42" s="761"/>
      <c r="E42" s="761"/>
      <c r="F42" s="761"/>
      <c r="G42" s="761"/>
      <c r="H42" s="762"/>
      <c r="I42" s="726" t="s">
        <v>70</v>
      </c>
      <c r="J42" s="726"/>
      <c r="K42" s="726"/>
      <c r="L42" s="726"/>
      <c r="M42" s="726"/>
      <c r="N42" s="726"/>
    </row>
    <row r="43" spans="1:14" x14ac:dyDescent="0.25">
      <c r="A43" s="369"/>
      <c r="B43" s="371"/>
      <c r="C43" s="763" t="s">
        <v>73</v>
      </c>
      <c r="D43" s="764"/>
      <c r="E43" s="765"/>
      <c r="F43" s="731" t="s">
        <v>78</v>
      </c>
      <c r="G43" s="731"/>
      <c r="H43" s="732"/>
      <c r="I43" s="763" t="s">
        <v>73</v>
      </c>
      <c r="J43" s="764"/>
      <c r="K43" s="765"/>
      <c r="L43" s="731" t="s">
        <v>78</v>
      </c>
      <c r="M43" s="731"/>
      <c r="N43" s="731"/>
    </row>
    <row r="44" spans="1:14" ht="15.75" thickBot="1" x14ac:dyDescent="0.3">
      <c r="A44" s="369"/>
      <c r="B44" s="371" t="s">
        <v>175</v>
      </c>
      <c r="C44" s="385" t="s">
        <v>74</v>
      </c>
      <c r="D44" s="442" t="s">
        <v>76</v>
      </c>
      <c r="E44" s="392" t="s">
        <v>77</v>
      </c>
      <c r="F44" s="376" t="s">
        <v>74</v>
      </c>
      <c r="G44" s="376" t="s">
        <v>76</v>
      </c>
      <c r="H44" s="387" t="s">
        <v>77</v>
      </c>
      <c r="I44" s="385" t="s">
        <v>74</v>
      </c>
      <c r="J44" s="442" t="s">
        <v>76</v>
      </c>
      <c r="K44" s="392" t="s">
        <v>77</v>
      </c>
      <c r="L44" s="376" t="s">
        <v>74</v>
      </c>
      <c r="M44" s="376" t="s">
        <v>76</v>
      </c>
      <c r="N44" s="360" t="s">
        <v>77</v>
      </c>
    </row>
    <row r="45" spans="1:14" x14ac:dyDescent="0.25">
      <c r="A45" s="369"/>
      <c r="B45" s="378" t="s">
        <v>166</v>
      </c>
      <c r="C45" s="409">
        <v>142</v>
      </c>
      <c r="D45" s="410">
        <v>2790</v>
      </c>
      <c r="E45" s="424">
        <v>1809</v>
      </c>
      <c r="F45" s="425">
        <f>IFERROR(C45/SUM(C$45:C$49),"-")</f>
        <v>0.32494279176201374</v>
      </c>
      <c r="G45" s="425">
        <f t="shared" ref="G45:H45" si="7">IFERROR(D45/SUM(D$45:D$49),"-")</f>
        <v>0.6198622528327038</v>
      </c>
      <c r="H45" s="426">
        <f t="shared" si="7"/>
        <v>0.43971803597472048</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2"/>
      <c r="B46" s="379" t="s">
        <v>167</v>
      </c>
      <c r="C46" s="165" t="s">
        <v>75</v>
      </c>
      <c r="D46" s="158">
        <v>99</v>
      </c>
      <c r="E46" s="398">
        <v>232</v>
      </c>
      <c r="F46" s="12" t="str">
        <f t="shared" ref="F46:F54" si="9">IFERROR(C46/SUM(C$45:C$49),"-")</f>
        <v>-</v>
      </c>
      <c r="G46" s="12">
        <f t="shared" ref="G46:G54" si="10">IFERROR(D46/SUM(D$45:D$49),"-")</f>
        <v>2.1995112197289491E-2</v>
      </c>
      <c r="H46" s="148">
        <f t="shared" ref="H46:H54" si="11">IFERROR(E46/SUM(E$45:E$49),"-")</f>
        <v>5.6392805055906658E-2</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2"/>
      <c r="B47" s="380" t="s">
        <v>168</v>
      </c>
      <c r="C47" s="416" t="s">
        <v>75</v>
      </c>
      <c r="D47" s="154">
        <v>154</v>
      </c>
      <c r="E47" s="427">
        <v>190</v>
      </c>
      <c r="F47" s="362" t="str">
        <f t="shared" si="9"/>
        <v>-</v>
      </c>
      <c r="G47" s="362">
        <f t="shared" si="10"/>
        <v>3.4214618973561428E-2</v>
      </c>
      <c r="H47" s="428">
        <f t="shared" si="11"/>
        <v>4.6183762761302871E-2</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2"/>
      <c r="B48" s="381" t="s">
        <v>124</v>
      </c>
      <c r="C48" s="165" t="s">
        <v>75</v>
      </c>
      <c r="D48" s="158">
        <v>0</v>
      </c>
      <c r="E48" s="398">
        <v>24</v>
      </c>
      <c r="F48" s="12" t="str">
        <f t="shared" si="9"/>
        <v>-</v>
      </c>
      <c r="G48" s="12">
        <f t="shared" si="10"/>
        <v>0</v>
      </c>
      <c r="H48" s="148">
        <f t="shared" si="11"/>
        <v>5.8337384540593099E-3</v>
      </c>
      <c r="I48" s="165">
        <v>9643</v>
      </c>
      <c r="J48" s="158">
        <v>11972</v>
      </c>
      <c r="K48" s="398">
        <v>5116.24</v>
      </c>
      <c r="L48" s="12">
        <f t="shared" si="12"/>
        <v>8.044212721584984E-2</v>
      </c>
      <c r="M48" s="12">
        <f t="shared" si="13"/>
        <v>9.2044161515514963E-2</v>
      </c>
      <c r="N48" s="12">
        <f t="shared" si="14"/>
        <v>4.5621760380536822E-2</v>
      </c>
    </row>
    <row r="49" spans="1:14" x14ac:dyDescent="0.25">
      <c r="A49" s="672"/>
      <c r="B49" s="380" t="s">
        <v>169</v>
      </c>
      <c r="C49" s="416">
        <f>SUM(C50:C54)</f>
        <v>295</v>
      </c>
      <c r="D49" s="154">
        <f t="shared" ref="D49:E49" si="15">SUM(D50:D54)</f>
        <v>1458</v>
      </c>
      <c r="E49" s="427">
        <f t="shared" si="15"/>
        <v>1859</v>
      </c>
      <c r="F49" s="362">
        <f t="shared" si="9"/>
        <v>0.67505720823798632</v>
      </c>
      <c r="G49" s="362">
        <f t="shared" si="10"/>
        <v>0.32392801599644522</v>
      </c>
      <c r="H49" s="428">
        <f t="shared" si="11"/>
        <v>0.45187165775401067</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2"/>
      <c r="B50" s="399" t="s">
        <v>170</v>
      </c>
      <c r="C50" s="429" t="s">
        <v>75</v>
      </c>
      <c r="D50" s="430">
        <v>32</v>
      </c>
      <c r="E50" s="400">
        <v>33</v>
      </c>
      <c r="F50" s="401" t="str">
        <f t="shared" si="9"/>
        <v>-</v>
      </c>
      <c r="G50" s="401">
        <f t="shared" si="10"/>
        <v>7.1095312152854922E-3</v>
      </c>
      <c r="H50" s="402">
        <f t="shared" si="11"/>
        <v>8.0213903743315516E-3</v>
      </c>
      <c r="I50" s="429">
        <v>954</v>
      </c>
      <c r="J50" s="430">
        <v>1847</v>
      </c>
      <c r="K50" s="400">
        <v>515.52</v>
      </c>
      <c r="L50" s="401">
        <f t="shared" si="12"/>
        <v>7.9582898852971849E-3</v>
      </c>
      <c r="M50" s="401">
        <f t="shared" si="13"/>
        <v>1.4200264477042777E-2</v>
      </c>
      <c r="N50" s="401">
        <f t="shared" si="14"/>
        <v>4.5969168591337281E-3</v>
      </c>
    </row>
    <row r="51" spans="1:14" x14ac:dyDescent="0.25">
      <c r="A51" s="672"/>
      <c r="B51" s="383" t="s">
        <v>171</v>
      </c>
      <c r="C51" s="416">
        <v>60</v>
      </c>
      <c r="D51" s="154">
        <v>525</v>
      </c>
      <c r="E51" s="427">
        <v>277</v>
      </c>
      <c r="F51" s="362">
        <f t="shared" si="9"/>
        <v>0.13729977116704806</v>
      </c>
      <c r="G51" s="362">
        <f t="shared" si="10"/>
        <v>0.1166407465007776</v>
      </c>
      <c r="H51" s="428">
        <f t="shared" si="11"/>
        <v>6.7331064657267861E-2</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2"/>
      <c r="B52" s="382" t="s">
        <v>172</v>
      </c>
      <c r="C52" s="165">
        <v>135</v>
      </c>
      <c r="D52" s="158">
        <v>160</v>
      </c>
      <c r="E52" s="398">
        <v>541</v>
      </c>
      <c r="F52" s="12">
        <f t="shared" si="9"/>
        <v>0.30892448512585813</v>
      </c>
      <c r="G52" s="12">
        <f t="shared" si="10"/>
        <v>3.5547656076427459E-2</v>
      </c>
      <c r="H52" s="148">
        <f t="shared" si="11"/>
        <v>0.13150218765192026</v>
      </c>
      <c r="I52" s="165">
        <v>1976</v>
      </c>
      <c r="J52" s="158">
        <v>1264</v>
      </c>
      <c r="K52" s="398">
        <v>1730.095</v>
      </c>
      <c r="L52" s="12">
        <f t="shared" si="12"/>
        <v>1.6483837330552659E-2</v>
      </c>
      <c r="M52" s="12">
        <f t="shared" si="13"/>
        <v>9.7179936648522317E-3</v>
      </c>
      <c r="N52" s="12">
        <f t="shared" si="14"/>
        <v>1.5427341079692286E-2</v>
      </c>
    </row>
    <row r="53" spans="1:14" x14ac:dyDescent="0.25">
      <c r="A53" s="672"/>
      <c r="B53" s="383" t="s">
        <v>173</v>
      </c>
      <c r="C53" s="416">
        <v>54</v>
      </c>
      <c r="D53" s="154">
        <v>652</v>
      </c>
      <c r="E53" s="427">
        <v>702</v>
      </c>
      <c r="F53" s="362">
        <f t="shared" si="9"/>
        <v>0.12356979405034325</v>
      </c>
      <c r="G53" s="362">
        <f t="shared" si="10"/>
        <v>0.14485669851144189</v>
      </c>
      <c r="H53" s="428">
        <f t="shared" si="11"/>
        <v>0.17063684978123481</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2"/>
      <c r="B54" s="384" t="s">
        <v>174</v>
      </c>
      <c r="C54" s="433">
        <v>46</v>
      </c>
      <c r="D54" s="434">
        <v>89</v>
      </c>
      <c r="E54" s="431">
        <v>306</v>
      </c>
      <c r="F54" s="363">
        <f t="shared" si="9"/>
        <v>0.10526315789473684</v>
      </c>
      <c r="G54" s="363">
        <f t="shared" si="10"/>
        <v>1.9773383692512775E-2</v>
      </c>
      <c r="H54" s="432">
        <f t="shared" si="11"/>
        <v>7.43801652892562E-2</v>
      </c>
      <c r="I54" s="433">
        <v>14069</v>
      </c>
      <c r="J54" s="434">
        <v>6558</v>
      </c>
      <c r="K54" s="431">
        <v>5845.48</v>
      </c>
      <c r="L54" s="363">
        <f t="shared" si="12"/>
        <v>0.11736392075078206</v>
      </c>
      <c r="M54" s="363">
        <f t="shared" si="13"/>
        <v>5.0419780422548202E-2</v>
      </c>
      <c r="N54" s="363">
        <f t="shared" si="14"/>
        <v>5.2124428851895215E-2</v>
      </c>
    </row>
    <row r="55" spans="1:14" x14ac:dyDescent="0.25">
      <c r="A55" s="672"/>
      <c r="B55" s="672"/>
      <c r="C55" s="672"/>
      <c r="D55" s="672"/>
      <c r="E55" s="672"/>
      <c r="F55" s="19"/>
      <c r="G55" s="19"/>
      <c r="H55" s="19"/>
      <c r="I55" s="672"/>
      <c r="J55" s="672"/>
      <c r="K55" s="672"/>
      <c r="L55" s="672"/>
      <c r="M55" s="672"/>
      <c r="N55" s="672"/>
    </row>
    <row r="56" spans="1:14" x14ac:dyDescent="0.25">
      <c r="A56" s="673" t="s">
        <v>251</v>
      </c>
      <c r="B56" s="672"/>
      <c r="C56" s="672"/>
      <c r="D56" s="672"/>
      <c r="E56" s="672"/>
      <c r="F56" s="672"/>
      <c r="G56" s="672"/>
      <c r="H56" s="672"/>
      <c r="I56" s="672"/>
      <c r="J56" s="672"/>
      <c r="K56" s="672"/>
      <c r="L56" s="672"/>
      <c r="M56" s="672"/>
      <c r="N56" s="672"/>
    </row>
    <row r="58" spans="1:14" x14ac:dyDescent="0.25">
      <c r="A58" s="672"/>
      <c r="B58" s="370"/>
      <c r="C58" s="760" t="str">
        <f>$A$1</f>
        <v>Falkirk</v>
      </c>
      <c r="D58" s="761"/>
      <c r="E58" s="761"/>
      <c r="F58" s="761"/>
      <c r="G58" s="761"/>
      <c r="H58" s="762"/>
      <c r="I58" s="726" t="s">
        <v>70</v>
      </c>
      <c r="J58" s="726"/>
      <c r="K58" s="726"/>
      <c r="L58" s="726"/>
      <c r="M58" s="726"/>
      <c r="N58" s="726"/>
    </row>
    <row r="59" spans="1:14" x14ac:dyDescent="0.25">
      <c r="A59" s="672"/>
      <c r="B59" s="371"/>
      <c r="C59" s="763" t="s">
        <v>73</v>
      </c>
      <c r="D59" s="764"/>
      <c r="E59" s="765"/>
      <c r="F59" s="731" t="s">
        <v>78</v>
      </c>
      <c r="G59" s="731"/>
      <c r="H59" s="732"/>
      <c r="I59" s="763" t="s">
        <v>73</v>
      </c>
      <c r="J59" s="764"/>
      <c r="K59" s="765"/>
      <c r="L59" s="731" t="s">
        <v>78</v>
      </c>
      <c r="M59" s="731"/>
      <c r="N59" s="731"/>
    </row>
    <row r="60" spans="1:14" ht="15.75" thickBot="1" x14ac:dyDescent="0.3">
      <c r="A60" s="672"/>
      <c r="B60" s="371" t="s">
        <v>252</v>
      </c>
      <c r="C60" s="385" t="s">
        <v>74</v>
      </c>
      <c r="D60" s="442" t="s">
        <v>76</v>
      </c>
      <c r="E60" s="392" t="s">
        <v>77</v>
      </c>
      <c r="F60" s="376" t="s">
        <v>74</v>
      </c>
      <c r="G60" s="376" t="s">
        <v>76</v>
      </c>
      <c r="H60" s="387" t="s">
        <v>77</v>
      </c>
      <c r="I60" s="385" t="s">
        <v>74</v>
      </c>
      <c r="J60" s="442" t="s">
        <v>76</v>
      </c>
      <c r="K60" s="392" t="s">
        <v>77</v>
      </c>
      <c r="L60" s="376" t="s">
        <v>74</v>
      </c>
      <c r="M60" s="376" t="s">
        <v>76</v>
      </c>
      <c r="N60" s="360" t="s">
        <v>77</v>
      </c>
    </row>
    <row r="61" spans="1:14" ht="39" x14ac:dyDescent="0.25">
      <c r="A61" s="672"/>
      <c r="B61" s="408" t="s">
        <v>253</v>
      </c>
      <c r="C61" s="388" t="s">
        <v>75</v>
      </c>
      <c r="D61" s="377" t="s">
        <v>75</v>
      </c>
      <c r="E61" s="396" t="s">
        <v>390</v>
      </c>
      <c r="F61" s="435" t="str">
        <f>IFERROR(C61/SUM(C$61:C$77),"-")</f>
        <v>-</v>
      </c>
      <c r="G61" s="435" t="str">
        <f t="shared" ref="G61:G77" si="17">IFERROR(D61/SUM(D$61:D$77),"-")</f>
        <v>-</v>
      </c>
      <c r="H61" s="436" t="str">
        <f t="shared" ref="H61:H77" si="18">IFERROR(E61/SUM(E$61:E$77),"-")</f>
        <v>-</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2"/>
      <c r="B62" s="354" t="s">
        <v>186</v>
      </c>
      <c r="C62" s="389" t="s">
        <v>75</v>
      </c>
      <c r="D62" s="374" t="s">
        <v>75</v>
      </c>
      <c r="E62" s="397" t="s">
        <v>390</v>
      </c>
      <c r="F62" s="364" t="str">
        <f t="shared" ref="F62:F77" si="20">IFERROR(C62/SUM(C$61:C$77),"-")</f>
        <v>-</v>
      </c>
      <c r="G62" s="364" t="str">
        <f t="shared" si="17"/>
        <v>-</v>
      </c>
      <c r="H62" s="437" t="str">
        <f t="shared" si="18"/>
        <v>-</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2"/>
      <c r="B63" s="406" t="s">
        <v>254</v>
      </c>
      <c r="C63" s="390" t="s">
        <v>75</v>
      </c>
      <c r="D63" s="372" t="s">
        <v>75</v>
      </c>
      <c r="E63" s="395" t="s">
        <v>390</v>
      </c>
      <c r="F63" s="365" t="str">
        <f t="shared" si="20"/>
        <v>-</v>
      </c>
      <c r="G63" s="365" t="str">
        <f t="shared" si="17"/>
        <v>-</v>
      </c>
      <c r="H63" s="438" t="str">
        <f t="shared" si="18"/>
        <v>-</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2"/>
      <c r="B64" s="354" t="s">
        <v>187</v>
      </c>
      <c r="C64" s="389" t="s">
        <v>75</v>
      </c>
      <c r="D64" s="374" t="s">
        <v>75</v>
      </c>
      <c r="E64" s="397" t="s">
        <v>390</v>
      </c>
      <c r="F64" s="364" t="str">
        <f t="shared" si="20"/>
        <v>-</v>
      </c>
      <c r="G64" s="364" t="str">
        <f t="shared" si="17"/>
        <v>-</v>
      </c>
      <c r="H64" s="437" t="str">
        <f t="shared" si="18"/>
        <v>-</v>
      </c>
      <c r="I64" s="389">
        <v>992</v>
      </c>
      <c r="J64" s="374">
        <v>721</v>
      </c>
      <c r="K64" s="397">
        <v>859.3</v>
      </c>
      <c r="L64" s="364">
        <f t="shared" si="21"/>
        <v>1.705023976899675E-2</v>
      </c>
      <c r="M64" s="364">
        <f t="shared" si="22"/>
        <v>9.3734967953301527E-3</v>
      </c>
      <c r="N64" s="364">
        <f t="shared" si="23"/>
        <v>5.9254167728737678E-3</v>
      </c>
    </row>
    <row r="65" spans="1:14" x14ac:dyDescent="0.25">
      <c r="A65" s="672"/>
      <c r="B65" s="406" t="s">
        <v>188</v>
      </c>
      <c r="C65" s="390" t="s">
        <v>75</v>
      </c>
      <c r="D65" s="372" t="s">
        <v>75</v>
      </c>
      <c r="E65" s="395" t="s">
        <v>390</v>
      </c>
      <c r="F65" s="365" t="str">
        <f t="shared" si="20"/>
        <v>-</v>
      </c>
      <c r="G65" s="365" t="str">
        <f t="shared" si="17"/>
        <v>-</v>
      </c>
      <c r="H65" s="438" t="str">
        <f t="shared" si="18"/>
        <v>-</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2"/>
      <c r="B66" s="354" t="s">
        <v>189</v>
      </c>
      <c r="C66" s="389" t="s">
        <v>75</v>
      </c>
      <c r="D66" s="374" t="s">
        <v>75</v>
      </c>
      <c r="E66" s="397" t="s">
        <v>390</v>
      </c>
      <c r="F66" s="364" t="str">
        <f t="shared" si="20"/>
        <v>-</v>
      </c>
      <c r="G66" s="364" t="str">
        <f t="shared" si="17"/>
        <v>-</v>
      </c>
      <c r="H66" s="437" t="str">
        <f t="shared" si="18"/>
        <v>-</v>
      </c>
      <c r="I66" s="389">
        <v>1599</v>
      </c>
      <c r="J66" s="374">
        <v>2189</v>
      </c>
      <c r="K66" s="397">
        <v>2413.89</v>
      </c>
      <c r="L66" s="364">
        <f t="shared" si="21"/>
        <v>2.748319898248569E-2</v>
      </c>
      <c r="M66" s="364">
        <f t="shared" si="22"/>
        <v>2.845850830093995E-2</v>
      </c>
      <c r="N66" s="364">
        <f t="shared" si="23"/>
        <v>1.6645297677030442E-2</v>
      </c>
    </row>
    <row r="67" spans="1:14" ht="26.25" x14ac:dyDescent="0.25">
      <c r="A67" s="672"/>
      <c r="B67" s="406" t="s">
        <v>255</v>
      </c>
      <c r="C67" s="390" t="s">
        <v>75</v>
      </c>
      <c r="D67" s="372" t="s">
        <v>75</v>
      </c>
      <c r="E67" s="395" t="s">
        <v>390</v>
      </c>
      <c r="F67" s="365" t="str">
        <f t="shared" si="20"/>
        <v>-</v>
      </c>
      <c r="G67" s="365" t="str">
        <f t="shared" si="17"/>
        <v>-</v>
      </c>
      <c r="H67" s="438" t="str">
        <f t="shared" si="18"/>
        <v>-</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2"/>
      <c r="B68" s="354" t="s">
        <v>256</v>
      </c>
      <c r="C68" s="389" t="s">
        <v>75</v>
      </c>
      <c r="D68" s="374" t="s">
        <v>75</v>
      </c>
      <c r="E68" s="397" t="s">
        <v>390</v>
      </c>
      <c r="F68" s="364" t="str">
        <f t="shared" si="20"/>
        <v>-</v>
      </c>
      <c r="G68" s="364" t="str">
        <f t="shared" si="17"/>
        <v>-</v>
      </c>
      <c r="H68" s="437" t="str">
        <f t="shared" si="18"/>
        <v>-</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2"/>
      <c r="B69" s="406" t="s">
        <v>257</v>
      </c>
      <c r="C69" s="390" t="s">
        <v>75</v>
      </c>
      <c r="D69" s="372" t="s">
        <v>75</v>
      </c>
      <c r="E69" s="395" t="s">
        <v>390</v>
      </c>
      <c r="F69" s="365" t="str">
        <f t="shared" si="20"/>
        <v>-</v>
      </c>
      <c r="G69" s="365" t="str">
        <f t="shared" si="17"/>
        <v>-</v>
      </c>
      <c r="H69" s="438" t="str">
        <f t="shared" si="18"/>
        <v>-</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2"/>
      <c r="B70" s="354" t="s">
        <v>191</v>
      </c>
      <c r="C70" s="389" t="s">
        <v>75</v>
      </c>
      <c r="D70" s="374" t="s">
        <v>75</v>
      </c>
      <c r="E70" s="397" t="s">
        <v>390</v>
      </c>
      <c r="F70" s="364" t="str">
        <f t="shared" si="20"/>
        <v>-</v>
      </c>
      <c r="G70" s="364" t="str">
        <f t="shared" si="17"/>
        <v>-</v>
      </c>
      <c r="H70" s="437" t="str">
        <f t="shared" si="18"/>
        <v>-</v>
      </c>
      <c r="I70" s="389">
        <v>418</v>
      </c>
      <c r="J70" s="374">
        <v>337</v>
      </c>
      <c r="K70" s="397">
        <v>342.33</v>
      </c>
      <c r="L70" s="364">
        <f t="shared" si="21"/>
        <v>7.1844760316941954E-3</v>
      </c>
      <c r="M70" s="364">
        <f t="shared" si="22"/>
        <v>4.3812322053068814E-3</v>
      </c>
      <c r="N70" s="364">
        <f t="shared" si="23"/>
        <v>2.3605817803536329E-3</v>
      </c>
    </row>
    <row r="71" spans="1:14" ht="26.25" x14ac:dyDescent="0.25">
      <c r="A71" s="672"/>
      <c r="B71" s="406" t="s">
        <v>258</v>
      </c>
      <c r="C71" s="390" t="s">
        <v>75</v>
      </c>
      <c r="D71" s="372" t="s">
        <v>75</v>
      </c>
      <c r="E71" s="395" t="s">
        <v>390</v>
      </c>
      <c r="F71" s="365" t="str">
        <f t="shared" si="20"/>
        <v>-</v>
      </c>
      <c r="G71" s="365" t="str">
        <f t="shared" si="17"/>
        <v>-</v>
      </c>
      <c r="H71" s="438" t="str">
        <f t="shared" si="18"/>
        <v>-</v>
      </c>
      <c r="I71" s="390">
        <v>440</v>
      </c>
      <c r="J71" s="372">
        <v>367</v>
      </c>
      <c r="K71" s="395">
        <v>406.84</v>
      </c>
      <c r="L71" s="365">
        <f t="shared" si="21"/>
        <v>7.5626063491517851E-3</v>
      </c>
      <c r="M71" s="365">
        <f t="shared" si="22"/>
        <v>4.771252876402449E-3</v>
      </c>
      <c r="N71" s="365">
        <f t="shared" si="23"/>
        <v>2.8054190153333687E-3</v>
      </c>
    </row>
    <row r="72" spans="1:14" x14ac:dyDescent="0.25">
      <c r="A72" s="672"/>
      <c r="B72" s="354" t="s">
        <v>259</v>
      </c>
      <c r="C72" s="389" t="s">
        <v>75</v>
      </c>
      <c r="D72" s="374" t="s">
        <v>75</v>
      </c>
      <c r="E72" s="397" t="s">
        <v>390</v>
      </c>
      <c r="F72" s="364" t="str">
        <f t="shared" si="20"/>
        <v>-</v>
      </c>
      <c r="G72" s="364" t="str">
        <f t="shared" si="17"/>
        <v>-</v>
      </c>
      <c r="H72" s="437" t="str">
        <f t="shared" si="18"/>
        <v>-</v>
      </c>
      <c r="I72" s="389">
        <v>80</v>
      </c>
      <c r="J72" s="374">
        <v>457</v>
      </c>
      <c r="K72" s="397">
        <v>18</v>
      </c>
      <c r="L72" s="364">
        <f t="shared" si="21"/>
        <v>1.3750193362094155E-3</v>
      </c>
      <c r="M72" s="364">
        <f t="shared" si="22"/>
        <v>5.9413148896891536E-3</v>
      </c>
      <c r="N72" s="364">
        <f t="shared" si="23"/>
        <v>1.2412138009045481E-4</v>
      </c>
    </row>
    <row r="73" spans="1:14" x14ac:dyDescent="0.25">
      <c r="A73" s="672"/>
      <c r="B73" s="406" t="s">
        <v>193</v>
      </c>
      <c r="C73" s="390" t="s">
        <v>75</v>
      </c>
      <c r="D73" s="372" t="s">
        <v>75</v>
      </c>
      <c r="E73" s="395" t="s">
        <v>390</v>
      </c>
      <c r="F73" s="365" t="str">
        <f t="shared" si="20"/>
        <v>-</v>
      </c>
      <c r="G73" s="365" t="str">
        <f t="shared" si="17"/>
        <v>-</v>
      </c>
      <c r="H73" s="438" t="str">
        <f t="shared" si="18"/>
        <v>-</v>
      </c>
      <c r="I73" s="390">
        <v>2845</v>
      </c>
      <c r="J73" s="372">
        <v>2989</v>
      </c>
      <c r="K73" s="395">
        <v>2202.06</v>
      </c>
      <c r="L73" s="365">
        <f t="shared" si="21"/>
        <v>4.8899125143947335E-2</v>
      </c>
      <c r="M73" s="365">
        <f t="shared" si="22"/>
        <v>3.8859059530155095E-2</v>
      </c>
      <c r="N73" s="365">
        <f t="shared" si="23"/>
        <v>1.5184595902332607E-2</v>
      </c>
    </row>
    <row r="74" spans="1:14" x14ac:dyDescent="0.25">
      <c r="A74" s="672"/>
      <c r="B74" s="354" t="s">
        <v>260</v>
      </c>
      <c r="C74" s="389" t="s">
        <v>75</v>
      </c>
      <c r="D74" s="374" t="s">
        <v>75</v>
      </c>
      <c r="E74" s="397" t="s">
        <v>390</v>
      </c>
      <c r="F74" s="364" t="str">
        <f t="shared" si="20"/>
        <v>-</v>
      </c>
      <c r="G74" s="364" t="str">
        <f t="shared" si="17"/>
        <v>-</v>
      </c>
      <c r="H74" s="437" t="str">
        <f t="shared" si="18"/>
        <v>-</v>
      </c>
      <c r="I74" s="389">
        <v>298</v>
      </c>
      <c r="J74" s="374">
        <v>249</v>
      </c>
      <c r="K74" s="397">
        <v>529.36</v>
      </c>
      <c r="L74" s="364">
        <f t="shared" si="21"/>
        <v>5.1219470273800721E-3</v>
      </c>
      <c r="M74" s="364">
        <f t="shared" si="22"/>
        <v>3.2371715700932149E-3</v>
      </c>
      <c r="N74" s="364">
        <f t="shared" si="23"/>
        <v>3.6502718758157312E-3</v>
      </c>
    </row>
    <row r="75" spans="1:14" ht="26.25" x14ac:dyDescent="0.25">
      <c r="A75" s="672"/>
      <c r="B75" s="406" t="s">
        <v>261</v>
      </c>
      <c r="C75" s="390" t="s">
        <v>75</v>
      </c>
      <c r="D75" s="372" t="s">
        <v>75</v>
      </c>
      <c r="E75" s="395" t="s">
        <v>390</v>
      </c>
      <c r="F75" s="365" t="str">
        <f t="shared" si="20"/>
        <v>-</v>
      </c>
      <c r="G75" s="365" t="str">
        <f t="shared" si="17"/>
        <v>-</v>
      </c>
      <c r="H75" s="438" t="str">
        <f t="shared" si="18"/>
        <v>-</v>
      </c>
      <c r="I75" s="390">
        <v>1071</v>
      </c>
      <c r="J75" s="372">
        <v>1461</v>
      </c>
      <c r="K75" s="395">
        <v>5877.8</v>
      </c>
      <c r="L75" s="365">
        <f t="shared" si="21"/>
        <v>1.8408071363503548E-2</v>
      </c>
      <c r="M75" s="365">
        <f t="shared" si="22"/>
        <v>1.8994006682354164E-2</v>
      </c>
      <c r="N75" s="365">
        <f t="shared" si="23"/>
        <v>4.0531147105315295E-2</v>
      </c>
    </row>
    <row r="76" spans="1:14" ht="26.25" x14ac:dyDescent="0.25">
      <c r="A76" s="672"/>
      <c r="B76" s="354" t="s">
        <v>262</v>
      </c>
      <c r="C76" s="389" t="s">
        <v>75</v>
      </c>
      <c r="D76" s="374" t="s">
        <v>75</v>
      </c>
      <c r="E76" s="397" t="s">
        <v>390</v>
      </c>
      <c r="F76" s="364" t="str">
        <f t="shared" si="20"/>
        <v>-</v>
      </c>
      <c r="G76" s="364" t="str">
        <f t="shared" si="17"/>
        <v>-</v>
      </c>
      <c r="H76" s="437" t="str">
        <f t="shared" si="18"/>
        <v>-</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2"/>
      <c r="B77" s="407" t="s">
        <v>124</v>
      </c>
      <c r="C77" s="403" t="s">
        <v>75</v>
      </c>
      <c r="D77" s="404" t="s">
        <v>75</v>
      </c>
      <c r="E77" s="405" t="s">
        <v>390</v>
      </c>
      <c r="F77" s="366" t="str">
        <f t="shared" si="20"/>
        <v>-</v>
      </c>
      <c r="G77" s="366" t="str">
        <f t="shared" si="17"/>
        <v>-</v>
      </c>
      <c r="H77" s="439" t="str">
        <f t="shared" si="18"/>
        <v>-</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2"/>
      <c r="B78" s="672"/>
      <c r="C78" s="672"/>
      <c r="D78" s="672"/>
      <c r="E78" s="672"/>
      <c r="F78" s="672"/>
      <c r="G78" s="19"/>
      <c r="H78" s="19"/>
      <c r="I78" s="19"/>
      <c r="J78" s="19"/>
      <c r="K78" s="19"/>
      <c r="L78" s="19"/>
      <c r="M78" s="19"/>
      <c r="N78" s="19"/>
    </row>
    <row r="79" spans="1:14" x14ac:dyDescent="0.25">
      <c r="A79" s="673" t="s">
        <v>263</v>
      </c>
      <c r="B79" s="672"/>
      <c r="C79" s="672"/>
      <c r="D79" s="672"/>
      <c r="E79" s="672"/>
      <c r="F79" s="672"/>
      <c r="G79" s="672"/>
      <c r="H79" s="672"/>
      <c r="I79" s="672"/>
      <c r="J79" s="672"/>
      <c r="K79" s="672"/>
      <c r="L79" s="672"/>
      <c r="M79" s="672"/>
      <c r="N79" s="672"/>
    </row>
    <row r="81" spans="1:14" x14ac:dyDescent="0.25">
      <c r="A81" s="672"/>
      <c r="B81" s="672"/>
      <c r="C81" s="760" t="str">
        <f>$A$1</f>
        <v>Falkirk</v>
      </c>
      <c r="D81" s="761"/>
      <c r="E81" s="761"/>
      <c r="F81" s="761"/>
      <c r="G81" s="761"/>
      <c r="H81" s="762"/>
      <c r="I81" s="726" t="s">
        <v>70</v>
      </c>
      <c r="J81" s="726"/>
      <c r="K81" s="726"/>
      <c r="L81" s="726"/>
      <c r="M81" s="726"/>
      <c r="N81" s="726"/>
    </row>
    <row r="82" spans="1:14" x14ac:dyDescent="0.25">
      <c r="A82" s="672"/>
      <c r="B82" s="657"/>
      <c r="C82" s="763" t="s">
        <v>264</v>
      </c>
      <c r="D82" s="764"/>
      <c r="E82" s="765"/>
      <c r="F82" s="731" t="s">
        <v>265</v>
      </c>
      <c r="G82" s="731"/>
      <c r="H82" s="732"/>
      <c r="I82" s="763" t="s">
        <v>264</v>
      </c>
      <c r="J82" s="764"/>
      <c r="K82" s="765"/>
      <c r="L82" s="731" t="s">
        <v>265</v>
      </c>
      <c r="M82" s="731"/>
      <c r="N82" s="731"/>
    </row>
    <row r="83" spans="1:14" ht="15.75" thickBot="1" x14ac:dyDescent="0.3">
      <c r="A83" s="672"/>
      <c r="B83" s="485" t="s">
        <v>235</v>
      </c>
      <c r="C83" s="385" t="s">
        <v>266</v>
      </c>
      <c r="D83" s="442" t="s">
        <v>267</v>
      </c>
      <c r="E83" s="392" t="s">
        <v>268</v>
      </c>
      <c r="F83" s="376" t="s">
        <v>266</v>
      </c>
      <c r="G83" s="376" t="s">
        <v>267</v>
      </c>
      <c r="H83" s="387" t="s">
        <v>268</v>
      </c>
      <c r="I83" s="385" t="s">
        <v>266</v>
      </c>
      <c r="J83" s="442" t="s">
        <v>267</v>
      </c>
      <c r="K83" s="392" t="s">
        <v>268</v>
      </c>
      <c r="L83" s="376" t="s">
        <v>266</v>
      </c>
      <c r="M83" s="376" t="s">
        <v>267</v>
      </c>
      <c r="N83" s="360" t="s">
        <v>268</v>
      </c>
    </row>
    <row r="84" spans="1:14" x14ac:dyDescent="0.25">
      <c r="A84" s="672"/>
      <c r="B84" s="657" t="s">
        <v>73</v>
      </c>
      <c r="C84" s="445"/>
      <c r="D84" s="446"/>
      <c r="E84" s="447"/>
      <c r="F84" s="448"/>
      <c r="G84" s="448"/>
      <c r="H84" s="449"/>
      <c r="I84" s="445"/>
      <c r="J84" s="446"/>
      <c r="K84" s="447"/>
      <c r="L84" s="448"/>
      <c r="M84" s="448"/>
      <c r="N84" s="448"/>
    </row>
    <row r="85" spans="1:14" x14ac:dyDescent="0.25">
      <c r="A85" s="672"/>
      <c r="B85" s="314" t="s">
        <v>74</v>
      </c>
      <c r="C85" s="390">
        <v>320</v>
      </c>
      <c r="D85" s="372">
        <v>566</v>
      </c>
      <c r="E85" s="395" t="s">
        <v>75</v>
      </c>
      <c r="F85" s="372">
        <v>251</v>
      </c>
      <c r="G85" s="372">
        <v>443</v>
      </c>
      <c r="H85" s="450" t="s">
        <v>75</v>
      </c>
      <c r="I85" s="390">
        <v>3959</v>
      </c>
      <c r="J85" s="372">
        <v>27177</v>
      </c>
      <c r="K85" s="395">
        <v>7505</v>
      </c>
      <c r="L85" s="372">
        <v>9796</v>
      </c>
      <c r="M85" s="372">
        <v>33046</v>
      </c>
      <c r="N85" s="372">
        <v>4733</v>
      </c>
    </row>
    <row r="86" spans="1:14" x14ac:dyDescent="0.25">
      <c r="A86" s="672"/>
      <c r="B86" s="315" t="s">
        <v>76</v>
      </c>
      <c r="C86" s="457" t="s">
        <v>75</v>
      </c>
      <c r="D86" s="458" t="s">
        <v>75</v>
      </c>
      <c r="E86" s="474" t="s">
        <v>75</v>
      </c>
      <c r="F86" s="458" t="s">
        <v>75</v>
      </c>
      <c r="G86" s="458" t="s">
        <v>75</v>
      </c>
      <c r="H86" s="444" t="s">
        <v>75</v>
      </c>
      <c r="I86" s="389">
        <v>8774</v>
      </c>
      <c r="J86" s="374">
        <v>20667</v>
      </c>
      <c r="K86" s="397">
        <v>7885</v>
      </c>
      <c r="L86" s="475">
        <v>15432</v>
      </c>
      <c r="M86" s="475">
        <v>25043</v>
      </c>
      <c r="N86" s="475">
        <v>5210</v>
      </c>
    </row>
    <row r="87" spans="1:14" x14ac:dyDescent="0.25">
      <c r="A87" s="672"/>
      <c r="B87" s="452" t="s">
        <v>77</v>
      </c>
      <c r="C87" s="459">
        <v>46</v>
      </c>
      <c r="D87" s="460">
        <v>721</v>
      </c>
      <c r="E87" s="476">
        <v>63</v>
      </c>
      <c r="F87" s="461">
        <v>904</v>
      </c>
      <c r="G87" s="461">
        <v>3033</v>
      </c>
      <c r="H87" s="450">
        <v>235</v>
      </c>
      <c r="I87" s="390">
        <v>4505.3999999999996</v>
      </c>
      <c r="J87" s="372">
        <v>12669.2</v>
      </c>
      <c r="K87" s="395">
        <v>1217</v>
      </c>
      <c r="L87" s="477">
        <v>17400</v>
      </c>
      <c r="M87" s="477">
        <v>46663</v>
      </c>
      <c r="N87" s="477">
        <v>5747</v>
      </c>
    </row>
    <row r="88" spans="1:14" x14ac:dyDescent="0.25">
      <c r="A88" s="672"/>
      <c r="B88" s="451" t="s">
        <v>78</v>
      </c>
      <c r="C88" s="462"/>
      <c r="D88" s="463"/>
      <c r="E88" s="478"/>
      <c r="F88" s="464"/>
      <c r="G88" s="464"/>
      <c r="H88" s="479"/>
      <c r="I88" s="480"/>
      <c r="J88" s="481"/>
      <c r="K88" s="478"/>
      <c r="L88" s="481"/>
      <c r="M88" s="481"/>
      <c r="N88" s="481"/>
    </row>
    <row r="89" spans="1:14" x14ac:dyDescent="0.25">
      <c r="A89" s="672"/>
      <c r="B89" s="314" t="s">
        <v>74</v>
      </c>
      <c r="C89" s="465">
        <f>IFERROR(C85/SUM($C85:$E85),"-")</f>
        <v>0.36117381489841988</v>
      </c>
      <c r="D89" s="466">
        <f t="shared" ref="D89:E89" si="24">IFERROR(D85/SUM($C85:$E85),"-")</f>
        <v>0.63882618510158018</v>
      </c>
      <c r="E89" s="482" t="str">
        <f t="shared" si="24"/>
        <v>-</v>
      </c>
      <c r="F89" s="466">
        <f>IFERROR(F85/SUM($F85:$H85),"-")</f>
        <v>0.36167146974063402</v>
      </c>
      <c r="G89" s="466">
        <f t="shared" ref="G89:H89" si="25">IFERROR(G85/SUM($F85:$H85),"-")</f>
        <v>0.63832853025936598</v>
      </c>
      <c r="H89" s="438" t="str">
        <f t="shared" si="25"/>
        <v>-</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2"/>
      <c r="B90" s="315" t="s">
        <v>76</v>
      </c>
      <c r="C90" s="468" t="str">
        <f t="shared" ref="C90:E90" si="28">IFERROR(C86/SUM($C86:$E86),"-")</f>
        <v>-</v>
      </c>
      <c r="D90" s="469" t="str">
        <f t="shared" si="28"/>
        <v>-</v>
      </c>
      <c r="E90" s="483" t="str">
        <f t="shared" si="28"/>
        <v>-</v>
      </c>
      <c r="F90" s="469" t="str">
        <f t="shared" ref="F90:H90" si="29">IFERROR(F86/SUM($F86:$H86),"-")</f>
        <v>-</v>
      </c>
      <c r="G90" s="469" t="str">
        <f t="shared" si="29"/>
        <v>-</v>
      </c>
      <c r="H90" s="437" t="str">
        <f t="shared" si="29"/>
        <v>-</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2"/>
      <c r="B91" s="346" t="s">
        <v>77</v>
      </c>
      <c r="C91" s="471">
        <f t="shared" ref="C91:E91" si="32">IFERROR(C87/SUM($C87:$E87),"-")</f>
        <v>5.5421686746987948E-2</v>
      </c>
      <c r="D91" s="472">
        <f t="shared" si="32"/>
        <v>0.86867469879518078</v>
      </c>
      <c r="E91" s="484">
        <f t="shared" si="32"/>
        <v>7.5903614457831323E-2</v>
      </c>
      <c r="F91" s="472">
        <f t="shared" ref="F91:H91" si="33">IFERROR(F87/SUM($F87:$H87),"-")</f>
        <v>0.21668264621284755</v>
      </c>
      <c r="G91" s="472">
        <f t="shared" si="33"/>
        <v>0.7269894534995206</v>
      </c>
      <c r="H91" s="439">
        <f t="shared" si="33"/>
        <v>5.6327900287631828E-2</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c r="B93" s="672"/>
      <c r="C93" s="672"/>
      <c r="D93" s="672"/>
      <c r="E93" s="672"/>
      <c r="F93" s="672"/>
      <c r="G93" s="672"/>
      <c r="H93" s="672"/>
      <c r="I93" s="672"/>
      <c r="J93" s="672"/>
      <c r="K93" s="672"/>
      <c r="L93" s="672"/>
      <c r="M93" s="672"/>
      <c r="N93" s="672"/>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2" display="Table A1.2 Contacts by Channel in 2017/18, 2018/19 and 2019/20" xr:uid="{20BD3067-D5AF-4134-A9F2-9A295218EB4B}"/>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486C-2D0F-46A0-B36F-4327A4A686D6}">
  <dimension ref="A1:A2"/>
  <sheetViews>
    <sheetView workbookViewId="0"/>
  </sheetViews>
  <sheetFormatPr defaultRowHeight="15" x14ac:dyDescent="0.25"/>
  <cols>
    <col min="1" max="16384" width="9.140625" style="672"/>
  </cols>
  <sheetData>
    <row r="1" spans="1:1" x14ac:dyDescent="0.25">
      <c r="A1" s="282" t="s">
        <v>21</v>
      </c>
    </row>
    <row r="2" spans="1:1" x14ac:dyDescent="0.25">
      <c r="A2" s="654" t="s">
        <v>269</v>
      </c>
    </row>
  </sheetData>
  <hyperlinks>
    <hyperlink ref="A1" location="Contents!A1" display="Return to Contents" xr:uid="{063303C5-9E29-421A-8389-884411F80B97}"/>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24" t="s">
        <v>1</v>
      </c>
      <c r="B1" s="724"/>
      <c r="C1" s="724"/>
      <c r="D1" s="672"/>
      <c r="E1" s="672"/>
      <c r="F1" s="672"/>
      <c r="G1" s="672"/>
      <c r="H1" s="672"/>
      <c r="I1" s="672"/>
      <c r="J1" s="672"/>
      <c r="K1" s="672"/>
      <c r="L1" s="672"/>
      <c r="M1" s="672"/>
      <c r="N1" s="672"/>
      <c r="O1" s="672"/>
      <c r="P1" s="672"/>
      <c r="Q1" s="672"/>
      <c r="R1" s="672"/>
      <c r="S1" s="672"/>
      <c r="T1" s="672"/>
      <c r="U1" s="672"/>
      <c r="V1" s="672"/>
      <c r="W1" s="672"/>
      <c r="X1" s="672"/>
      <c r="Y1" s="672"/>
      <c r="Z1" s="672"/>
    </row>
    <row r="2" spans="1:26" x14ac:dyDescent="0.25">
      <c r="A2" s="673" t="s">
        <v>270</v>
      </c>
      <c r="B2" s="672"/>
      <c r="C2" s="672"/>
      <c r="D2" s="672"/>
      <c r="E2" s="672"/>
      <c r="F2" s="672"/>
      <c r="G2" s="672"/>
      <c r="H2" s="672"/>
      <c r="I2" s="672"/>
      <c r="J2" s="672"/>
      <c r="K2" s="672"/>
      <c r="L2" s="672"/>
      <c r="M2" s="672"/>
      <c r="N2" s="672"/>
      <c r="O2" s="672"/>
      <c r="P2" s="672"/>
      <c r="Q2" s="672"/>
      <c r="R2" s="672"/>
      <c r="S2" s="672"/>
      <c r="T2" s="672"/>
      <c r="U2" s="672"/>
      <c r="V2" s="672"/>
      <c r="W2" s="672"/>
      <c r="X2" s="672"/>
      <c r="Y2" s="672"/>
      <c r="Z2" s="672"/>
    </row>
    <row r="3" spans="1:26" s="672" customFormat="1" x14ac:dyDescent="0.25">
      <c r="A3" s="282" t="s">
        <v>21</v>
      </c>
    </row>
    <row r="4" spans="1:26" s="486" customFormat="1" x14ac:dyDescent="0.25">
      <c r="A4" s="673"/>
      <c r="B4" s="672"/>
      <c r="C4" s="672"/>
      <c r="D4" s="672"/>
      <c r="E4" s="672"/>
      <c r="F4" s="672"/>
      <c r="G4" s="672"/>
      <c r="H4" s="672"/>
      <c r="I4" s="672"/>
      <c r="J4" s="672"/>
      <c r="K4" s="672"/>
      <c r="L4" s="672"/>
      <c r="M4" s="672"/>
      <c r="N4" s="672"/>
      <c r="O4" s="672"/>
      <c r="P4" s="672"/>
      <c r="Q4" s="672"/>
      <c r="R4" s="672"/>
      <c r="S4" s="672"/>
      <c r="T4" s="672"/>
      <c r="U4" s="672"/>
      <c r="V4" s="672"/>
      <c r="W4" s="672"/>
      <c r="X4" s="672"/>
      <c r="Y4" s="672"/>
      <c r="Z4" s="672"/>
    </row>
    <row r="5" spans="1:26" s="486" customFormat="1" x14ac:dyDescent="0.25">
      <c r="A5" s="278" t="s">
        <v>13</v>
      </c>
      <c r="B5" s="672"/>
      <c r="C5" s="534" t="s">
        <v>271</v>
      </c>
      <c r="D5" s="672"/>
      <c r="E5" s="672"/>
      <c r="F5" s="672"/>
      <c r="G5" s="672"/>
      <c r="H5" s="672"/>
      <c r="I5" s="672"/>
      <c r="J5" s="672"/>
      <c r="K5" s="672"/>
      <c r="L5" s="672"/>
      <c r="M5" s="672"/>
      <c r="N5" s="672"/>
      <c r="O5" s="672"/>
      <c r="P5" s="672"/>
      <c r="Q5" s="672"/>
      <c r="R5" s="672"/>
      <c r="S5" s="672"/>
      <c r="T5" s="672"/>
      <c r="U5" s="672"/>
      <c r="V5" s="672"/>
      <c r="W5" s="672"/>
      <c r="X5" s="672"/>
      <c r="Y5" s="672"/>
      <c r="Z5" s="672"/>
    </row>
    <row r="7" spans="1:26" x14ac:dyDescent="0.25">
      <c r="A7" s="673" t="s">
        <v>272</v>
      </c>
      <c r="B7" s="672"/>
      <c r="C7" s="672"/>
      <c r="D7" s="672"/>
      <c r="E7" s="672"/>
      <c r="F7" s="672"/>
      <c r="G7" s="672"/>
      <c r="H7" s="672"/>
      <c r="I7" s="672"/>
      <c r="J7" s="672"/>
      <c r="K7" s="672"/>
      <c r="L7" s="672"/>
      <c r="M7" s="672"/>
      <c r="N7" s="672"/>
      <c r="O7" s="672"/>
      <c r="P7" s="672"/>
      <c r="Q7" s="672"/>
      <c r="R7" s="672"/>
      <c r="S7" s="672"/>
      <c r="T7" s="672"/>
      <c r="U7" s="672"/>
      <c r="V7" s="672"/>
      <c r="W7" s="672"/>
      <c r="X7" s="672"/>
      <c r="Y7" s="672"/>
      <c r="Z7" s="672"/>
    </row>
    <row r="8" spans="1:26" s="486" customFormat="1" x14ac:dyDescent="0.25">
      <c r="A8" s="673"/>
      <c r="B8" s="672"/>
      <c r="C8" s="672"/>
      <c r="D8" s="672"/>
      <c r="E8" s="672"/>
      <c r="F8" s="672"/>
      <c r="G8" s="672"/>
      <c r="H8" s="672"/>
      <c r="I8" s="672"/>
      <c r="J8" s="672"/>
      <c r="K8" s="672"/>
      <c r="L8" s="672"/>
      <c r="M8" s="672"/>
      <c r="N8" s="672"/>
      <c r="O8" s="672"/>
      <c r="P8" s="672"/>
      <c r="Q8" s="672"/>
      <c r="R8" s="672"/>
      <c r="S8" s="672"/>
      <c r="T8" s="672"/>
      <c r="U8" s="672"/>
      <c r="V8" s="672"/>
      <c r="W8" s="672"/>
      <c r="X8" s="672"/>
      <c r="Y8" s="672"/>
      <c r="Z8" s="672"/>
    </row>
    <row r="9" spans="1:26" x14ac:dyDescent="0.25">
      <c r="A9" s="672"/>
      <c r="B9" s="672"/>
      <c r="C9" s="725" t="str">
        <f>$A$1</f>
        <v>Falkirk</v>
      </c>
      <c r="D9" s="726"/>
      <c r="E9" s="726"/>
      <c r="F9" s="726"/>
      <c r="G9" s="726"/>
      <c r="H9" s="726"/>
      <c r="I9" s="726"/>
      <c r="J9" s="726"/>
      <c r="K9" s="726"/>
      <c r="L9" s="726"/>
      <c r="M9" s="726"/>
      <c r="N9" s="727"/>
      <c r="O9" s="725" t="s">
        <v>70</v>
      </c>
      <c r="P9" s="726"/>
      <c r="Q9" s="726"/>
      <c r="R9" s="726"/>
      <c r="S9" s="726"/>
      <c r="T9" s="726"/>
      <c r="U9" s="726"/>
      <c r="V9" s="726"/>
      <c r="W9" s="726"/>
      <c r="X9" s="726"/>
      <c r="Y9" s="726"/>
      <c r="Z9" s="726"/>
    </row>
    <row r="10" spans="1:26" x14ac:dyDescent="0.25">
      <c r="A10" s="672"/>
      <c r="B10" s="487"/>
      <c r="C10" s="730" t="s">
        <v>273</v>
      </c>
      <c r="D10" s="731"/>
      <c r="E10" s="731"/>
      <c r="F10" s="731"/>
      <c r="G10" s="731"/>
      <c r="H10" s="731"/>
      <c r="I10" s="766" t="s">
        <v>78</v>
      </c>
      <c r="J10" s="731"/>
      <c r="K10" s="731"/>
      <c r="L10" s="731"/>
      <c r="M10" s="731"/>
      <c r="N10" s="732"/>
      <c r="O10" s="730" t="s">
        <v>273</v>
      </c>
      <c r="P10" s="731"/>
      <c r="Q10" s="731"/>
      <c r="R10" s="731"/>
      <c r="S10" s="731"/>
      <c r="T10" s="731"/>
      <c r="U10" s="766" t="s">
        <v>78</v>
      </c>
      <c r="V10" s="731"/>
      <c r="W10" s="731"/>
      <c r="X10" s="731"/>
      <c r="Y10" s="731"/>
      <c r="Z10" s="731"/>
    </row>
    <row r="11" spans="1:26" ht="15.75" thickBot="1" x14ac:dyDescent="0.3">
      <c r="A11" s="672"/>
      <c r="B11" s="599" t="s">
        <v>274</v>
      </c>
      <c r="C11" s="522" t="s">
        <v>275</v>
      </c>
      <c r="D11" s="485" t="s">
        <v>276</v>
      </c>
      <c r="E11" s="485" t="s">
        <v>277</v>
      </c>
      <c r="F11" s="485" t="s">
        <v>74</v>
      </c>
      <c r="G11" s="485" t="s">
        <v>76</v>
      </c>
      <c r="H11" s="485" t="s">
        <v>77</v>
      </c>
      <c r="I11" s="489" t="s">
        <v>275</v>
      </c>
      <c r="J11" s="485" t="s">
        <v>276</v>
      </c>
      <c r="K11" s="485" t="s">
        <v>277</v>
      </c>
      <c r="L11" s="485" t="s">
        <v>74</v>
      </c>
      <c r="M11" s="485" t="s">
        <v>76</v>
      </c>
      <c r="N11" s="599" t="s">
        <v>77</v>
      </c>
      <c r="O11" s="522" t="s">
        <v>275</v>
      </c>
      <c r="P11" s="485" t="s">
        <v>276</v>
      </c>
      <c r="Q11" s="485" t="s">
        <v>277</v>
      </c>
      <c r="R11" s="485" t="s">
        <v>74</v>
      </c>
      <c r="S11" s="485" t="s">
        <v>76</v>
      </c>
      <c r="T11" s="485" t="s">
        <v>77</v>
      </c>
      <c r="U11" s="489" t="s">
        <v>275</v>
      </c>
      <c r="V11" s="485" t="s">
        <v>276</v>
      </c>
      <c r="W11" s="485" t="s">
        <v>277</v>
      </c>
      <c r="X11" s="485" t="s">
        <v>74</v>
      </c>
      <c r="Y11" s="485" t="s">
        <v>76</v>
      </c>
      <c r="Z11" s="485" t="s">
        <v>77</v>
      </c>
    </row>
    <row r="12" spans="1:26" s="486" customFormat="1" x14ac:dyDescent="0.25">
      <c r="A12" s="672"/>
      <c r="B12" s="487" t="s">
        <v>278</v>
      </c>
      <c r="C12" s="488"/>
      <c r="D12" s="657"/>
      <c r="E12" s="657"/>
      <c r="F12" s="657"/>
      <c r="G12" s="657"/>
      <c r="H12" s="657"/>
      <c r="I12" s="495"/>
      <c r="J12" s="657"/>
      <c r="K12" s="657"/>
      <c r="L12" s="657"/>
      <c r="M12" s="657"/>
      <c r="N12" s="487"/>
      <c r="O12" s="488"/>
      <c r="P12" s="657"/>
      <c r="Q12" s="657"/>
      <c r="R12" s="657"/>
      <c r="S12" s="657"/>
      <c r="T12" s="657"/>
      <c r="U12" s="495"/>
      <c r="V12" s="657"/>
      <c r="W12" s="657"/>
      <c r="X12" s="657"/>
      <c r="Y12" s="657"/>
      <c r="Z12" s="657"/>
    </row>
    <row r="13" spans="1:26" x14ac:dyDescent="0.25">
      <c r="A13" s="672"/>
      <c r="B13" s="513" t="s">
        <v>279</v>
      </c>
      <c r="C13" s="523">
        <v>106</v>
      </c>
      <c r="D13" s="490">
        <v>83</v>
      </c>
      <c r="E13" s="490">
        <v>93</v>
      </c>
      <c r="F13" s="490">
        <v>58</v>
      </c>
      <c r="G13" s="490">
        <v>80</v>
      </c>
      <c r="H13" s="490">
        <v>61</v>
      </c>
      <c r="I13" s="492">
        <f t="shared" ref="I13:I24" si="0">IFERROR(C13/SUM(C$13:C$24),"-")</f>
        <v>0.1501416430594901</v>
      </c>
      <c r="J13" s="350">
        <f t="shared" ref="J13:N13" si="1">IFERROR(D13/SUM(D$13:D$24),"-")</f>
        <v>0.1360655737704918</v>
      </c>
      <c r="K13" s="350">
        <f t="shared" si="1"/>
        <v>0.14133738601823709</v>
      </c>
      <c r="L13" s="350">
        <f t="shared" si="1"/>
        <v>0.10545454545454545</v>
      </c>
      <c r="M13" s="350">
        <f t="shared" si="1"/>
        <v>0.10498687664041995</v>
      </c>
      <c r="N13" s="351">
        <f t="shared" si="1"/>
        <v>0.11070780399274047</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2"/>
      <c r="B14" s="514" t="s">
        <v>280</v>
      </c>
      <c r="C14" s="524">
        <v>0</v>
      </c>
      <c r="D14" s="491">
        <v>3</v>
      </c>
      <c r="E14" s="491">
        <v>8</v>
      </c>
      <c r="F14" s="491">
        <v>5</v>
      </c>
      <c r="G14" s="491">
        <v>11</v>
      </c>
      <c r="H14" s="491">
        <v>8</v>
      </c>
      <c r="I14" s="493">
        <f t="shared" si="0"/>
        <v>0</v>
      </c>
      <c r="J14" s="562">
        <f t="shared" ref="J14:J24" si="7">IFERROR(D14/SUM(D$13:D$24),"-")</f>
        <v>4.9180327868852463E-3</v>
      </c>
      <c r="K14" s="562">
        <f t="shared" ref="K14:K24" si="8">IFERROR(E14/SUM(E$13:E$24),"-")</f>
        <v>1.2158054711246201E-2</v>
      </c>
      <c r="L14" s="562">
        <f t="shared" ref="L14:L24" si="9">IFERROR(F14/SUM(F$13:F$24),"-")</f>
        <v>9.0909090909090905E-3</v>
      </c>
      <c r="M14" s="562">
        <f t="shared" ref="M14:M24" si="10">IFERROR(G14/SUM(G$13:G$24),"-")</f>
        <v>1.4435695538057743E-2</v>
      </c>
      <c r="N14" s="353">
        <f t="shared" ref="N14:N24" si="11">IFERROR(H14/SUM(H$13:H$24),"-")</f>
        <v>1.4519056261343012E-2</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2"/>
      <c r="B15" s="513" t="s">
        <v>281</v>
      </c>
      <c r="C15" s="523">
        <v>42</v>
      </c>
      <c r="D15" s="490">
        <v>33</v>
      </c>
      <c r="E15" s="490">
        <v>16</v>
      </c>
      <c r="F15" s="490">
        <v>16</v>
      </c>
      <c r="G15" s="490">
        <v>20</v>
      </c>
      <c r="H15" s="490">
        <v>20</v>
      </c>
      <c r="I15" s="492">
        <f t="shared" si="0"/>
        <v>5.9490084985835696E-2</v>
      </c>
      <c r="J15" s="350">
        <f t="shared" si="7"/>
        <v>5.4098360655737705E-2</v>
      </c>
      <c r="K15" s="350">
        <f t="shared" si="8"/>
        <v>2.4316109422492401E-2</v>
      </c>
      <c r="L15" s="350">
        <f t="shared" si="9"/>
        <v>2.9090909090909091E-2</v>
      </c>
      <c r="M15" s="350">
        <f t="shared" si="10"/>
        <v>2.6246719160104987E-2</v>
      </c>
      <c r="N15" s="351">
        <f t="shared" si="11"/>
        <v>3.6297640653357534E-2</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2"/>
      <c r="B16" s="514" t="s">
        <v>282</v>
      </c>
      <c r="C16" s="524">
        <v>36</v>
      </c>
      <c r="D16" s="491">
        <v>38</v>
      </c>
      <c r="E16" s="491">
        <v>24</v>
      </c>
      <c r="F16" s="491">
        <v>34</v>
      </c>
      <c r="G16" s="491">
        <v>34</v>
      </c>
      <c r="H16" s="491">
        <v>23</v>
      </c>
      <c r="I16" s="493">
        <f t="shared" si="0"/>
        <v>5.0991501416430593E-2</v>
      </c>
      <c r="J16" s="562">
        <f t="shared" si="7"/>
        <v>6.2295081967213117E-2</v>
      </c>
      <c r="K16" s="562">
        <f t="shared" si="8"/>
        <v>3.64741641337386E-2</v>
      </c>
      <c r="L16" s="562">
        <f t="shared" si="9"/>
        <v>6.1818181818181821E-2</v>
      </c>
      <c r="M16" s="562">
        <f t="shared" si="10"/>
        <v>4.4619422572178477E-2</v>
      </c>
      <c r="N16" s="353">
        <f t="shared" si="11"/>
        <v>4.1742286751361164E-2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2"/>
      <c r="B17" s="513" t="s">
        <v>283</v>
      </c>
      <c r="C17" s="523">
        <v>17</v>
      </c>
      <c r="D17" s="490">
        <v>7</v>
      </c>
      <c r="E17" s="490">
        <v>11</v>
      </c>
      <c r="F17" s="490">
        <v>12</v>
      </c>
      <c r="G17" s="490">
        <v>63</v>
      </c>
      <c r="H17" s="490">
        <v>37</v>
      </c>
      <c r="I17" s="492">
        <f t="shared" si="0"/>
        <v>2.4079320113314446E-2</v>
      </c>
      <c r="J17" s="350">
        <f t="shared" si="7"/>
        <v>1.1475409836065573E-2</v>
      </c>
      <c r="K17" s="350">
        <f t="shared" si="8"/>
        <v>1.6717325227963525E-2</v>
      </c>
      <c r="L17" s="350">
        <f t="shared" si="9"/>
        <v>2.181818181818182E-2</v>
      </c>
      <c r="M17" s="350">
        <f t="shared" si="10"/>
        <v>8.2677165354330714E-2</v>
      </c>
      <c r="N17" s="351">
        <f t="shared" si="11"/>
        <v>6.7150635208711437E-2</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2"/>
      <c r="B18" s="514" t="s">
        <v>284</v>
      </c>
      <c r="C18" s="524">
        <v>0</v>
      </c>
      <c r="D18" s="491">
        <v>5</v>
      </c>
      <c r="E18" s="491">
        <v>4</v>
      </c>
      <c r="F18" s="491" t="s">
        <v>75</v>
      </c>
      <c r="G18" s="491">
        <v>0</v>
      </c>
      <c r="H18" s="491">
        <v>1</v>
      </c>
      <c r="I18" s="493">
        <f t="shared" si="0"/>
        <v>0</v>
      </c>
      <c r="J18" s="562">
        <f t="shared" si="7"/>
        <v>8.1967213114754103E-3</v>
      </c>
      <c r="K18" s="562">
        <f t="shared" si="8"/>
        <v>6.0790273556231003E-3</v>
      </c>
      <c r="L18" s="562" t="str">
        <f t="shared" si="9"/>
        <v>-</v>
      </c>
      <c r="M18" s="562">
        <f t="shared" si="10"/>
        <v>0</v>
      </c>
      <c r="N18" s="353">
        <f t="shared" si="11"/>
        <v>1.8148820326678765E-3</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2"/>
      <c r="B19" s="513" t="s">
        <v>285</v>
      </c>
      <c r="C19" s="523">
        <v>0</v>
      </c>
      <c r="D19" s="490">
        <v>5</v>
      </c>
      <c r="E19" s="490">
        <v>0</v>
      </c>
      <c r="F19" s="490">
        <v>13</v>
      </c>
      <c r="G19" s="490">
        <v>83</v>
      </c>
      <c r="H19" s="490">
        <v>44</v>
      </c>
      <c r="I19" s="492">
        <f t="shared" si="0"/>
        <v>0</v>
      </c>
      <c r="J19" s="350">
        <f t="shared" si="7"/>
        <v>8.1967213114754103E-3</v>
      </c>
      <c r="K19" s="350">
        <f t="shared" si="8"/>
        <v>0</v>
      </c>
      <c r="L19" s="350">
        <f t="shared" si="9"/>
        <v>2.3636363636363636E-2</v>
      </c>
      <c r="M19" s="350">
        <f t="shared" si="10"/>
        <v>0.1089238845144357</v>
      </c>
      <c r="N19" s="351">
        <f t="shared" si="11"/>
        <v>7.985480943738657E-2</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2"/>
      <c r="B20" s="514" t="s">
        <v>286</v>
      </c>
      <c r="C20" s="524">
        <v>244</v>
      </c>
      <c r="D20" s="491">
        <v>155</v>
      </c>
      <c r="E20" s="491">
        <v>252</v>
      </c>
      <c r="F20" s="491">
        <v>212</v>
      </c>
      <c r="G20" s="491">
        <v>206</v>
      </c>
      <c r="H20" s="491">
        <v>179</v>
      </c>
      <c r="I20" s="493">
        <f t="shared" si="0"/>
        <v>0.34560906515580736</v>
      </c>
      <c r="J20" s="562">
        <f t="shared" si="7"/>
        <v>0.25409836065573771</v>
      </c>
      <c r="K20" s="562">
        <f t="shared" si="8"/>
        <v>0.38297872340425532</v>
      </c>
      <c r="L20" s="562">
        <f t="shared" si="9"/>
        <v>0.38545454545454544</v>
      </c>
      <c r="M20" s="562">
        <f t="shared" si="10"/>
        <v>0.27034120734908135</v>
      </c>
      <c r="N20" s="353">
        <f t="shared" si="11"/>
        <v>0.32486388384754988</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2"/>
      <c r="B21" s="513" t="s">
        <v>287</v>
      </c>
      <c r="C21" s="523">
        <v>0</v>
      </c>
      <c r="D21" s="490">
        <v>48</v>
      </c>
      <c r="E21" s="490">
        <v>38</v>
      </c>
      <c r="F21" s="490" t="s">
        <v>75</v>
      </c>
      <c r="G21" s="490">
        <v>0</v>
      </c>
      <c r="H21" s="490" t="s">
        <v>390</v>
      </c>
      <c r="I21" s="492">
        <f t="shared" si="0"/>
        <v>0</v>
      </c>
      <c r="J21" s="350">
        <f t="shared" si="7"/>
        <v>7.8688524590163941E-2</v>
      </c>
      <c r="K21" s="350">
        <f t="shared" si="8"/>
        <v>5.7750759878419454E-2</v>
      </c>
      <c r="L21" s="350" t="str">
        <f t="shared" si="9"/>
        <v>-</v>
      </c>
      <c r="M21" s="350">
        <f t="shared" si="10"/>
        <v>0</v>
      </c>
      <c r="N21" s="351" t="str">
        <f t="shared" si="11"/>
        <v>-</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2"/>
      <c r="B22" s="514" t="s">
        <v>288</v>
      </c>
      <c r="C22" s="524">
        <v>91</v>
      </c>
      <c r="D22" s="491">
        <v>68</v>
      </c>
      <c r="E22" s="491">
        <v>76</v>
      </c>
      <c r="F22" s="491">
        <v>80</v>
      </c>
      <c r="G22" s="491">
        <v>113</v>
      </c>
      <c r="H22" s="491">
        <v>60</v>
      </c>
      <c r="I22" s="493">
        <f t="shared" si="0"/>
        <v>0.12889518413597734</v>
      </c>
      <c r="J22" s="562">
        <f t="shared" si="7"/>
        <v>0.11147540983606558</v>
      </c>
      <c r="K22" s="562">
        <f t="shared" si="8"/>
        <v>0.11550151975683891</v>
      </c>
      <c r="L22" s="562">
        <f t="shared" si="9"/>
        <v>0.14545454545454545</v>
      </c>
      <c r="M22" s="562">
        <f t="shared" si="10"/>
        <v>0.14829396325459318</v>
      </c>
      <c r="N22" s="353">
        <f t="shared" si="11"/>
        <v>0.10889292196007259</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2"/>
      <c r="B23" s="513" t="s">
        <v>289</v>
      </c>
      <c r="C23" s="523">
        <v>166</v>
      </c>
      <c r="D23" s="490">
        <v>162</v>
      </c>
      <c r="E23" s="490">
        <v>133</v>
      </c>
      <c r="F23" s="490">
        <v>117</v>
      </c>
      <c r="G23" s="490">
        <v>146</v>
      </c>
      <c r="H23" s="490">
        <v>116</v>
      </c>
      <c r="I23" s="492">
        <f t="shared" si="0"/>
        <v>0.23512747875354106</v>
      </c>
      <c r="J23" s="350">
        <f t="shared" si="7"/>
        <v>0.26557377049180325</v>
      </c>
      <c r="K23" s="350">
        <f t="shared" si="8"/>
        <v>0.20212765957446807</v>
      </c>
      <c r="L23" s="350">
        <f t="shared" si="9"/>
        <v>0.21272727272727274</v>
      </c>
      <c r="M23" s="350">
        <f t="shared" si="10"/>
        <v>0.19160104986876642</v>
      </c>
      <c r="N23" s="351">
        <f t="shared" si="11"/>
        <v>0.21052631578947367</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2"/>
      <c r="B24" s="514" t="s">
        <v>290</v>
      </c>
      <c r="C24" s="524">
        <v>4</v>
      </c>
      <c r="D24" s="491">
        <v>3</v>
      </c>
      <c r="E24" s="491">
        <v>3</v>
      </c>
      <c r="F24" s="491">
        <v>3</v>
      </c>
      <c r="G24" s="491">
        <v>6</v>
      </c>
      <c r="H24" s="491">
        <v>2</v>
      </c>
      <c r="I24" s="493">
        <f t="shared" si="0"/>
        <v>5.6657223796033997E-3</v>
      </c>
      <c r="J24" s="562">
        <f t="shared" si="7"/>
        <v>4.9180327868852463E-3</v>
      </c>
      <c r="K24" s="562">
        <f t="shared" si="8"/>
        <v>4.559270516717325E-3</v>
      </c>
      <c r="L24" s="562">
        <f t="shared" si="9"/>
        <v>5.454545454545455E-3</v>
      </c>
      <c r="M24" s="562">
        <f t="shared" si="10"/>
        <v>7.874015748031496E-3</v>
      </c>
      <c r="N24" s="353">
        <f t="shared" si="11"/>
        <v>3.629764065335753E-3</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x14ac:dyDescent="0.25">
      <c r="A25" s="672"/>
      <c r="B25" s="518" t="s">
        <v>291</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2"/>
      <c r="B26" s="515" t="s">
        <v>292</v>
      </c>
      <c r="C26" s="527">
        <f>IFERROR(SUM(C13:C24),"-")</f>
        <v>706</v>
      </c>
      <c r="D26" s="496">
        <f t="shared" ref="D26:H26" si="13">IFERROR(SUM(D13:D24),"-")</f>
        <v>610</v>
      </c>
      <c r="E26" s="496">
        <f t="shared" si="13"/>
        <v>658</v>
      </c>
      <c r="F26" s="496">
        <f t="shared" si="13"/>
        <v>550</v>
      </c>
      <c r="G26" s="496">
        <f t="shared" si="13"/>
        <v>762</v>
      </c>
      <c r="H26" s="496">
        <f t="shared" si="13"/>
        <v>551</v>
      </c>
      <c r="I26" s="497">
        <f t="shared" ref="I26:N29" si="14">IFERROR(C26/SUM(C$26:C$29),"-")</f>
        <v>0.73160621761658029</v>
      </c>
      <c r="J26" s="498">
        <f t="shared" si="14"/>
        <v>0.65803667745415317</v>
      </c>
      <c r="K26" s="498">
        <f t="shared" si="14"/>
        <v>0.65734265734265729</v>
      </c>
      <c r="L26" s="498">
        <f t="shared" si="14"/>
        <v>0.48118985126859143</v>
      </c>
      <c r="M26" s="498">
        <f t="shared" si="14"/>
        <v>0.62153344208809136</v>
      </c>
      <c r="N26" s="528">
        <f t="shared" si="14"/>
        <v>0.56628982528263105</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2"/>
      <c r="B27" s="516" t="s">
        <v>124</v>
      </c>
      <c r="C27" s="529">
        <v>9</v>
      </c>
      <c r="D27" s="499">
        <v>0</v>
      </c>
      <c r="E27" s="499">
        <v>0</v>
      </c>
      <c r="F27" s="499">
        <v>97</v>
      </c>
      <c r="G27" s="499">
        <v>229</v>
      </c>
      <c r="H27" s="500">
        <v>63</v>
      </c>
      <c r="I27" s="501">
        <f t="shared" si="14"/>
        <v>9.3264248704663204E-3</v>
      </c>
      <c r="J27" s="502">
        <f t="shared" si="14"/>
        <v>0</v>
      </c>
      <c r="K27" s="502">
        <f t="shared" si="14"/>
        <v>0</v>
      </c>
      <c r="L27" s="502">
        <f t="shared" si="14"/>
        <v>8.4864391951006118E-2</v>
      </c>
      <c r="M27" s="502">
        <f t="shared" si="14"/>
        <v>0.1867862969004894</v>
      </c>
      <c r="N27" s="530">
        <f t="shared" si="14"/>
        <v>6.4748201438848921E-2</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2"/>
      <c r="B28" s="515" t="s">
        <v>293</v>
      </c>
      <c r="C28" s="531">
        <v>250</v>
      </c>
      <c r="D28" s="504">
        <v>317</v>
      </c>
      <c r="E28" s="504">
        <v>343</v>
      </c>
      <c r="F28" s="504">
        <v>98</v>
      </c>
      <c r="G28" s="504">
        <v>235</v>
      </c>
      <c r="H28" s="505">
        <v>359</v>
      </c>
      <c r="I28" s="497">
        <f t="shared" si="14"/>
        <v>0.25906735751295334</v>
      </c>
      <c r="J28" s="498">
        <f t="shared" si="14"/>
        <v>0.34196332254584683</v>
      </c>
      <c r="K28" s="498">
        <f t="shared" si="14"/>
        <v>0.34265734265734266</v>
      </c>
      <c r="L28" s="498">
        <f t="shared" si="14"/>
        <v>8.5739282589676294E-2</v>
      </c>
      <c r="M28" s="498">
        <f t="shared" si="14"/>
        <v>0.19168026101141925</v>
      </c>
      <c r="N28" s="532">
        <f t="shared" si="14"/>
        <v>0.36896197327852004</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2"/>
      <c r="B29" s="517" t="s">
        <v>294</v>
      </c>
      <c r="C29" s="507">
        <v>0</v>
      </c>
      <c r="D29" s="508">
        <v>0</v>
      </c>
      <c r="E29" s="508">
        <v>0</v>
      </c>
      <c r="F29" s="508">
        <v>398</v>
      </c>
      <c r="G29" s="508">
        <v>0</v>
      </c>
      <c r="H29" s="509" t="s">
        <v>390</v>
      </c>
      <c r="I29" s="510">
        <f t="shared" si="14"/>
        <v>0</v>
      </c>
      <c r="J29" s="511">
        <f t="shared" si="14"/>
        <v>0</v>
      </c>
      <c r="K29" s="511">
        <f t="shared" si="14"/>
        <v>0</v>
      </c>
      <c r="L29" s="511">
        <f t="shared" si="14"/>
        <v>0.34820647419072615</v>
      </c>
      <c r="M29" s="511">
        <f t="shared" si="14"/>
        <v>0</v>
      </c>
      <c r="N29" s="533" t="str">
        <f t="shared" si="14"/>
        <v>-</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0" spans="1:26" x14ac:dyDescent="0.25">
      <c r="A30" s="672"/>
      <c r="B30" s="672"/>
      <c r="C30" s="672"/>
      <c r="D30" s="672"/>
      <c r="E30" s="672"/>
      <c r="F30" s="672"/>
      <c r="G30" s="167"/>
      <c r="H30" s="167"/>
      <c r="I30" s="672"/>
      <c r="J30" s="672"/>
      <c r="K30" s="672"/>
      <c r="L30" s="672"/>
      <c r="M30" s="672"/>
      <c r="N30" s="672"/>
      <c r="O30" s="672"/>
      <c r="P30" s="672"/>
      <c r="Q30" s="672"/>
      <c r="R30" s="672"/>
      <c r="S30" s="672"/>
      <c r="T30" s="672"/>
      <c r="U30" s="672"/>
      <c r="V30" s="672"/>
      <c r="W30" s="672"/>
      <c r="X30" s="672"/>
      <c r="Y30" s="672"/>
      <c r="Z30" s="672"/>
    </row>
    <row r="31" spans="1:26" x14ac:dyDescent="0.25">
      <c r="A31" s="11"/>
      <c r="B31" s="672"/>
      <c r="C31" s="167"/>
      <c r="D31" s="672"/>
      <c r="E31" s="672"/>
      <c r="F31" s="672"/>
      <c r="G31" s="672"/>
      <c r="H31" s="672"/>
      <c r="I31" s="19"/>
      <c r="J31" s="19"/>
      <c r="K31" s="19"/>
      <c r="L31" s="19"/>
      <c r="M31" s="19"/>
      <c r="N31" s="19"/>
      <c r="O31" s="672"/>
      <c r="P31" s="672"/>
      <c r="Q31" s="672"/>
      <c r="R31" s="672"/>
      <c r="S31" s="672"/>
      <c r="T31" s="672"/>
      <c r="U31" s="672"/>
      <c r="V31" s="672"/>
      <c r="W31" s="672"/>
      <c r="X31" s="672"/>
      <c r="Y31" s="672"/>
      <c r="Z31" s="672"/>
    </row>
    <row r="32" spans="1:26" x14ac:dyDescent="0.25">
      <c r="A32" s="672"/>
      <c r="B32" s="672"/>
      <c r="C32" s="167"/>
      <c r="D32" s="672"/>
      <c r="E32" s="672"/>
      <c r="F32" s="672"/>
      <c r="G32" s="672"/>
      <c r="H32" s="672"/>
      <c r="I32" s="672"/>
      <c r="J32" s="672"/>
      <c r="K32" s="672"/>
      <c r="L32" s="672"/>
      <c r="M32" s="672"/>
      <c r="N32" s="672"/>
      <c r="O32" s="672"/>
      <c r="P32" s="672"/>
      <c r="Q32" s="672"/>
      <c r="R32" s="672"/>
      <c r="S32" s="672"/>
      <c r="T32" s="672"/>
      <c r="U32" s="672"/>
      <c r="V32" s="672"/>
      <c r="W32" s="672"/>
      <c r="X32" s="672"/>
      <c r="Y32" s="672"/>
      <c r="Z32" s="672"/>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24" t="s">
        <v>1</v>
      </c>
      <c r="B1" s="724"/>
      <c r="C1" s="724"/>
      <c r="D1" s="672"/>
      <c r="E1" s="672"/>
      <c r="F1" s="672"/>
      <c r="G1" s="672"/>
      <c r="H1" s="672"/>
      <c r="I1" s="672"/>
      <c r="J1" s="672"/>
      <c r="K1" s="672"/>
      <c r="L1" s="672"/>
      <c r="M1" s="672"/>
      <c r="N1" s="672"/>
    </row>
    <row r="2" spans="1:14" x14ac:dyDescent="0.25">
      <c r="A2" s="673" t="s">
        <v>295</v>
      </c>
      <c r="B2" s="672"/>
      <c r="C2" s="672"/>
      <c r="D2" s="672"/>
      <c r="E2" s="672"/>
      <c r="F2" s="672"/>
      <c r="G2" s="672"/>
      <c r="H2" s="672"/>
      <c r="I2" s="672"/>
      <c r="J2" s="672"/>
      <c r="K2" s="672"/>
      <c r="L2" s="672"/>
      <c r="M2" s="672"/>
      <c r="N2" s="672"/>
    </row>
    <row r="3" spans="1:14" s="672" customFormat="1" x14ac:dyDescent="0.25">
      <c r="A3" s="282" t="s">
        <v>21</v>
      </c>
    </row>
    <row r="4" spans="1:14" s="535" customFormat="1" x14ac:dyDescent="0.25">
      <c r="A4" s="673"/>
      <c r="B4" s="672"/>
      <c r="C4" s="278"/>
      <c r="D4" s="672"/>
      <c r="E4" s="672"/>
      <c r="F4" s="672"/>
      <c r="G4" s="672"/>
      <c r="H4" s="672"/>
      <c r="I4" s="672"/>
      <c r="J4" s="672"/>
      <c r="K4" s="672"/>
      <c r="L4" s="672"/>
      <c r="M4" s="672"/>
      <c r="N4" s="672"/>
    </row>
    <row r="5" spans="1:14" s="535" customFormat="1" x14ac:dyDescent="0.25">
      <c r="A5" s="278" t="s">
        <v>296</v>
      </c>
      <c r="B5" s="672"/>
      <c r="C5" s="279" t="s">
        <v>297</v>
      </c>
      <c r="D5" s="672"/>
      <c r="E5" s="672"/>
      <c r="F5" s="672"/>
      <c r="G5" s="672"/>
      <c r="H5" s="672"/>
      <c r="I5" s="672"/>
      <c r="J5" s="672"/>
      <c r="K5" s="672"/>
      <c r="L5" s="672"/>
      <c r="M5" s="672"/>
      <c r="N5" s="672"/>
    </row>
    <row r="6" spans="1:14" s="535" customFormat="1" x14ac:dyDescent="0.25">
      <c r="A6" s="278" t="s">
        <v>298</v>
      </c>
      <c r="B6" s="672"/>
      <c r="C6" s="279" t="s">
        <v>299</v>
      </c>
      <c r="D6" s="672"/>
      <c r="E6" s="672"/>
      <c r="F6" s="672"/>
      <c r="G6" s="672"/>
      <c r="H6" s="672"/>
      <c r="I6" s="672"/>
      <c r="J6" s="672"/>
      <c r="K6" s="672"/>
      <c r="L6" s="672"/>
      <c r="M6" s="672"/>
      <c r="N6" s="672"/>
    </row>
    <row r="7" spans="1:14" s="535" customFormat="1" x14ac:dyDescent="0.25">
      <c r="A7" s="278" t="s">
        <v>300</v>
      </c>
      <c r="B7" s="672"/>
      <c r="C7" s="279" t="s">
        <v>301</v>
      </c>
      <c r="D7" s="672"/>
      <c r="E7" s="672"/>
      <c r="F7" s="672"/>
      <c r="G7" s="672"/>
      <c r="H7" s="672"/>
      <c r="I7" s="672"/>
      <c r="J7" s="672"/>
      <c r="K7" s="672"/>
      <c r="L7" s="672"/>
      <c r="M7" s="672"/>
      <c r="N7" s="672"/>
    </row>
    <row r="9" spans="1:14" x14ac:dyDescent="0.25">
      <c r="A9" s="537" t="s">
        <v>302</v>
      </c>
      <c r="B9" s="672"/>
      <c r="C9" s="672"/>
      <c r="D9" s="672"/>
      <c r="E9" s="672"/>
      <c r="F9" s="672"/>
      <c r="G9" s="672"/>
      <c r="H9" s="672"/>
      <c r="I9" s="672"/>
      <c r="J9" s="672"/>
      <c r="K9" s="672"/>
      <c r="L9" s="672"/>
      <c r="M9" s="672"/>
      <c r="N9" s="672"/>
    </row>
    <row r="11" spans="1:14" x14ac:dyDescent="0.25">
      <c r="A11" s="672"/>
      <c r="B11" s="672"/>
      <c r="C11" s="725" t="str">
        <f>$A$1</f>
        <v>Falkirk</v>
      </c>
      <c r="D11" s="726"/>
      <c r="E11" s="726"/>
      <c r="F11" s="726"/>
      <c r="G11" s="726"/>
      <c r="H11" s="727"/>
      <c r="I11" s="726" t="s">
        <v>70</v>
      </c>
      <c r="J11" s="726"/>
      <c r="K11" s="726"/>
      <c r="L11" s="726"/>
      <c r="M11" s="726"/>
      <c r="N11" s="726"/>
    </row>
    <row r="12" spans="1:14" x14ac:dyDescent="0.25">
      <c r="A12" s="672"/>
      <c r="B12" s="672"/>
      <c r="C12" s="730" t="s">
        <v>303</v>
      </c>
      <c r="D12" s="731"/>
      <c r="E12" s="772"/>
      <c r="F12" s="731" t="s">
        <v>304</v>
      </c>
      <c r="G12" s="731"/>
      <c r="H12" s="732"/>
      <c r="I12" s="730" t="s">
        <v>303</v>
      </c>
      <c r="J12" s="731"/>
      <c r="K12" s="772"/>
      <c r="L12" s="731" t="s">
        <v>304</v>
      </c>
      <c r="M12" s="731"/>
      <c r="N12" s="731"/>
    </row>
    <row r="13" spans="1:14" ht="15.75" thickBot="1" x14ac:dyDescent="0.3">
      <c r="A13" s="672"/>
      <c r="B13" s="673" t="s">
        <v>305</v>
      </c>
      <c r="C13" s="557" t="s">
        <v>74</v>
      </c>
      <c r="D13" s="558" t="s">
        <v>76</v>
      </c>
      <c r="E13" s="560" t="s">
        <v>77</v>
      </c>
      <c r="F13" s="558" t="s">
        <v>74</v>
      </c>
      <c r="G13" s="558" t="s">
        <v>76</v>
      </c>
      <c r="H13" s="561" t="s">
        <v>77</v>
      </c>
      <c r="I13" s="557" t="s">
        <v>74</v>
      </c>
      <c r="J13" s="558" t="s">
        <v>76</v>
      </c>
      <c r="K13" s="560" t="s">
        <v>77</v>
      </c>
      <c r="L13" s="559" t="s">
        <v>74</v>
      </c>
      <c r="M13" s="558" t="s">
        <v>76</v>
      </c>
      <c r="N13" s="558" t="s">
        <v>77</v>
      </c>
    </row>
    <row r="14" spans="1:14" s="535" customFormat="1" x14ac:dyDescent="0.25">
      <c r="A14" s="672"/>
      <c r="B14" s="160" t="s">
        <v>73</v>
      </c>
      <c r="C14" s="342"/>
      <c r="D14" s="341"/>
      <c r="E14" s="393"/>
      <c r="F14" s="341"/>
      <c r="G14" s="341"/>
      <c r="H14" s="343"/>
      <c r="I14" s="342"/>
      <c r="J14" s="341"/>
      <c r="K14" s="393"/>
      <c r="L14" s="341"/>
      <c r="M14" s="341"/>
      <c r="N14" s="373"/>
    </row>
    <row r="15" spans="1:14" x14ac:dyDescent="0.25">
      <c r="A15" s="672"/>
      <c r="B15" s="548" t="s">
        <v>306</v>
      </c>
      <c r="C15" s="641">
        <v>6</v>
      </c>
      <c r="D15" s="642">
        <v>81</v>
      </c>
      <c r="E15" s="642">
        <v>89</v>
      </c>
      <c r="F15" s="643">
        <v>4</v>
      </c>
      <c r="G15" s="642">
        <v>78</v>
      </c>
      <c r="H15" s="644">
        <v>75</v>
      </c>
      <c r="I15" s="39">
        <v>6454</v>
      </c>
      <c r="J15" s="40">
        <v>7366.7550000000001</v>
      </c>
      <c r="K15" s="626">
        <v>10751.465</v>
      </c>
      <c r="L15" s="40">
        <v>4690</v>
      </c>
      <c r="M15" s="40">
        <v>7245.0230000000001</v>
      </c>
      <c r="N15" s="627">
        <v>8702.9500000000007</v>
      </c>
    </row>
    <row r="16" spans="1:14" x14ac:dyDescent="0.25">
      <c r="A16" s="672"/>
      <c r="B16" s="549" t="s">
        <v>307</v>
      </c>
      <c r="C16" s="645">
        <v>43</v>
      </c>
      <c r="D16" s="646">
        <v>44</v>
      </c>
      <c r="E16" s="647">
        <v>35</v>
      </c>
      <c r="F16" s="646">
        <v>37</v>
      </c>
      <c r="G16" s="646">
        <v>43</v>
      </c>
      <c r="H16" s="648">
        <v>33</v>
      </c>
      <c r="I16" s="36">
        <v>2020</v>
      </c>
      <c r="J16" s="37">
        <v>1765.9350000000002</v>
      </c>
      <c r="K16" s="628">
        <v>2163.1549999999997</v>
      </c>
      <c r="L16" s="37">
        <v>1184</v>
      </c>
      <c r="M16" s="37">
        <v>1393.25</v>
      </c>
      <c r="N16" s="629">
        <v>1888.1350000000002</v>
      </c>
    </row>
    <row r="17" spans="2:14" x14ac:dyDescent="0.25">
      <c r="B17" s="548" t="s">
        <v>308</v>
      </c>
      <c r="C17" s="641">
        <v>7</v>
      </c>
      <c r="D17" s="642">
        <v>7</v>
      </c>
      <c r="E17" s="649">
        <v>8</v>
      </c>
      <c r="F17" s="642">
        <v>5</v>
      </c>
      <c r="G17" s="642">
        <v>5</v>
      </c>
      <c r="H17" s="644">
        <v>7</v>
      </c>
      <c r="I17" s="39">
        <v>1037</v>
      </c>
      <c r="J17" s="40">
        <v>841.63300000000004</v>
      </c>
      <c r="K17" s="626">
        <v>986.32999999999993</v>
      </c>
      <c r="L17" s="40">
        <v>238</v>
      </c>
      <c r="M17" s="40">
        <v>554.01499999999999</v>
      </c>
      <c r="N17" s="627">
        <v>957.30000000000007</v>
      </c>
    </row>
    <row r="18" spans="2:14" x14ac:dyDescent="0.25">
      <c r="B18" s="549" t="s">
        <v>309</v>
      </c>
      <c r="C18" s="645">
        <v>5</v>
      </c>
      <c r="D18" s="646">
        <v>9</v>
      </c>
      <c r="E18" s="647">
        <v>2</v>
      </c>
      <c r="F18" s="646">
        <v>5</v>
      </c>
      <c r="G18" s="646">
        <v>8</v>
      </c>
      <c r="H18" s="648">
        <v>2</v>
      </c>
      <c r="I18" s="36">
        <v>1963</v>
      </c>
      <c r="J18" s="37">
        <v>1468.9659999999999</v>
      </c>
      <c r="K18" s="628">
        <v>521.32500000000005</v>
      </c>
      <c r="L18" s="37">
        <v>483</v>
      </c>
      <c r="M18" s="37">
        <v>579.42000000000007</v>
      </c>
      <c r="N18" s="629">
        <v>366.12</v>
      </c>
    </row>
    <row r="19" spans="2:14" x14ac:dyDescent="0.25">
      <c r="B19" s="548" t="s">
        <v>310</v>
      </c>
      <c r="C19" s="641">
        <v>0</v>
      </c>
      <c r="D19" s="642" t="s">
        <v>75</v>
      </c>
      <c r="E19" s="649">
        <v>1</v>
      </c>
      <c r="F19" s="642">
        <v>0</v>
      </c>
      <c r="G19" s="642" t="s">
        <v>75</v>
      </c>
      <c r="H19" s="644">
        <v>1</v>
      </c>
      <c r="I19" s="39">
        <v>29</v>
      </c>
      <c r="J19" s="40">
        <v>40.376999999999995</v>
      </c>
      <c r="K19" s="626">
        <v>1166.4049999999997</v>
      </c>
      <c r="L19" s="40">
        <v>20</v>
      </c>
      <c r="M19" s="40">
        <v>14.65</v>
      </c>
      <c r="N19" s="627">
        <v>19.905000000000001</v>
      </c>
    </row>
    <row r="20" spans="2:14" x14ac:dyDescent="0.25">
      <c r="B20" s="549" t="s">
        <v>311</v>
      </c>
      <c r="C20" s="645">
        <v>74</v>
      </c>
      <c r="D20" s="646">
        <v>63</v>
      </c>
      <c r="E20" s="647">
        <v>83</v>
      </c>
      <c r="F20" s="646">
        <v>55</v>
      </c>
      <c r="G20" s="646">
        <v>58</v>
      </c>
      <c r="H20" s="648">
        <v>66</v>
      </c>
      <c r="I20" s="36">
        <v>805</v>
      </c>
      <c r="J20" s="37">
        <v>1676.8190000000002</v>
      </c>
      <c r="K20" s="628">
        <v>2865.6</v>
      </c>
      <c r="L20" s="37">
        <v>476</v>
      </c>
      <c r="M20" s="37">
        <v>882.80499999999995</v>
      </c>
      <c r="N20" s="629">
        <v>2116.6</v>
      </c>
    </row>
    <row r="21" spans="2:14" x14ac:dyDescent="0.25">
      <c r="B21" s="548" t="s">
        <v>312</v>
      </c>
      <c r="C21" s="641">
        <v>56</v>
      </c>
      <c r="D21" s="642">
        <v>71</v>
      </c>
      <c r="E21" s="649">
        <v>84</v>
      </c>
      <c r="F21" s="642">
        <v>40</v>
      </c>
      <c r="G21" s="642">
        <v>46</v>
      </c>
      <c r="H21" s="644">
        <v>52</v>
      </c>
      <c r="I21" s="39">
        <v>2546</v>
      </c>
      <c r="J21" s="40">
        <v>2472.77</v>
      </c>
      <c r="K21" s="626">
        <v>3205.9399999999996</v>
      </c>
      <c r="L21" s="40">
        <v>1256</v>
      </c>
      <c r="M21" s="40">
        <v>3590.538</v>
      </c>
      <c r="N21" s="627">
        <v>2070.36</v>
      </c>
    </row>
    <row r="22" spans="2:14" x14ac:dyDescent="0.25">
      <c r="B22" s="549" t="s">
        <v>313</v>
      </c>
      <c r="C22" s="645">
        <v>7</v>
      </c>
      <c r="D22" s="646">
        <v>13</v>
      </c>
      <c r="E22" s="647">
        <v>7</v>
      </c>
      <c r="F22" s="646">
        <v>7</v>
      </c>
      <c r="G22" s="646">
        <v>10</v>
      </c>
      <c r="H22" s="648">
        <v>7</v>
      </c>
      <c r="I22" s="36">
        <v>1125</v>
      </c>
      <c r="J22" s="37">
        <v>834.00199999999995</v>
      </c>
      <c r="K22" s="628">
        <v>2122.6999999999998</v>
      </c>
      <c r="L22" s="37">
        <v>776</v>
      </c>
      <c r="M22" s="37">
        <v>1327</v>
      </c>
      <c r="N22" s="629">
        <v>1874.1</v>
      </c>
    </row>
    <row r="23" spans="2:14" x14ac:dyDescent="0.25">
      <c r="B23" s="548" t="s">
        <v>314</v>
      </c>
      <c r="C23" s="641">
        <v>7</v>
      </c>
      <c r="D23" s="642">
        <v>2</v>
      </c>
      <c r="E23" s="649" t="s">
        <v>390</v>
      </c>
      <c r="F23" s="642">
        <v>5</v>
      </c>
      <c r="G23" s="642">
        <v>2</v>
      </c>
      <c r="H23" s="644" t="s">
        <v>390</v>
      </c>
      <c r="I23" s="39">
        <v>48</v>
      </c>
      <c r="J23" s="40">
        <v>84.275000000000006</v>
      </c>
      <c r="K23" s="626">
        <v>149.55000000000001</v>
      </c>
      <c r="L23" s="40">
        <v>30</v>
      </c>
      <c r="M23" s="40">
        <v>38.594999999999999</v>
      </c>
      <c r="N23" s="627">
        <v>112.6</v>
      </c>
    </row>
    <row r="24" spans="2:14" x14ac:dyDescent="0.25">
      <c r="B24" s="549" t="s">
        <v>315</v>
      </c>
      <c r="C24" s="645">
        <v>2</v>
      </c>
      <c r="D24" s="646">
        <v>1</v>
      </c>
      <c r="E24" s="647">
        <v>1</v>
      </c>
      <c r="F24" s="646">
        <v>1</v>
      </c>
      <c r="G24" s="646" t="s">
        <v>75</v>
      </c>
      <c r="H24" s="648" t="s">
        <v>390</v>
      </c>
      <c r="I24" s="36">
        <v>53</v>
      </c>
      <c r="J24" s="37">
        <v>73.41</v>
      </c>
      <c r="K24" s="628">
        <v>158.52999999999997</v>
      </c>
      <c r="L24" s="37">
        <v>5</v>
      </c>
      <c r="M24" s="37">
        <v>35</v>
      </c>
      <c r="N24" s="629">
        <v>39.489999999999995</v>
      </c>
    </row>
    <row r="25" spans="2:14" x14ac:dyDescent="0.25">
      <c r="B25" s="548" t="s">
        <v>316</v>
      </c>
      <c r="C25" s="641">
        <v>7</v>
      </c>
      <c r="D25" s="642">
        <v>14</v>
      </c>
      <c r="E25" s="649">
        <v>14</v>
      </c>
      <c r="F25" s="642">
        <v>6</v>
      </c>
      <c r="G25" s="642">
        <v>14</v>
      </c>
      <c r="H25" s="644">
        <v>12</v>
      </c>
      <c r="I25" s="39">
        <v>2205</v>
      </c>
      <c r="J25" s="40">
        <v>1333.7940000000001</v>
      </c>
      <c r="K25" s="626">
        <v>2600.81</v>
      </c>
      <c r="L25" s="40">
        <v>1514</v>
      </c>
      <c r="M25" s="40">
        <v>2155.8649999999998</v>
      </c>
      <c r="N25" s="627">
        <v>1851.1349999999998</v>
      </c>
    </row>
    <row r="26" spans="2:14" x14ac:dyDescent="0.25">
      <c r="B26" s="549" t="s">
        <v>317</v>
      </c>
      <c r="C26" s="645">
        <v>699</v>
      </c>
      <c r="D26" s="646">
        <v>781</v>
      </c>
      <c r="E26" s="647">
        <v>797</v>
      </c>
      <c r="F26" s="646">
        <v>557</v>
      </c>
      <c r="G26" s="646">
        <v>568</v>
      </c>
      <c r="H26" s="648">
        <v>615</v>
      </c>
      <c r="I26" s="36">
        <v>17515</v>
      </c>
      <c r="J26" s="37">
        <v>21855.905999999999</v>
      </c>
      <c r="K26" s="628">
        <v>27772.27</v>
      </c>
      <c r="L26" s="37">
        <v>7795</v>
      </c>
      <c r="M26" s="37">
        <v>13324.212</v>
      </c>
      <c r="N26" s="629">
        <v>13736.7</v>
      </c>
    </row>
    <row r="27" spans="2:14" x14ac:dyDescent="0.25">
      <c r="B27" s="548" t="s">
        <v>318</v>
      </c>
      <c r="C27" s="641">
        <v>36</v>
      </c>
      <c r="D27" s="642">
        <v>46</v>
      </c>
      <c r="E27" s="649">
        <v>27</v>
      </c>
      <c r="F27" s="642">
        <v>24</v>
      </c>
      <c r="G27" s="642">
        <v>35</v>
      </c>
      <c r="H27" s="644">
        <v>20</v>
      </c>
      <c r="I27" s="39">
        <v>2118</v>
      </c>
      <c r="J27" s="40">
        <v>2110.6840000000002</v>
      </c>
      <c r="K27" s="626">
        <v>3418.0849999999996</v>
      </c>
      <c r="L27" s="40">
        <v>1289</v>
      </c>
      <c r="M27" s="40">
        <v>1067.9650000000001</v>
      </c>
      <c r="N27" s="627">
        <v>2308.895</v>
      </c>
    </row>
    <row r="28" spans="2:14" x14ac:dyDescent="0.25">
      <c r="B28" s="549" t="s">
        <v>319</v>
      </c>
      <c r="C28" s="645">
        <v>1</v>
      </c>
      <c r="D28" s="646">
        <v>1</v>
      </c>
      <c r="E28" s="647">
        <v>2</v>
      </c>
      <c r="F28" s="646">
        <v>1</v>
      </c>
      <c r="G28" s="646">
        <v>1</v>
      </c>
      <c r="H28" s="648">
        <v>2</v>
      </c>
      <c r="I28" s="36">
        <v>40</v>
      </c>
      <c r="J28" s="37">
        <v>79.515000000000001</v>
      </c>
      <c r="K28" s="628">
        <v>523.08500000000004</v>
      </c>
      <c r="L28" s="37">
        <v>24</v>
      </c>
      <c r="M28" s="37">
        <v>77</v>
      </c>
      <c r="N28" s="629">
        <v>616.81000000000006</v>
      </c>
    </row>
    <row r="29" spans="2:14" x14ac:dyDescent="0.25">
      <c r="B29" s="548" t="s">
        <v>320</v>
      </c>
      <c r="C29" s="641">
        <v>8</v>
      </c>
      <c r="D29" s="642">
        <v>69</v>
      </c>
      <c r="E29" s="649">
        <v>144</v>
      </c>
      <c r="F29" s="642">
        <v>8</v>
      </c>
      <c r="G29" s="642">
        <v>60</v>
      </c>
      <c r="H29" s="644">
        <v>115</v>
      </c>
      <c r="I29" s="39">
        <v>2078</v>
      </c>
      <c r="J29" s="40">
        <v>4097.75</v>
      </c>
      <c r="K29" s="626">
        <v>12030.575000000001</v>
      </c>
      <c r="L29" s="40">
        <v>549</v>
      </c>
      <c r="M29" s="40">
        <v>3603.6600000000003</v>
      </c>
      <c r="N29" s="627">
        <v>9061.255000000001</v>
      </c>
    </row>
    <row r="30" spans="2:14" x14ac:dyDescent="0.25">
      <c r="B30" s="549" t="s">
        <v>124</v>
      </c>
      <c r="C30" s="645">
        <v>391</v>
      </c>
      <c r="D30" s="646">
        <v>384</v>
      </c>
      <c r="E30" s="647">
        <v>339</v>
      </c>
      <c r="F30" s="646">
        <v>332</v>
      </c>
      <c r="G30" s="646">
        <v>339</v>
      </c>
      <c r="H30" s="648">
        <v>280</v>
      </c>
      <c r="I30" s="36">
        <v>40176</v>
      </c>
      <c r="J30" s="37">
        <v>21146.648000000001</v>
      </c>
      <c r="K30" s="628">
        <v>35306.815000000002</v>
      </c>
      <c r="L30" s="37">
        <v>19103</v>
      </c>
      <c r="M30" s="37">
        <v>19547.264999999999</v>
      </c>
      <c r="N30" s="629">
        <v>30097.244999999999</v>
      </c>
    </row>
    <row r="31" spans="2:14" x14ac:dyDescent="0.25">
      <c r="B31" s="550" t="s">
        <v>197</v>
      </c>
      <c r="C31" s="650">
        <f t="shared" ref="C31:N31" si="0">SUM(C15:C30)</f>
        <v>1349</v>
      </c>
      <c r="D31" s="651">
        <f t="shared" si="0"/>
        <v>1586</v>
      </c>
      <c r="E31" s="652">
        <f t="shared" si="0"/>
        <v>1633</v>
      </c>
      <c r="F31" s="651">
        <f t="shared" si="0"/>
        <v>1087</v>
      </c>
      <c r="G31" s="651">
        <f t="shared" si="0"/>
        <v>1267</v>
      </c>
      <c r="H31" s="653">
        <f t="shared" si="0"/>
        <v>1287</v>
      </c>
      <c r="I31" s="630">
        <f t="shared" si="0"/>
        <v>80212</v>
      </c>
      <c r="J31" s="618">
        <f t="shared" si="0"/>
        <v>67249.239000000001</v>
      </c>
      <c r="K31" s="631">
        <f t="shared" si="0"/>
        <v>105742.64</v>
      </c>
      <c r="L31" s="632">
        <f t="shared" si="0"/>
        <v>39432</v>
      </c>
      <c r="M31" s="618">
        <f t="shared" si="0"/>
        <v>55436.262999999999</v>
      </c>
      <c r="N31" s="618">
        <f t="shared" si="0"/>
        <v>75819.599999999991</v>
      </c>
    </row>
    <row r="32" spans="2:14" x14ac:dyDescent="0.25">
      <c r="B32" s="328" t="s">
        <v>78</v>
      </c>
      <c r="C32" s="633"/>
      <c r="D32" s="619"/>
      <c r="E32" s="634"/>
      <c r="F32" s="619"/>
      <c r="G32" s="619"/>
      <c r="H32" s="620"/>
      <c r="I32" s="633"/>
      <c r="J32" s="619"/>
      <c r="K32" s="634"/>
      <c r="L32" s="619"/>
      <c r="M32" s="619"/>
      <c r="N32" s="619"/>
    </row>
    <row r="33" spans="2:14" x14ac:dyDescent="0.25">
      <c r="B33" s="548" t="s">
        <v>306</v>
      </c>
      <c r="C33" s="325">
        <f>IFERROR(C15/C$31,"-")</f>
        <v>4.447739065974796E-3</v>
      </c>
      <c r="D33" s="251">
        <f t="shared" ref="D33:N33" si="1">IFERROR(D15/D$31,"-")</f>
        <v>5.1071878940731397E-2</v>
      </c>
      <c r="E33" s="251">
        <f t="shared" si="1"/>
        <v>5.4500918554807105E-2</v>
      </c>
      <c r="F33" s="621">
        <f t="shared" si="1"/>
        <v>3.6798528058877645E-3</v>
      </c>
      <c r="G33" s="251">
        <f t="shared" si="1"/>
        <v>6.1562746645619573E-2</v>
      </c>
      <c r="H33" s="622">
        <f t="shared" si="1"/>
        <v>5.8275058275058272E-2</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307</v>
      </c>
      <c r="C34" s="324">
        <f t="shared" ref="C34:C48" si="2">IFERROR(C16/C$31,"-")</f>
        <v>3.1875463306152707E-2</v>
      </c>
      <c r="D34" s="252">
        <f t="shared" ref="D34:N34" si="3">IFERROR(D16/D$31,"-")</f>
        <v>2.7742749054224466E-2</v>
      </c>
      <c r="E34" s="636">
        <f t="shared" si="3"/>
        <v>2.1432945499081445E-2</v>
      </c>
      <c r="F34" s="252">
        <f t="shared" si="3"/>
        <v>3.4038638454461818E-2</v>
      </c>
      <c r="G34" s="252">
        <f t="shared" si="3"/>
        <v>3.3938437253354381E-2</v>
      </c>
      <c r="H34" s="623">
        <f t="shared" si="3"/>
        <v>2.564102564102564E-2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308</v>
      </c>
      <c r="C35" s="325">
        <f t="shared" si="2"/>
        <v>5.1890289103039286E-3</v>
      </c>
      <c r="D35" s="251">
        <f t="shared" ref="D35:N35" si="4">IFERROR(D17/D$31,"-")</f>
        <v>4.4136191677175288E-3</v>
      </c>
      <c r="E35" s="635">
        <f t="shared" si="4"/>
        <v>4.8989589712186161E-3</v>
      </c>
      <c r="F35" s="251">
        <f t="shared" si="4"/>
        <v>4.5998160073597054E-3</v>
      </c>
      <c r="G35" s="251">
        <f t="shared" si="4"/>
        <v>3.9463299131807421E-3</v>
      </c>
      <c r="H35" s="622">
        <f t="shared" si="4"/>
        <v>5.439005439005439E-3</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309</v>
      </c>
      <c r="C36" s="324">
        <f t="shared" si="2"/>
        <v>3.7064492216456633E-3</v>
      </c>
      <c r="D36" s="252">
        <f t="shared" ref="D36:N36" si="5">IFERROR(D18/D$31,"-")</f>
        <v>5.6746532156368226E-3</v>
      </c>
      <c r="E36" s="636">
        <f t="shared" si="5"/>
        <v>1.224739742804654E-3</v>
      </c>
      <c r="F36" s="252">
        <f t="shared" si="5"/>
        <v>4.5998160073597054E-3</v>
      </c>
      <c r="G36" s="252">
        <f t="shared" si="5"/>
        <v>6.314127861089187E-3</v>
      </c>
      <c r="H36" s="623">
        <f t="shared" si="5"/>
        <v>1.554001554001554E-3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310</v>
      </c>
      <c r="C37" s="325">
        <f t="shared" si="2"/>
        <v>0</v>
      </c>
      <c r="D37" s="251" t="str">
        <f t="shared" ref="D37:N37" si="6">IFERROR(D19/D$31,"-")</f>
        <v>-</v>
      </c>
      <c r="E37" s="635">
        <f t="shared" si="6"/>
        <v>6.1236987140232701E-4</v>
      </c>
      <c r="F37" s="251">
        <f t="shared" si="6"/>
        <v>0</v>
      </c>
      <c r="G37" s="251" t="str">
        <f t="shared" si="6"/>
        <v>-</v>
      </c>
      <c r="H37" s="622">
        <f t="shared" si="6"/>
        <v>7.77000777000777E-4</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311</v>
      </c>
      <c r="C38" s="324">
        <f t="shared" si="2"/>
        <v>5.4855448480355819E-2</v>
      </c>
      <c r="D38" s="252">
        <f t="shared" ref="D38:N38" si="7">IFERROR(D20/D$31,"-")</f>
        <v>3.9722572509457758E-2</v>
      </c>
      <c r="E38" s="636">
        <f t="shared" si="7"/>
        <v>5.0826699326393145E-2</v>
      </c>
      <c r="F38" s="252">
        <f t="shared" si="7"/>
        <v>5.0597976080956765E-2</v>
      </c>
      <c r="G38" s="252">
        <f t="shared" si="7"/>
        <v>4.5777426992896608E-2</v>
      </c>
      <c r="H38" s="623">
        <f t="shared" si="7"/>
        <v>5.128205128205128E-2</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312</v>
      </c>
      <c r="C39" s="325">
        <f t="shared" si="2"/>
        <v>4.1512231282431429E-2</v>
      </c>
      <c r="D39" s="251">
        <f t="shared" ref="D39:N39" si="8">IFERROR(D21/D$31,"-")</f>
        <v>4.476670870113493E-2</v>
      </c>
      <c r="E39" s="635">
        <f t="shared" si="8"/>
        <v>5.1439069197795471E-2</v>
      </c>
      <c r="F39" s="251">
        <f t="shared" si="8"/>
        <v>3.6798528058877643E-2</v>
      </c>
      <c r="G39" s="251">
        <f t="shared" si="8"/>
        <v>3.6306235201262825E-2</v>
      </c>
      <c r="H39" s="622">
        <f t="shared" si="8"/>
        <v>4.0404040404040407E-2</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313</v>
      </c>
      <c r="C40" s="324">
        <f t="shared" si="2"/>
        <v>5.1890289103039286E-3</v>
      </c>
      <c r="D40" s="252">
        <f t="shared" ref="D40:N40" si="9">IFERROR(D22/D$31,"-")</f>
        <v>8.1967213114754103E-3</v>
      </c>
      <c r="E40" s="636">
        <f t="shared" si="9"/>
        <v>4.2865890998162893E-3</v>
      </c>
      <c r="F40" s="252">
        <f t="shared" si="9"/>
        <v>6.439742410303588E-3</v>
      </c>
      <c r="G40" s="252">
        <f t="shared" si="9"/>
        <v>7.8926598263614842E-3</v>
      </c>
      <c r="H40" s="623">
        <f t="shared" si="9"/>
        <v>5.439005439005439E-3</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314</v>
      </c>
      <c r="C41" s="325">
        <f t="shared" si="2"/>
        <v>5.1890289103039286E-3</v>
      </c>
      <c r="D41" s="251">
        <f t="shared" ref="D41:N41" si="10">IFERROR(D23/D$31,"-")</f>
        <v>1.2610340479192938E-3</v>
      </c>
      <c r="E41" s="635" t="str">
        <f t="shared" si="10"/>
        <v>-</v>
      </c>
      <c r="F41" s="251">
        <f t="shared" si="10"/>
        <v>4.5998160073597054E-3</v>
      </c>
      <c r="G41" s="251">
        <f t="shared" si="10"/>
        <v>1.5785319652722968E-3</v>
      </c>
      <c r="H41" s="622" t="str">
        <f t="shared" si="10"/>
        <v>-</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315</v>
      </c>
      <c r="C42" s="324">
        <f t="shared" si="2"/>
        <v>1.4825796886582653E-3</v>
      </c>
      <c r="D42" s="252">
        <f t="shared" ref="D42:N42" si="11">IFERROR(D24/D$31,"-")</f>
        <v>6.3051702395964691E-4</v>
      </c>
      <c r="E42" s="636">
        <f t="shared" si="11"/>
        <v>6.1236987140232701E-4</v>
      </c>
      <c r="F42" s="252">
        <f t="shared" si="11"/>
        <v>9.1996320147194111E-4</v>
      </c>
      <c r="G42" s="252" t="str">
        <f t="shared" si="11"/>
        <v>-</v>
      </c>
      <c r="H42" s="623" t="str">
        <f t="shared" si="11"/>
        <v>-</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316</v>
      </c>
      <c r="C43" s="325">
        <f t="shared" si="2"/>
        <v>5.1890289103039286E-3</v>
      </c>
      <c r="D43" s="251">
        <f t="shared" ref="D43:N43" si="12">IFERROR(D25/D$31,"-")</f>
        <v>8.8272383354350576E-3</v>
      </c>
      <c r="E43" s="635">
        <f t="shared" si="12"/>
        <v>8.5731781996325786E-3</v>
      </c>
      <c r="F43" s="251">
        <f t="shared" si="12"/>
        <v>5.5197792088316471E-3</v>
      </c>
      <c r="G43" s="251">
        <f t="shared" si="12"/>
        <v>1.1049723756906077E-2</v>
      </c>
      <c r="H43" s="622">
        <f t="shared" si="12"/>
        <v>9.324009324009324E-3</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317</v>
      </c>
      <c r="C44" s="324">
        <f t="shared" si="2"/>
        <v>0.5181616011860638</v>
      </c>
      <c r="D44" s="252">
        <f t="shared" ref="D44:N44" si="13">IFERROR(D26/D$31,"-")</f>
        <v>0.49243379571248425</v>
      </c>
      <c r="E44" s="636">
        <f t="shared" si="13"/>
        <v>0.48805878750765463</v>
      </c>
      <c r="F44" s="252">
        <f t="shared" si="13"/>
        <v>0.51241950321987118</v>
      </c>
      <c r="G44" s="252">
        <f t="shared" si="13"/>
        <v>0.44830307813733228</v>
      </c>
      <c r="H44" s="623">
        <f t="shared" si="13"/>
        <v>0.47785547785547783</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318</v>
      </c>
      <c r="C45" s="325">
        <f t="shared" si="2"/>
        <v>2.6686434395848776E-2</v>
      </c>
      <c r="D45" s="251">
        <f t="shared" ref="D45:N45" si="14">IFERROR(D27/D$31,"-")</f>
        <v>2.9003783102143757E-2</v>
      </c>
      <c r="E45" s="635">
        <f t="shared" si="14"/>
        <v>1.653398652786283E-2</v>
      </c>
      <c r="F45" s="251">
        <f t="shared" si="14"/>
        <v>2.2079116835326588E-2</v>
      </c>
      <c r="G45" s="251">
        <f t="shared" si="14"/>
        <v>2.7624309392265192E-2</v>
      </c>
      <c r="H45" s="622">
        <f t="shared" si="14"/>
        <v>1.554001554001554E-2</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319</v>
      </c>
      <c r="C46" s="324">
        <f t="shared" si="2"/>
        <v>7.4128984432913266E-4</v>
      </c>
      <c r="D46" s="252">
        <f t="shared" ref="D46:N46" si="15">IFERROR(D28/D$31,"-")</f>
        <v>6.3051702395964691E-4</v>
      </c>
      <c r="E46" s="636">
        <f t="shared" si="15"/>
        <v>1.224739742804654E-3</v>
      </c>
      <c r="F46" s="252">
        <f t="shared" si="15"/>
        <v>9.1996320147194111E-4</v>
      </c>
      <c r="G46" s="252">
        <f t="shared" si="15"/>
        <v>7.8926598263614838E-4</v>
      </c>
      <c r="H46" s="623">
        <f t="shared" si="15"/>
        <v>1.554001554001554E-3</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320</v>
      </c>
      <c r="C47" s="325">
        <f t="shared" si="2"/>
        <v>5.9303187546330613E-3</v>
      </c>
      <c r="D47" s="251">
        <f t="shared" ref="D47:N47" si="16">IFERROR(D29/D$31,"-")</f>
        <v>4.3505674653215635E-2</v>
      </c>
      <c r="E47" s="635">
        <f t="shared" si="16"/>
        <v>8.8181261481935086E-2</v>
      </c>
      <c r="F47" s="251">
        <f t="shared" si="16"/>
        <v>7.3597056117755289E-3</v>
      </c>
      <c r="G47" s="251">
        <f t="shared" si="16"/>
        <v>4.7355958958168902E-2</v>
      </c>
      <c r="H47" s="622">
        <f t="shared" si="16"/>
        <v>8.9355089355089359E-2</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124</v>
      </c>
      <c r="C48" s="639">
        <f t="shared" si="2"/>
        <v>0.28984432913269087</v>
      </c>
      <c r="D48" s="624">
        <f t="shared" ref="D48:N48" si="17">IFERROR(D30/D$31,"-")</f>
        <v>0.24211853720050441</v>
      </c>
      <c r="E48" s="640">
        <f t="shared" si="17"/>
        <v>0.20759338640538885</v>
      </c>
      <c r="F48" s="624">
        <f t="shared" si="17"/>
        <v>0.30542778288868444</v>
      </c>
      <c r="G48" s="624">
        <f t="shared" si="17"/>
        <v>0.26756116811365432</v>
      </c>
      <c r="H48" s="625">
        <f t="shared" si="17"/>
        <v>0.21756021756021757</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537" t="s">
        <v>321</v>
      </c>
      <c r="B50" s="672"/>
      <c r="C50" s="672"/>
      <c r="D50" s="672"/>
      <c r="E50" s="672"/>
      <c r="F50" s="672"/>
      <c r="G50" s="672"/>
      <c r="H50" s="672"/>
      <c r="I50" s="672"/>
      <c r="J50" s="672"/>
      <c r="K50" s="672"/>
      <c r="L50" s="672"/>
      <c r="M50" s="672"/>
      <c r="N50" s="672"/>
      <c r="O50" s="672"/>
      <c r="P50" s="672"/>
      <c r="Q50" s="672"/>
      <c r="R50" s="672"/>
      <c r="S50" s="672"/>
      <c r="T50" s="672"/>
    </row>
    <row r="51" spans="1:20" x14ac:dyDescent="0.25">
      <c r="A51" s="672"/>
      <c r="B51" s="672"/>
      <c r="C51" s="672"/>
      <c r="D51" s="672"/>
      <c r="E51" s="672"/>
      <c r="F51" s="672"/>
      <c r="G51" s="672"/>
      <c r="H51" s="672"/>
      <c r="I51" s="672"/>
      <c r="J51" s="672"/>
      <c r="K51" s="672"/>
      <c r="L51" s="672"/>
      <c r="M51" s="672"/>
      <c r="N51" s="672"/>
      <c r="O51" s="672"/>
      <c r="P51" s="672"/>
      <c r="Q51" s="672"/>
      <c r="R51" s="672"/>
      <c r="S51" s="672"/>
      <c r="T51" s="672"/>
    </row>
    <row r="52" spans="1:20" x14ac:dyDescent="0.25">
      <c r="A52" s="672"/>
      <c r="B52" s="672"/>
      <c r="C52" s="725" t="str">
        <f>$A$1</f>
        <v>Falkirk</v>
      </c>
      <c r="D52" s="726"/>
      <c r="E52" s="726"/>
      <c r="F52" s="726"/>
      <c r="G52" s="726"/>
      <c r="H52" s="726"/>
      <c r="I52" s="727"/>
      <c r="J52" s="725" t="s">
        <v>70</v>
      </c>
      <c r="K52" s="726"/>
      <c r="L52" s="726"/>
      <c r="M52" s="726"/>
      <c r="N52" s="726"/>
      <c r="O52" s="726"/>
      <c r="P52" s="727"/>
      <c r="Q52" s="672"/>
      <c r="R52" s="672"/>
      <c r="S52" s="672"/>
      <c r="T52" s="672"/>
    </row>
    <row r="53" spans="1:20" x14ac:dyDescent="0.25">
      <c r="A53" s="672"/>
      <c r="B53" s="672"/>
      <c r="C53" s="767" t="s">
        <v>322</v>
      </c>
      <c r="D53" s="768"/>
      <c r="E53" s="768"/>
      <c r="F53" s="769" t="s">
        <v>323</v>
      </c>
      <c r="G53" s="770"/>
      <c r="H53" s="768" t="s">
        <v>324</v>
      </c>
      <c r="I53" s="771"/>
      <c r="J53" s="767" t="s">
        <v>322</v>
      </c>
      <c r="K53" s="768"/>
      <c r="L53" s="768"/>
      <c r="M53" s="769" t="s">
        <v>323</v>
      </c>
      <c r="N53" s="770"/>
      <c r="O53" s="768" t="s">
        <v>324</v>
      </c>
      <c r="P53" s="771"/>
      <c r="Q53" s="672"/>
      <c r="R53" s="672"/>
      <c r="S53" s="672"/>
      <c r="T53" s="672"/>
    </row>
    <row r="54" spans="1:20" ht="15.75" thickBot="1" x14ac:dyDescent="0.3">
      <c r="A54" s="672"/>
      <c r="B54" s="673" t="s">
        <v>305</v>
      </c>
      <c r="C54" s="557" t="s">
        <v>74</v>
      </c>
      <c r="D54" s="558" t="s">
        <v>76</v>
      </c>
      <c r="E54" s="558" t="s">
        <v>77</v>
      </c>
      <c r="F54" s="559" t="s">
        <v>76</v>
      </c>
      <c r="G54" s="560" t="s">
        <v>77</v>
      </c>
      <c r="H54" s="558" t="s">
        <v>76</v>
      </c>
      <c r="I54" s="561" t="s">
        <v>77</v>
      </c>
      <c r="J54" s="557" t="s">
        <v>74</v>
      </c>
      <c r="K54" s="558" t="s">
        <v>76</v>
      </c>
      <c r="L54" s="558" t="s">
        <v>77</v>
      </c>
      <c r="M54" s="559" t="s">
        <v>76</v>
      </c>
      <c r="N54" s="560" t="s">
        <v>77</v>
      </c>
      <c r="O54" s="558" t="s">
        <v>76</v>
      </c>
      <c r="P54" s="561" t="s">
        <v>77</v>
      </c>
      <c r="Q54" s="672"/>
      <c r="R54" s="672"/>
      <c r="S54" s="672"/>
      <c r="T54" s="672"/>
    </row>
    <row r="55" spans="1:20" x14ac:dyDescent="0.25">
      <c r="A55" s="672"/>
      <c r="B55" s="160" t="s">
        <v>73</v>
      </c>
      <c r="C55" s="342"/>
      <c r="D55" s="341"/>
      <c r="E55" s="341"/>
      <c r="F55" s="554"/>
      <c r="G55" s="393"/>
      <c r="H55" s="341"/>
      <c r="I55" s="343"/>
      <c r="J55" s="342"/>
      <c r="K55" s="341"/>
      <c r="L55" s="341"/>
      <c r="M55" s="554"/>
      <c r="N55" s="393"/>
      <c r="O55" s="341"/>
      <c r="P55" s="343"/>
      <c r="Q55" s="672"/>
      <c r="R55" s="672"/>
      <c r="S55" s="672"/>
      <c r="T55" s="672"/>
    </row>
    <row r="56" spans="1:20" x14ac:dyDescent="0.25">
      <c r="A56" s="672"/>
      <c r="B56" s="548" t="s">
        <v>306</v>
      </c>
      <c r="C56" s="456">
        <v>2</v>
      </c>
      <c r="D56" s="349">
        <v>5</v>
      </c>
      <c r="E56" s="349">
        <v>4</v>
      </c>
      <c r="F56" s="538">
        <v>4</v>
      </c>
      <c r="G56" s="394">
        <v>3</v>
      </c>
      <c r="H56" s="349">
        <v>1</v>
      </c>
      <c r="I56" s="453">
        <v>1</v>
      </c>
      <c r="J56" s="456">
        <v>203</v>
      </c>
      <c r="K56" s="349">
        <v>189.67399999999998</v>
      </c>
      <c r="L56" s="349">
        <v>290.73500000000001</v>
      </c>
      <c r="M56" s="538">
        <v>119.018</v>
      </c>
      <c r="N56" s="394">
        <v>120.875</v>
      </c>
      <c r="O56" s="349">
        <v>37.481999999999999</v>
      </c>
      <c r="P56" s="453">
        <v>33.4</v>
      </c>
      <c r="Q56" s="672"/>
      <c r="R56" s="672"/>
      <c r="S56" s="672"/>
      <c r="T56" s="672"/>
    </row>
    <row r="57" spans="1:20" x14ac:dyDescent="0.25">
      <c r="A57" s="672"/>
      <c r="B57" s="549" t="s">
        <v>307</v>
      </c>
      <c r="C57" s="342">
        <v>0</v>
      </c>
      <c r="D57" s="341">
        <v>1</v>
      </c>
      <c r="E57" s="341" t="s">
        <v>390</v>
      </c>
      <c r="F57" s="554">
        <v>0</v>
      </c>
      <c r="G57" s="393" t="s">
        <v>390</v>
      </c>
      <c r="H57" s="341">
        <v>1</v>
      </c>
      <c r="I57" s="343" t="s">
        <v>390</v>
      </c>
      <c r="J57" s="342">
        <v>16</v>
      </c>
      <c r="K57" s="341">
        <v>22.3</v>
      </c>
      <c r="L57" s="341">
        <v>52.559999999999995</v>
      </c>
      <c r="M57" s="554">
        <v>8.65</v>
      </c>
      <c r="N57" s="393">
        <v>15.559999999999999</v>
      </c>
      <c r="O57" s="341">
        <v>1</v>
      </c>
      <c r="P57" s="343">
        <v>2</v>
      </c>
      <c r="Q57" s="672"/>
      <c r="R57" s="672"/>
      <c r="S57" s="672"/>
      <c r="T57" s="672"/>
    </row>
    <row r="58" spans="1:20" x14ac:dyDescent="0.25">
      <c r="A58" s="672"/>
      <c r="B58" s="548" t="s">
        <v>308</v>
      </c>
      <c r="C58" s="456">
        <v>0</v>
      </c>
      <c r="D58" s="349">
        <v>0</v>
      </c>
      <c r="E58" s="349" t="s">
        <v>390</v>
      </c>
      <c r="F58" s="538">
        <v>0</v>
      </c>
      <c r="G58" s="394" t="s">
        <v>390</v>
      </c>
      <c r="H58" s="349">
        <v>0</v>
      </c>
      <c r="I58" s="453" t="s">
        <v>390</v>
      </c>
      <c r="J58" s="456">
        <v>38</v>
      </c>
      <c r="K58" s="349">
        <v>17.864999999999998</v>
      </c>
      <c r="L58" s="349">
        <v>20.880000000000003</v>
      </c>
      <c r="M58" s="538">
        <v>4</v>
      </c>
      <c r="N58" s="394">
        <v>7.7200000000000006</v>
      </c>
      <c r="O58" s="349">
        <v>1</v>
      </c>
      <c r="P58" s="453">
        <v>1</v>
      </c>
      <c r="Q58" s="672"/>
      <c r="R58" s="672"/>
      <c r="S58" s="672"/>
      <c r="T58" s="672"/>
    </row>
    <row r="59" spans="1:20" x14ac:dyDescent="0.25">
      <c r="A59" s="672"/>
      <c r="B59" s="549" t="s">
        <v>309</v>
      </c>
      <c r="C59" s="342">
        <v>6</v>
      </c>
      <c r="D59" s="341">
        <v>6</v>
      </c>
      <c r="E59" s="341">
        <v>1</v>
      </c>
      <c r="F59" s="554">
        <v>1</v>
      </c>
      <c r="G59" s="393">
        <v>1</v>
      </c>
      <c r="H59" s="341">
        <v>5</v>
      </c>
      <c r="I59" s="343" t="s">
        <v>390</v>
      </c>
      <c r="J59" s="342">
        <v>161</v>
      </c>
      <c r="K59" s="341">
        <v>111.925</v>
      </c>
      <c r="L59" s="341">
        <v>77.635000000000005</v>
      </c>
      <c r="M59" s="554">
        <v>20</v>
      </c>
      <c r="N59" s="393">
        <v>21.08</v>
      </c>
      <c r="O59" s="341">
        <v>14</v>
      </c>
      <c r="P59" s="343">
        <v>14</v>
      </c>
      <c r="Q59" s="672"/>
      <c r="R59" s="672"/>
      <c r="S59" s="672"/>
      <c r="T59" s="672"/>
    </row>
    <row r="60" spans="1:20" x14ac:dyDescent="0.25">
      <c r="A60" s="672"/>
      <c r="B60" s="548" t="s">
        <v>310</v>
      </c>
      <c r="C60" s="456">
        <v>0</v>
      </c>
      <c r="D60" s="349">
        <v>0</v>
      </c>
      <c r="E60" s="349" t="s">
        <v>390</v>
      </c>
      <c r="F60" s="538">
        <v>0</v>
      </c>
      <c r="G60" s="394" t="s">
        <v>390</v>
      </c>
      <c r="H60" s="349">
        <v>0</v>
      </c>
      <c r="I60" s="453" t="s">
        <v>390</v>
      </c>
      <c r="J60" s="456">
        <v>1</v>
      </c>
      <c r="K60" s="349">
        <v>3</v>
      </c>
      <c r="L60" s="349">
        <v>0</v>
      </c>
      <c r="M60" s="538">
        <v>1</v>
      </c>
      <c r="N60" s="394">
        <v>0</v>
      </c>
      <c r="O60" s="349">
        <v>0</v>
      </c>
      <c r="P60" s="453">
        <v>0</v>
      </c>
      <c r="Q60" s="672"/>
      <c r="R60" s="672"/>
      <c r="S60" s="672"/>
      <c r="T60" s="672"/>
    </row>
    <row r="61" spans="1:20" x14ac:dyDescent="0.25">
      <c r="A61" s="672"/>
      <c r="B61" s="549" t="s">
        <v>311</v>
      </c>
      <c r="C61" s="342">
        <v>14</v>
      </c>
      <c r="D61" s="341">
        <v>11</v>
      </c>
      <c r="E61" s="341">
        <v>5</v>
      </c>
      <c r="F61" s="554">
        <v>3</v>
      </c>
      <c r="G61" s="393">
        <v>2</v>
      </c>
      <c r="H61" s="341">
        <v>8</v>
      </c>
      <c r="I61" s="343">
        <v>3</v>
      </c>
      <c r="J61" s="342">
        <v>42</v>
      </c>
      <c r="K61" s="341">
        <v>315.96500000000003</v>
      </c>
      <c r="L61" s="341">
        <v>303.7</v>
      </c>
      <c r="M61" s="554">
        <v>86.4</v>
      </c>
      <c r="N61" s="393">
        <v>88</v>
      </c>
      <c r="O61" s="341">
        <v>54</v>
      </c>
      <c r="P61" s="343">
        <v>140</v>
      </c>
      <c r="Q61" s="672"/>
      <c r="R61" s="672"/>
      <c r="S61" s="672"/>
      <c r="T61" s="672"/>
    </row>
    <row r="62" spans="1:20" x14ac:dyDescent="0.25">
      <c r="A62" s="672"/>
      <c r="B62" s="548" t="s">
        <v>312</v>
      </c>
      <c r="C62" s="456">
        <v>17</v>
      </c>
      <c r="D62" s="349">
        <v>28</v>
      </c>
      <c r="E62" s="349">
        <v>20</v>
      </c>
      <c r="F62" s="538">
        <v>10</v>
      </c>
      <c r="G62" s="394">
        <v>9</v>
      </c>
      <c r="H62" s="349">
        <v>18</v>
      </c>
      <c r="I62" s="453">
        <v>11</v>
      </c>
      <c r="J62" s="456">
        <v>271</v>
      </c>
      <c r="K62" s="349">
        <v>329.03399999999999</v>
      </c>
      <c r="L62" s="349">
        <v>412.47499999999997</v>
      </c>
      <c r="M62" s="538">
        <v>89.936000000000007</v>
      </c>
      <c r="N62" s="394">
        <v>117.73</v>
      </c>
      <c r="O62" s="349">
        <v>119.374</v>
      </c>
      <c r="P62" s="453">
        <v>91.4</v>
      </c>
      <c r="Q62" s="672"/>
      <c r="R62" s="672"/>
      <c r="S62" s="672"/>
      <c r="T62" s="672"/>
    </row>
    <row r="63" spans="1:20" x14ac:dyDescent="0.25">
      <c r="A63" s="672"/>
      <c r="B63" s="549" t="s">
        <v>313</v>
      </c>
      <c r="C63" s="342">
        <v>0</v>
      </c>
      <c r="D63" s="341">
        <v>1</v>
      </c>
      <c r="E63" s="341">
        <v>1</v>
      </c>
      <c r="F63" s="554">
        <v>0</v>
      </c>
      <c r="G63" s="393">
        <v>1</v>
      </c>
      <c r="H63" s="341">
        <v>0</v>
      </c>
      <c r="I63" s="343" t="s">
        <v>390</v>
      </c>
      <c r="J63" s="342">
        <v>30</v>
      </c>
      <c r="K63" s="341">
        <v>20</v>
      </c>
      <c r="L63" s="341">
        <v>42</v>
      </c>
      <c r="M63" s="554">
        <v>10</v>
      </c>
      <c r="N63" s="393">
        <v>24</v>
      </c>
      <c r="O63" s="341">
        <v>1</v>
      </c>
      <c r="P63" s="343">
        <v>7</v>
      </c>
      <c r="Q63" s="672"/>
      <c r="R63" s="672"/>
      <c r="S63" s="672"/>
      <c r="T63" s="672"/>
    </row>
    <row r="64" spans="1:20" x14ac:dyDescent="0.25">
      <c r="A64" s="672"/>
      <c r="B64" s="548" t="s">
        <v>314</v>
      </c>
      <c r="C64" s="456">
        <v>0</v>
      </c>
      <c r="D64" s="349">
        <v>0</v>
      </c>
      <c r="E64" s="349" t="s">
        <v>390</v>
      </c>
      <c r="F64" s="538">
        <v>0</v>
      </c>
      <c r="G64" s="394" t="s">
        <v>390</v>
      </c>
      <c r="H64" s="349">
        <v>0</v>
      </c>
      <c r="I64" s="453" t="s">
        <v>390</v>
      </c>
      <c r="J64" s="456">
        <v>4</v>
      </c>
      <c r="K64" s="349">
        <v>8.5950000000000006</v>
      </c>
      <c r="L64" s="349">
        <v>9.24</v>
      </c>
      <c r="M64" s="538">
        <v>1</v>
      </c>
      <c r="N64" s="394">
        <v>1</v>
      </c>
      <c r="O64" s="349">
        <v>0</v>
      </c>
      <c r="P64" s="453">
        <v>0</v>
      </c>
      <c r="Q64" s="672"/>
      <c r="R64" s="672"/>
      <c r="S64" s="672"/>
      <c r="T64" s="672"/>
    </row>
    <row r="65" spans="1:20" x14ac:dyDescent="0.25">
      <c r="A65" s="672"/>
      <c r="B65" s="549" t="s">
        <v>315</v>
      </c>
      <c r="C65" s="342">
        <v>2</v>
      </c>
      <c r="D65" s="341">
        <v>1</v>
      </c>
      <c r="E65" s="341" t="s">
        <v>390</v>
      </c>
      <c r="F65" s="554">
        <v>0</v>
      </c>
      <c r="G65" s="393" t="s">
        <v>390</v>
      </c>
      <c r="H65" s="341">
        <v>1</v>
      </c>
      <c r="I65" s="343" t="s">
        <v>390</v>
      </c>
      <c r="J65" s="342">
        <v>18</v>
      </c>
      <c r="K65" s="341">
        <v>13</v>
      </c>
      <c r="L65" s="341">
        <v>15.18</v>
      </c>
      <c r="M65" s="554">
        <v>1</v>
      </c>
      <c r="N65" s="393">
        <v>0</v>
      </c>
      <c r="O65" s="341">
        <v>3</v>
      </c>
      <c r="P65" s="343">
        <v>1</v>
      </c>
      <c r="Q65" s="672"/>
      <c r="R65" s="672"/>
      <c r="S65" s="672"/>
      <c r="T65" s="672"/>
    </row>
    <row r="66" spans="1:20" x14ac:dyDescent="0.25">
      <c r="A66" s="672"/>
      <c r="B66" s="548" t="s">
        <v>316</v>
      </c>
      <c r="C66" s="456">
        <v>1</v>
      </c>
      <c r="D66" s="349">
        <v>0</v>
      </c>
      <c r="E66" s="349" t="s">
        <v>390</v>
      </c>
      <c r="F66" s="538">
        <v>0</v>
      </c>
      <c r="G66" s="394" t="s">
        <v>390</v>
      </c>
      <c r="H66" s="349">
        <v>0</v>
      </c>
      <c r="I66" s="453" t="s">
        <v>390</v>
      </c>
      <c r="J66" s="456">
        <v>65</v>
      </c>
      <c r="K66" s="349">
        <v>29.95</v>
      </c>
      <c r="L66" s="349">
        <v>42.900000000000006</v>
      </c>
      <c r="M66" s="538">
        <v>8.65</v>
      </c>
      <c r="N66" s="394">
        <v>25.994999999999997</v>
      </c>
      <c r="O66" s="349">
        <v>5</v>
      </c>
      <c r="P66" s="453">
        <v>6</v>
      </c>
      <c r="Q66" s="672"/>
      <c r="R66" s="672"/>
      <c r="S66" s="672"/>
      <c r="T66" s="672"/>
    </row>
    <row r="67" spans="1:20" x14ac:dyDescent="0.25">
      <c r="A67" s="672"/>
      <c r="B67" s="549" t="s">
        <v>317</v>
      </c>
      <c r="C67" s="342">
        <v>144</v>
      </c>
      <c r="D67" s="341">
        <v>232</v>
      </c>
      <c r="E67" s="341">
        <v>208</v>
      </c>
      <c r="F67" s="554">
        <v>63</v>
      </c>
      <c r="G67" s="393">
        <v>70</v>
      </c>
      <c r="H67" s="341">
        <v>169</v>
      </c>
      <c r="I67" s="343">
        <v>138</v>
      </c>
      <c r="J67" s="342">
        <v>2447</v>
      </c>
      <c r="K67" s="341">
        <v>3795.63</v>
      </c>
      <c r="L67" s="341">
        <v>6063.7349999999997</v>
      </c>
      <c r="M67" s="554">
        <v>688.03399999999999</v>
      </c>
      <c r="N67" s="393">
        <v>1666.9650000000001</v>
      </c>
      <c r="O67" s="341">
        <v>1298.69</v>
      </c>
      <c r="P67" s="343">
        <v>1422.3</v>
      </c>
      <c r="Q67" s="672"/>
      <c r="R67" s="672"/>
      <c r="S67" s="672"/>
      <c r="T67" s="672"/>
    </row>
    <row r="68" spans="1:20" x14ac:dyDescent="0.25">
      <c r="A68" s="672"/>
      <c r="B68" s="548" t="s">
        <v>318</v>
      </c>
      <c r="C68" s="456">
        <v>0</v>
      </c>
      <c r="D68" s="349">
        <v>0</v>
      </c>
      <c r="E68" s="349">
        <v>1</v>
      </c>
      <c r="F68" s="538">
        <v>0</v>
      </c>
      <c r="G68" s="394">
        <v>1</v>
      </c>
      <c r="H68" s="349">
        <v>0</v>
      </c>
      <c r="I68" s="453" t="s">
        <v>390</v>
      </c>
      <c r="J68" s="456">
        <v>58</v>
      </c>
      <c r="K68" s="349">
        <v>67.92</v>
      </c>
      <c r="L68" s="349">
        <v>90.63</v>
      </c>
      <c r="M68" s="538">
        <v>14</v>
      </c>
      <c r="N68" s="394">
        <v>33.18</v>
      </c>
      <c r="O68" s="349">
        <v>7</v>
      </c>
      <c r="P68" s="453">
        <v>16</v>
      </c>
      <c r="Q68" s="672"/>
      <c r="R68" s="672"/>
      <c r="S68" s="672"/>
      <c r="T68" s="672"/>
    </row>
    <row r="69" spans="1:20" x14ac:dyDescent="0.25">
      <c r="A69" s="672"/>
      <c r="B69" s="549" t="s">
        <v>319</v>
      </c>
      <c r="C69" s="342">
        <v>0</v>
      </c>
      <c r="D69" s="341">
        <v>0</v>
      </c>
      <c r="E69" s="341" t="s">
        <v>390</v>
      </c>
      <c r="F69" s="554">
        <v>0</v>
      </c>
      <c r="G69" s="393" t="s">
        <v>390</v>
      </c>
      <c r="H69" s="341">
        <v>0</v>
      </c>
      <c r="I69" s="343" t="s">
        <v>390</v>
      </c>
      <c r="J69" s="342">
        <v>1</v>
      </c>
      <c r="K69" s="341">
        <v>1.865</v>
      </c>
      <c r="L69" s="341">
        <v>1</v>
      </c>
      <c r="M69" s="554">
        <v>0</v>
      </c>
      <c r="N69" s="393">
        <v>1</v>
      </c>
      <c r="O69" s="341">
        <v>0</v>
      </c>
      <c r="P69" s="343">
        <v>0</v>
      </c>
      <c r="Q69" s="672"/>
      <c r="R69" s="672"/>
      <c r="S69" s="672"/>
      <c r="T69" s="672"/>
    </row>
    <row r="70" spans="1:20" x14ac:dyDescent="0.25">
      <c r="A70" s="672"/>
      <c r="B70" s="548" t="s">
        <v>320</v>
      </c>
      <c r="C70" s="456">
        <v>5</v>
      </c>
      <c r="D70" s="349">
        <v>33</v>
      </c>
      <c r="E70" s="349">
        <v>32</v>
      </c>
      <c r="F70" s="538">
        <v>13</v>
      </c>
      <c r="G70" s="394">
        <v>13</v>
      </c>
      <c r="H70" s="349">
        <v>20</v>
      </c>
      <c r="I70" s="453">
        <v>19</v>
      </c>
      <c r="J70" s="456">
        <v>349</v>
      </c>
      <c r="K70" s="349">
        <v>455.84</v>
      </c>
      <c r="L70" s="349">
        <v>1107.0700000000002</v>
      </c>
      <c r="M70" s="538">
        <v>94.15</v>
      </c>
      <c r="N70" s="394">
        <v>266.37</v>
      </c>
      <c r="O70" s="349">
        <v>72</v>
      </c>
      <c r="P70" s="453">
        <v>289.8</v>
      </c>
      <c r="Q70" s="672"/>
      <c r="R70" s="672"/>
      <c r="S70" s="672"/>
      <c r="T70" s="672"/>
    </row>
    <row r="71" spans="1:20" x14ac:dyDescent="0.25">
      <c r="A71" s="672"/>
      <c r="B71" s="549" t="s">
        <v>124</v>
      </c>
      <c r="C71" s="342">
        <v>121</v>
      </c>
      <c r="D71" s="341">
        <v>132</v>
      </c>
      <c r="E71" s="341">
        <v>44</v>
      </c>
      <c r="F71" s="554">
        <v>48</v>
      </c>
      <c r="G71" s="393">
        <v>25</v>
      </c>
      <c r="H71" s="341">
        <v>84</v>
      </c>
      <c r="I71" s="343">
        <v>19</v>
      </c>
      <c r="J71" s="342">
        <v>3921</v>
      </c>
      <c r="K71" s="341">
        <v>3508.011</v>
      </c>
      <c r="L71" s="341">
        <v>2314.3049999999998</v>
      </c>
      <c r="M71" s="554">
        <v>917.04599999999994</v>
      </c>
      <c r="N71" s="393">
        <v>868.13499999999999</v>
      </c>
      <c r="O71" s="341">
        <v>1011.98</v>
      </c>
      <c r="P71" s="343">
        <v>394.3</v>
      </c>
      <c r="Q71" s="672"/>
      <c r="R71" s="672"/>
      <c r="S71" s="672"/>
      <c r="T71" s="672"/>
    </row>
    <row r="72" spans="1:20" x14ac:dyDescent="0.25">
      <c r="A72" s="672"/>
      <c r="B72" s="550" t="s">
        <v>197</v>
      </c>
      <c r="C72" s="539">
        <f t="shared" ref="C72:P72" si="18">SUM(C56:C71)</f>
        <v>312</v>
      </c>
      <c r="D72" s="540">
        <f t="shared" si="18"/>
        <v>450</v>
      </c>
      <c r="E72" s="540">
        <f t="shared" si="18"/>
        <v>316</v>
      </c>
      <c r="F72" s="543">
        <f t="shared" si="18"/>
        <v>142</v>
      </c>
      <c r="G72" s="541">
        <f t="shared" si="18"/>
        <v>125</v>
      </c>
      <c r="H72" s="540">
        <f t="shared" si="18"/>
        <v>307</v>
      </c>
      <c r="I72" s="542">
        <f t="shared" si="18"/>
        <v>191</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672"/>
      <c r="R72" s="672"/>
      <c r="S72" s="672"/>
      <c r="T72" s="672"/>
    </row>
    <row r="73" spans="1:20" x14ac:dyDescent="0.25">
      <c r="A73" s="672"/>
      <c r="B73" s="328" t="s">
        <v>78</v>
      </c>
      <c r="C73" s="544"/>
      <c r="D73" s="545"/>
      <c r="E73" s="545"/>
      <c r="F73" s="555"/>
      <c r="G73" s="546"/>
      <c r="H73" s="545"/>
      <c r="I73" s="547"/>
      <c r="J73" s="544"/>
      <c r="K73" s="545"/>
      <c r="L73" s="545"/>
      <c r="M73" s="555"/>
      <c r="N73" s="546"/>
      <c r="O73" s="545"/>
      <c r="P73" s="547"/>
      <c r="Q73" s="672"/>
      <c r="R73" s="672"/>
      <c r="S73" s="672"/>
      <c r="T73" s="672"/>
    </row>
    <row r="74" spans="1:20" x14ac:dyDescent="0.25">
      <c r="A74" s="672"/>
      <c r="B74" s="548" t="s">
        <v>306</v>
      </c>
      <c r="C74" s="248">
        <f>IFERROR(C56/C$72,"-")</f>
        <v>6.41025641025641E-3</v>
      </c>
      <c r="D74" s="350">
        <f t="shared" ref="D74:P74" si="19">IFERROR(D56/D$72,"-")</f>
        <v>1.1111111111111112E-2</v>
      </c>
      <c r="E74" s="350">
        <f t="shared" si="19"/>
        <v>1.2658227848101266E-2</v>
      </c>
      <c r="F74" s="492">
        <f t="shared" si="19"/>
        <v>2.8169014084507043E-2</v>
      </c>
      <c r="G74" s="454">
        <f t="shared" si="19"/>
        <v>2.4E-2</v>
      </c>
      <c r="H74" s="350">
        <f t="shared" si="19"/>
        <v>3.2573289902280132E-3</v>
      </c>
      <c r="I74" s="351">
        <f t="shared" si="19"/>
        <v>5.235602094240838E-3</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2"/>
      <c r="R74" s="672"/>
      <c r="S74" s="672"/>
      <c r="T74" s="672"/>
    </row>
    <row r="75" spans="1:20" x14ac:dyDescent="0.25">
      <c r="A75" s="672"/>
      <c r="B75" s="549" t="s">
        <v>307</v>
      </c>
      <c r="C75" s="352">
        <f t="shared" ref="C75:P75" si="20">IFERROR(C57/C$72,"-")</f>
        <v>0</v>
      </c>
      <c r="D75" s="562">
        <f t="shared" si="20"/>
        <v>2.2222222222222222E-3</v>
      </c>
      <c r="E75" s="562" t="str">
        <f t="shared" si="20"/>
        <v>-</v>
      </c>
      <c r="F75" s="493">
        <f t="shared" si="20"/>
        <v>0</v>
      </c>
      <c r="G75" s="455" t="str">
        <f t="shared" si="20"/>
        <v>-</v>
      </c>
      <c r="H75" s="562">
        <f t="shared" si="20"/>
        <v>3.2573289902280132E-3</v>
      </c>
      <c r="I75" s="353" t="str">
        <f t="shared" si="20"/>
        <v>-</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2"/>
      <c r="R75" s="672"/>
      <c r="S75" s="672"/>
      <c r="T75" s="672"/>
    </row>
    <row r="76" spans="1:20" x14ac:dyDescent="0.25">
      <c r="A76" s="672"/>
      <c r="B76" s="548" t="s">
        <v>308</v>
      </c>
      <c r="C76" s="248">
        <f t="shared" ref="C76:P76" si="21">IFERROR(C58/C$72,"-")</f>
        <v>0</v>
      </c>
      <c r="D76" s="350">
        <f t="shared" si="21"/>
        <v>0</v>
      </c>
      <c r="E76" s="350" t="str">
        <f t="shared" si="21"/>
        <v>-</v>
      </c>
      <c r="F76" s="492">
        <f t="shared" si="21"/>
        <v>0</v>
      </c>
      <c r="G76" s="454" t="str">
        <f t="shared" si="21"/>
        <v>-</v>
      </c>
      <c r="H76" s="350">
        <f t="shared" si="21"/>
        <v>0</v>
      </c>
      <c r="I76" s="351" t="str">
        <f t="shared" si="21"/>
        <v>-</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2"/>
      <c r="R76" s="672"/>
      <c r="S76" s="672"/>
      <c r="T76" s="672"/>
    </row>
    <row r="77" spans="1:20" x14ac:dyDescent="0.25">
      <c r="A77" s="672"/>
      <c r="B77" s="549" t="s">
        <v>309</v>
      </c>
      <c r="C77" s="352">
        <f t="shared" ref="C77:P77" si="22">IFERROR(C59/C$72,"-")</f>
        <v>1.9230769230769232E-2</v>
      </c>
      <c r="D77" s="562">
        <f t="shared" si="22"/>
        <v>1.3333333333333334E-2</v>
      </c>
      <c r="E77" s="562">
        <f t="shared" si="22"/>
        <v>3.1645569620253164E-3</v>
      </c>
      <c r="F77" s="493">
        <f t="shared" si="22"/>
        <v>7.0422535211267607E-3</v>
      </c>
      <c r="G77" s="455">
        <f t="shared" si="22"/>
        <v>8.0000000000000002E-3</v>
      </c>
      <c r="H77" s="562">
        <f t="shared" si="22"/>
        <v>1.6286644951140065E-2</v>
      </c>
      <c r="I77" s="353" t="str">
        <f t="shared" si="22"/>
        <v>-</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2"/>
      <c r="R77" s="672"/>
      <c r="S77" s="672"/>
      <c r="T77" s="672"/>
    </row>
    <row r="78" spans="1:20" x14ac:dyDescent="0.25">
      <c r="A78" s="672"/>
      <c r="B78" s="548" t="s">
        <v>310</v>
      </c>
      <c r="C78" s="248">
        <f t="shared" ref="C78:P78" si="23">IFERROR(C60/C$72,"-")</f>
        <v>0</v>
      </c>
      <c r="D78" s="350">
        <f t="shared" si="23"/>
        <v>0</v>
      </c>
      <c r="E78" s="350" t="str">
        <f t="shared" si="23"/>
        <v>-</v>
      </c>
      <c r="F78" s="492">
        <f t="shared" si="23"/>
        <v>0</v>
      </c>
      <c r="G78" s="454" t="str">
        <f t="shared" si="23"/>
        <v>-</v>
      </c>
      <c r="H78" s="350">
        <f t="shared" si="23"/>
        <v>0</v>
      </c>
      <c r="I78" s="351" t="str">
        <f t="shared" si="23"/>
        <v>-</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2"/>
      <c r="R78" s="672"/>
      <c r="S78" s="672"/>
      <c r="T78" s="672"/>
    </row>
    <row r="79" spans="1:20" x14ac:dyDescent="0.25">
      <c r="A79" s="672"/>
      <c r="B79" s="549" t="s">
        <v>311</v>
      </c>
      <c r="C79" s="352">
        <f t="shared" ref="C79:P79" si="24">IFERROR(C61/C$72,"-")</f>
        <v>4.4871794871794872E-2</v>
      </c>
      <c r="D79" s="562">
        <f t="shared" si="24"/>
        <v>2.4444444444444446E-2</v>
      </c>
      <c r="E79" s="562">
        <f t="shared" si="24"/>
        <v>1.5822784810126583E-2</v>
      </c>
      <c r="F79" s="493">
        <f t="shared" si="24"/>
        <v>2.1126760563380281E-2</v>
      </c>
      <c r="G79" s="455">
        <f t="shared" si="24"/>
        <v>1.6E-2</v>
      </c>
      <c r="H79" s="562">
        <f t="shared" si="24"/>
        <v>2.6058631921824105E-2</v>
      </c>
      <c r="I79" s="353">
        <f t="shared" si="24"/>
        <v>1.5706806282722512E-2</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2"/>
      <c r="R79" s="672"/>
      <c r="S79" s="672"/>
      <c r="T79" s="672"/>
    </row>
    <row r="80" spans="1:20" x14ac:dyDescent="0.25">
      <c r="A80" s="672"/>
      <c r="B80" s="548" t="s">
        <v>312</v>
      </c>
      <c r="C80" s="248">
        <f t="shared" ref="C80:P80" si="25">IFERROR(C62/C$72,"-")</f>
        <v>5.4487179487179488E-2</v>
      </c>
      <c r="D80" s="350">
        <f t="shared" si="25"/>
        <v>6.222222222222222E-2</v>
      </c>
      <c r="E80" s="350">
        <f t="shared" si="25"/>
        <v>6.3291139240506333E-2</v>
      </c>
      <c r="F80" s="492">
        <f t="shared" si="25"/>
        <v>7.0422535211267609E-2</v>
      </c>
      <c r="G80" s="454">
        <f t="shared" si="25"/>
        <v>7.1999999999999995E-2</v>
      </c>
      <c r="H80" s="350">
        <f t="shared" si="25"/>
        <v>5.8631921824104233E-2</v>
      </c>
      <c r="I80" s="351">
        <f t="shared" si="25"/>
        <v>5.7591623036649213E-2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2"/>
      <c r="R80" s="672"/>
      <c r="S80" s="672"/>
      <c r="T80" s="672"/>
    </row>
    <row r="81" spans="1:20" x14ac:dyDescent="0.25">
      <c r="A81" s="672"/>
      <c r="B81" s="549" t="s">
        <v>313</v>
      </c>
      <c r="C81" s="352">
        <f t="shared" ref="C81:P81" si="26">IFERROR(C63/C$72,"-")</f>
        <v>0</v>
      </c>
      <c r="D81" s="562">
        <f t="shared" si="26"/>
        <v>2.2222222222222222E-3</v>
      </c>
      <c r="E81" s="562">
        <f t="shared" si="26"/>
        <v>3.1645569620253164E-3</v>
      </c>
      <c r="F81" s="493">
        <f t="shared" si="26"/>
        <v>0</v>
      </c>
      <c r="G81" s="455">
        <f t="shared" si="26"/>
        <v>8.0000000000000002E-3</v>
      </c>
      <c r="H81" s="562">
        <f t="shared" si="26"/>
        <v>0</v>
      </c>
      <c r="I81" s="353" t="str">
        <f t="shared" si="26"/>
        <v>-</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2"/>
      <c r="R81" s="672"/>
      <c r="S81" s="672"/>
      <c r="T81" s="672"/>
    </row>
    <row r="82" spans="1:20" x14ac:dyDescent="0.25">
      <c r="A82" s="672"/>
      <c r="B82" s="548" t="s">
        <v>314</v>
      </c>
      <c r="C82" s="248">
        <f t="shared" ref="C82:P82" si="27">IFERROR(C64/C$72,"-")</f>
        <v>0</v>
      </c>
      <c r="D82" s="350">
        <f t="shared" si="27"/>
        <v>0</v>
      </c>
      <c r="E82" s="350" t="str">
        <f t="shared" si="27"/>
        <v>-</v>
      </c>
      <c r="F82" s="492">
        <f t="shared" si="27"/>
        <v>0</v>
      </c>
      <c r="G82" s="454" t="str">
        <f t="shared" si="27"/>
        <v>-</v>
      </c>
      <c r="H82" s="350">
        <f t="shared" si="27"/>
        <v>0</v>
      </c>
      <c r="I82" s="351" t="str">
        <f t="shared" si="27"/>
        <v>-</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2"/>
      <c r="R82" s="672"/>
      <c r="S82" s="672"/>
      <c r="T82" s="672"/>
    </row>
    <row r="83" spans="1:20" x14ac:dyDescent="0.25">
      <c r="A83" s="672"/>
      <c r="B83" s="549" t="s">
        <v>315</v>
      </c>
      <c r="C83" s="352">
        <f t="shared" ref="C83:P83" si="28">IFERROR(C65/C$72,"-")</f>
        <v>6.41025641025641E-3</v>
      </c>
      <c r="D83" s="562">
        <f t="shared" si="28"/>
        <v>2.2222222222222222E-3</v>
      </c>
      <c r="E83" s="562" t="str">
        <f t="shared" si="28"/>
        <v>-</v>
      </c>
      <c r="F83" s="493">
        <f t="shared" si="28"/>
        <v>0</v>
      </c>
      <c r="G83" s="455" t="str">
        <f t="shared" si="28"/>
        <v>-</v>
      </c>
      <c r="H83" s="562">
        <f t="shared" si="28"/>
        <v>3.2573289902280132E-3</v>
      </c>
      <c r="I83" s="353" t="str">
        <f t="shared" si="28"/>
        <v>-</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2"/>
      <c r="R83" s="672"/>
      <c r="S83" s="672"/>
      <c r="T83" s="672"/>
    </row>
    <row r="84" spans="1:20" x14ac:dyDescent="0.25">
      <c r="A84" s="672"/>
      <c r="B84" s="548" t="s">
        <v>316</v>
      </c>
      <c r="C84" s="248">
        <f t="shared" ref="C84:P84" si="29">IFERROR(C66/C$72,"-")</f>
        <v>3.205128205128205E-3</v>
      </c>
      <c r="D84" s="350">
        <f t="shared" si="29"/>
        <v>0</v>
      </c>
      <c r="E84" s="350" t="str">
        <f t="shared" si="29"/>
        <v>-</v>
      </c>
      <c r="F84" s="492">
        <f t="shared" si="29"/>
        <v>0</v>
      </c>
      <c r="G84" s="454" t="str">
        <f t="shared" si="29"/>
        <v>-</v>
      </c>
      <c r="H84" s="350">
        <f t="shared" si="29"/>
        <v>0</v>
      </c>
      <c r="I84" s="351" t="str">
        <f t="shared" si="29"/>
        <v>-</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2"/>
      <c r="R84" s="672"/>
      <c r="S84" s="672"/>
      <c r="T84" s="672"/>
    </row>
    <row r="85" spans="1:20" x14ac:dyDescent="0.25">
      <c r="A85" s="672"/>
      <c r="B85" s="549" t="s">
        <v>317</v>
      </c>
      <c r="C85" s="352">
        <f t="shared" ref="C85:P85" si="30">IFERROR(C67/C$72,"-")</f>
        <v>0.46153846153846156</v>
      </c>
      <c r="D85" s="562">
        <f t="shared" si="30"/>
        <v>0.51555555555555554</v>
      </c>
      <c r="E85" s="562">
        <f t="shared" si="30"/>
        <v>0.65822784810126578</v>
      </c>
      <c r="F85" s="493">
        <f t="shared" si="30"/>
        <v>0.44366197183098594</v>
      </c>
      <c r="G85" s="455">
        <f t="shared" si="30"/>
        <v>0.56000000000000005</v>
      </c>
      <c r="H85" s="562">
        <f t="shared" si="30"/>
        <v>0.55048859934853422</v>
      </c>
      <c r="I85" s="353">
        <f t="shared" si="30"/>
        <v>0.72251308900523559</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2"/>
      <c r="R85" s="672"/>
      <c r="S85" s="672"/>
      <c r="T85" s="672"/>
    </row>
    <row r="86" spans="1:20" x14ac:dyDescent="0.25">
      <c r="A86" s="672"/>
      <c r="B86" s="548" t="s">
        <v>318</v>
      </c>
      <c r="C86" s="248">
        <f t="shared" ref="C86:P86" si="31">IFERROR(C68/C$72,"-")</f>
        <v>0</v>
      </c>
      <c r="D86" s="350">
        <f t="shared" si="31"/>
        <v>0</v>
      </c>
      <c r="E86" s="350">
        <f t="shared" si="31"/>
        <v>3.1645569620253164E-3</v>
      </c>
      <c r="F86" s="492">
        <f t="shared" si="31"/>
        <v>0</v>
      </c>
      <c r="G86" s="454">
        <f t="shared" si="31"/>
        <v>8.0000000000000002E-3</v>
      </c>
      <c r="H86" s="350">
        <f t="shared" si="31"/>
        <v>0</v>
      </c>
      <c r="I86" s="351" t="str">
        <f t="shared" si="31"/>
        <v>-</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2"/>
      <c r="R86" s="672"/>
      <c r="S86" s="672"/>
      <c r="T86" s="672"/>
    </row>
    <row r="87" spans="1:20" x14ac:dyDescent="0.25">
      <c r="A87" s="672"/>
      <c r="B87" s="549" t="s">
        <v>319</v>
      </c>
      <c r="C87" s="352">
        <f t="shared" ref="C87:P87" si="32">IFERROR(C69/C$72,"-")</f>
        <v>0</v>
      </c>
      <c r="D87" s="562">
        <f t="shared" si="32"/>
        <v>0</v>
      </c>
      <c r="E87" s="562" t="str">
        <f t="shared" si="32"/>
        <v>-</v>
      </c>
      <c r="F87" s="493">
        <f t="shared" si="32"/>
        <v>0</v>
      </c>
      <c r="G87" s="455" t="str">
        <f t="shared" si="32"/>
        <v>-</v>
      </c>
      <c r="H87" s="562">
        <f t="shared" si="32"/>
        <v>0</v>
      </c>
      <c r="I87" s="353" t="str">
        <f t="shared" si="32"/>
        <v>-</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2"/>
      <c r="R87" s="672"/>
      <c r="S87" s="672"/>
      <c r="T87" s="672"/>
    </row>
    <row r="88" spans="1:20" x14ac:dyDescent="0.25">
      <c r="A88" s="672"/>
      <c r="B88" s="548" t="s">
        <v>320</v>
      </c>
      <c r="C88" s="248">
        <f t="shared" ref="C88:P88" si="33">IFERROR(C70/C$72,"-")</f>
        <v>1.6025641025641024E-2</v>
      </c>
      <c r="D88" s="350">
        <f t="shared" si="33"/>
        <v>7.3333333333333334E-2</v>
      </c>
      <c r="E88" s="350">
        <f t="shared" si="33"/>
        <v>0.10126582278481013</v>
      </c>
      <c r="F88" s="492">
        <f t="shared" si="33"/>
        <v>9.154929577464789E-2</v>
      </c>
      <c r="G88" s="454">
        <f t="shared" si="33"/>
        <v>0.104</v>
      </c>
      <c r="H88" s="350">
        <f t="shared" si="33"/>
        <v>6.5146579804560262E-2</v>
      </c>
      <c r="I88" s="351">
        <f t="shared" si="33"/>
        <v>9.947643979057591E-2</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2"/>
      <c r="R88" s="672"/>
      <c r="S88" s="672"/>
      <c r="T88" s="672"/>
    </row>
    <row r="89" spans="1:20" ht="15.75" thickBot="1" x14ac:dyDescent="0.3">
      <c r="A89" s="672"/>
      <c r="B89" s="551" t="s">
        <v>124</v>
      </c>
      <c r="C89" s="552">
        <f t="shared" ref="C89:P89" si="34">IFERROR(C71/C$72,"-")</f>
        <v>0.38782051282051283</v>
      </c>
      <c r="D89" s="375">
        <f t="shared" si="34"/>
        <v>0.29333333333333333</v>
      </c>
      <c r="E89" s="375">
        <f t="shared" si="34"/>
        <v>0.13924050632911392</v>
      </c>
      <c r="F89" s="556">
        <f t="shared" si="34"/>
        <v>0.3380281690140845</v>
      </c>
      <c r="G89" s="553">
        <f t="shared" si="34"/>
        <v>0.2</v>
      </c>
      <c r="H89" s="375">
        <f t="shared" si="34"/>
        <v>0.2736156351791531</v>
      </c>
      <c r="I89" s="391">
        <f t="shared" si="34"/>
        <v>9.947643979057591E-2</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2"/>
      <c r="R89" s="672"/>
      <c r="S89" s="672"/>
      <c r="T89" s="672"/>
    </row>
    <row r="91" spans="1:20" x14ac:dyDescent="0.25">
      <c r="A91" s="537" t="s">
        <v>325</v>
      </c>
      <c r="B91" s="672"/>
      <c r="C91" s="672"/>
      <c r="D91" s="672"/>
      <c r="E91" s="672"/>
      <c r="F91" s="672"/>
      <c r="G91" s="672"/>
      <c r="H91" s="672"/>
      <c r="I91" s="672"/>
      <c r="J91" s="672"/>
      <c r="K91" s="672"/>
      <c r="L91" s="672"/>
      <c r="M91" s="672"/>
      <c r="N91" s="672"/>
      <c r="O91" s="672"/>
      <c r="P91" s="672"/>
      <c r="Q91" s="672"/>
      <c r="R91" s="672"/>
      <c r="S91" s="672"/>
      <c r="T91" s="672"/>
    </row>
    <row r="92" spans="1:20" x14ac:dyDescent="0.25">
      <c r="A92" s="672"/>
      <c r="B92" s="672"/>
      <c r="C92" s="672"/>
      <c r="D92" s="672"/>
      <c r="E92" s="672"/>
      <c r="F92" s="672"/>
      <c r="G92" s="672"/>
      <c r="H92" s="672"/>
      <c r="I92" s="672"/>
      <c r="J92" s="672"/>
      <c r="K92" s="672"/>
      <c r="L92" s="672"/>
      <c r="M92" s="672"/>
      <c r="N92" s="672"/>
      <c r="O92" s="672"/>
      <c r="P92" s="672"/>
      <c r="Q92" s="672"/>
      <c r="R92" s="672"/>
      <c r="S92" s="672"/>
      <c r="T92" s="672"/>
    </row>
    <row r="93" spans="1:20" x14ac:dyDescent="0.25">
      <c r="A93" s="672"/>
      <c r="B93" s="672"/>
      <c r="C93" s="725" t="str">
        <f>$A$1</f>
        <v>Falkirk</v>
      </c>
      <c r="D93" s="726"/>
      <c r="E93" s="726"/>
      <c r="F93" s="726"/>
      <c r="G93" s="726"/>
      <c r="H93" s="726"/>
      <c r="I93" s="727"/>
      <c r="J93" s="725" t="s">
        <v>70</v>
      </c>
      <c r="K93" s="726"/>
      <c r="L93" s="726"/>
      <c r="M93" s="726"/>
      <c r="N93" s="726"/>
      <c r="O93" s="726"/>
      <c r="P93" s="727"/>
      <c r="Q93" s="672"/>
      <c r="R93" s="672"/>
      <c r="S93" s="672"/>
      <c r="T93" s="672"/>
    </row>
    <row r="94" spans="1:20" x14ac:dyDescent="0.25">
      <c r="A94" s="672"/>
      <c r="B94" s="672"/>
      <c r="C94" s="730" t="s">
        <v>326</v>
      </c>
      <c r="D94" s="731"/>
      <c r="E94" s="731"/>
      <c r="F94" s="766" t="s">
        <v>327</v>
      </c>
      <c r="G94" s="772"/>
      <c r="H94" s="731" t="s">
        <v>328</v>
      </c>
      <c r="I94" s="732"/>
      <c r="J94" s="730" t="s">
        <v>326</v>
      </c>
      <c r="K94" s="731"/>
      <c r="L94" s="731"/>
      <c r="M94" s="766" t="s">
        <v>327</v>
      </c>
      <c r="N94" s="772"/>
      <c r="O94" s="731" t="s">
        <v>328</v>
      </c>
      <c r="P94" s="732"/>
      <c r="Q94" s="672"/>
      <c r="R94" s="672"/>
      <c r="S94" s="672"/>
      <c r="T94" s="672"/>
    </row>
    <row r="95" spans="1:20" ht="15.75" thickBot="1" x14ac:dyDescent="0.3">
      <c r="A95" s="672"/>
      <c r="B95" s="673" t="s">
        <v>305</v>
      </c>
      <c r="C95" s="557" t="s">
        <v>74</v>
      </c>
      <c r="D95" s="558" t="s">
        <v>76</v>
      </c>
      <c r="E95" s="558" t="s">
        <v>77</v>
      </c>
      <c r="F95" s="559" t="s">
        <v>76</v>
      </c>
      <c r="G95" s="560" t="s">
        <v>77</v>
      </c>
      <c r="H95" s="558" t="s">
        <v>76</v>
      </c>
      <c r="I95" s="561" t="s">
        <v>77</v>
      </c>
      <c r="J95" s="557" t="s">
        <v>74</v>
      </c>
      <c r="K95" s="558" t="s">
        <v>76</v>
      </c>
      <c r="L95" s="558" t="s">
        <v>77</v>
      </c>
      <c r="M95" s="559" t="s">
        <v>76</v>
      </c>
      <c r="N95" s="560" t="s">
        <v>77</v>
      </c>
      <c r="O95" s="558" t="s">
        <v>76</v>
      </c>
      <c r="P95" s="561" t="s">
        <v>77</v>
      </c>
      <c r="Q95" s="672"/>
      <c r="R95" s="672"/>
      <c r="S95" s="672"/>
      <c r="T95" s="672"/>
    </row>
    <row r="96" spans="1:20" x14ac:dyDescent="0.25">
      <c r="A96" s="672"/>
      <c r="B96" s="160" t="s">
        <v>73</v>
      </c>
      <c r="C96" s="342"/>
      <c r="D96" s="341"/>
      <c r="E96" s="341"/>
      <c r="F96" s="554"/>
      <c r="G96" s="393"/>
      <c r="H96" s="341"/>
      <c r="I96" s="343"/>
      <c r="J96" s="342"/>
      <c r="K96" s="341"/>
      <c r="L96" s="341"/>
      <c r="M96" s="554"/>
      <c r="N96" s="393"/>
      <c r="O96" s="341"/>
      <c r="P96" s="343"/>
      <c r="Q96" s="672"/>
      <c r="R96" s="672"/>
      <c r="S96" s="672"/>
      <c r="T96" s="672"/>
    </row>
    <row r="97" spans="1:16" x14ac:dyDescent="0.25">
      <c r="A97" s="672"/>
      <c r="B97" s="548" t="s">
        <v>306</v>
      </c>
      <c r="C97" s="456">
        <v>1</v>
      </c>
      <c r="D97" s="349">
        <v>0</v>
      </c>
      <c r="E97" s="349" t="s">
        <v>390</v>
      </c>
      <c r="F97" s="538">
        <v>0</v>
      </c>
      <c r="G97" s="394" t="s">
        <v>390</v>
      </c>
      <c r="H97" s="349">
        <v>0</v>
      </c>
      <c r="I97" s="453" t="s">
        <v>390</v>
      </c>
      <c r="J97" s="456">
        <v>40</v>
      </c>
      <c r="K97" s="349">
        <v>58.33</v>
      </c>
      <c r="L97" s="349">
        <v>51.76</v>
      </c>
      <c r="M97" s="538">
        <v>41.936999999999998</v>
      </c>
      <c r="N97" s="394">
        <v>66.08</v>
      </c>
      <c r="O97" s="349">
        <v>25.864999999999998</v>
      </c>
      <c r="P97" s="453">
        <v>11</v>
      </c>
    </row>
    <row r="98" spans="1:16" x14ac:dyDescent="0.25">
      <c r="A98" s="672"/>
      <c r="B98" s="549" t="s">
        <v>307</v>
      </c>
      <c r="C98" s="342">
        <v>0</v>
      </c>
      <c r="D98" s="341">
        <v>0</v>
      </c>
      <c r="E98" s="341" t="s">
        <v>390</v>
      </c>
      <c r="F98" s="554">
        <v>0</v>
      </c>
      <c r="G98" s="393" t="s">
        <v>390</v>
      </c>
      <c r="H98" s="341">
        <v>0</v>
      </c>
      <c r="I98" s="343" t="s">
        <v>390</v>
      </c>
      <c r="J98" s="342">
        <v>3</v>
      </c>
      <c r="K98" s="341">
        <v>1</v>
      </c>
      <c r="L98" s="341">
        <v>4.4800000000000004</v>
      </c>
      <c r="M98" s="554">
        <v>1</v>
      </c>
      <c r="N98" s="393">
        <v>40.4</v>
      </c>
      <c r="O98" s="341">
        <v>5</v>
      </c>
      <c r="P98" s="343">
        <v>2</v>
      </c>
    </row>
    <row r="99" spans="1:16" x14ac:dyDescent="0.25">
      <c r="A99" s="672"/>
      <c r="B99" s="548" t="s">
        <v>308</v>
      </c>
      <c r="C99" s="456">
        <v>0</v>
      </c>
      <c r="D99" s="349">
        <v>0</v>
      </c>
      <c r="E99" s="349" t="s">
        <v>390</v>
      </c>
      <c r="F99" s="538">
        <v>0</v>
      </c>
      <c r="G99" s="394" t="s">
        <v>390</v>
      </c>
      <c r="H99" s="349">
        <v>0</v>
      </c>
      <c r="I99" s="453" t="s">
        <v>390</v>
      </c>
      <c r="J99" s="456">
        <v>13</v>
      </c>
      <c r="K99" s="349">
        <v>8</v>
      </c>
      <c r="L99" s="349">
        <v>8</v>
      </c>
      <c r="M99" s="538">
        <v>7</v>
      </c>
      <c r="N99" s="394">
        <v>6</v>
      </c>
      <c r="O99" s="349">
        <v>3</v>
      </c>
      <c r="P99" s="453">
        <v>0</v>
      </c>
    </row>
    <row r="100" spans="1:16" x14ac:dyDescent="0.25">
      <c r="A100" s="672"/>
      <c r="B100" s="549" t="s">
        <v>309</v>
      </c>
      <c r="C100" s="342">
        <v>0</v>
      </c>
      <c r="D100" s="341">
        <v>0</v>
      </c>
      <c r="E100" s="341" t="s">
        <v>390</v>
      </c>
      <c r="F100" s="554">
        <v>0</v>
      </c>
      <c r="G100" s="393" t="s">
        <v>390</v>
      </c>
      <c r="H100" s="341">
        <v>0</v>
      </c>
      <c r="I100" s="343" t="s">
        <v>390</v>
      </c>
      <c r="J100" s="342">
        <v>28</v>
      </c>
      <c r="K100" s="341">
        <v>37.409999999999997</v>
      </c>
      <c r="L100" s="341">
        <v>23.64</v>
      </c>
      <c r="M100" s="554">
        <v>13.865</v>
      </c>
      <c r="N100" s="393">
        <v>14.64</v>
      </c>
      <c r="O100" s="341">
        <v>3</v>
      </c>
      <c r="P100" s="343">
        <v>2</v>
      </c>
    </row>
    <row r="101" spans="1:16" x14ac:dyDescent="0.25">
      <c r="A101" s="672"/>
      <c r="B101" s="548" t="s">
        <v>310</v>
      </c>
      <c r="C101" s="456">
        <v>0</v>
      </c>
      <c r="D101" s="349">
        <v>0</v>
      </c>
      <c r="E101" s="349" t="s">
        <v>390</v>
      </c>
      <c r="F101" s="538">
        <v>0</v>
      </c>
      <c r="G101" s="394" t="s">
        <v>390</v>
      </c>
      <c r="H101" s="349">
        <v>0</v>
      </c>
      <c r="I101" s="453" t="s">
        <v>390</v>
      </c>
      <c r="J101" s="456">
        <v>0</v>
      </c>
      <c r="K101" s="349">
        <v>0</v>
      </c>
      <c r="L101" s="349">
        <v>0</v>
      </c>
      <c r="M101" s="538">
        <v>0</v>
      </c>
      <c r="N101" s="394">
        <v>0</v>
      </c>
      <c r="O101" s="349">
        <v>0</v>
      </c>
      <c r="P101" s="453">
        <v>0</v>
      </c>
    </row>
    <row r="102" spans="1:16" x14ac:dyDescent="0.25">
      <c r="A102" s="672"/>
      <c r="B102" s="549" t="s">
        <v>311</v>
      </c>
      <c r="C102" s="342">
        <v>11</v>
      </c>
      <c r="D102" s="341">
        <v>7</v>
      </c>
      <c r="E102" s="341">
        <v>3</v>
      </c>
      <c r="F102" s="554">
        <v>7</v>
      </c>
      <c r="G102" s="393">
        <v>3</v>
      </c>
      <c r="H102" s="341">
        <v>0</v>
      </c>
      <c r="I102" s="343" t="s">
        <v>390</v>
      </c>
      <c r="J102" s="342">
        <v>30</v>
      </c>
      <c r="K102" s="341">
        <v>265.75</v>
      </c>
      <c r="L102" s="341">
        <v>422</v>
      </c>
      <c r="M102" s="554">
        <v>193.75</v>
      </c>
      <c r="N102" s="393">
        <v>261</v>
      </c>
      <c r="O102" s="341">
        <v>31</v>
      </c>
      <c r="P102" s="343">
        <v>67</v>
      </c>
    </row>
    <row r="103" spans="1:16" x14ac:dyDescent="0.25">
      <c r="A103" s="672"/>
      <c r="B103" s="548" t="s">
        <v>312</v>
      </c>
      <c r="C103" s="456">
        <v>7</v>
      </c>
      <c r="D103" s="349">
        <v>12</v>
      </c>
      <c r="E103" s="349">
        <v>5</v>
      </c>
      <c r="F103" s="538">
        <v>10</v>
      </c>
      <c r="G103" s="394">
        <v>4</v>
      </c>
      <c r="H103" s="349">
        <v>2</v>
      </c>
      <c r="I103" s="453">
        <v>1</v>
      </c>
      <c r="J103" s="456">
        <v>337</v>
      </c>
      <c r="K103" s="349">
        <v>492.64800000000002</v>
      </c>
      <c r="L103" s="349">
        <v>412.17999999999995</v>
      </c>
      <c r="M103" s="538">
        <v>291.04999999999995</v>
      </c>
      <c r="N103" s="394">
        <v>318.61</v>
      </c>
      <c r="O103" s="349">
        <v>109.86499999999999</v>
      </c>
      <c r="P103" s="453">
        <v>60.8</v>
      </c>
    </row>
    <row r="104" spans="1:16" x14ac:dyDescent="0.25">
      <c r="A104" s="672"/>
      <c r="B104" s="549" t="s">
        <v>313</v>
      </c>
      <c r="C104" s="342">
        <v>0</v>
      </c>
      <c r="D104" s="341">
        <v>0</v>
      </c>
      <c r="E104" s="341" t="s">
        <v>390</v>
      </c>
      <c r="F104" s="554">
        <v>0</v>
      </c>
      <c r="G104" s="393" t="s">
        <v>390</v>
      </c>
      <c r="H104" s="341">
        <v>0</v>
      </c>
      <c r="I104" s="343" t="s">
        <v>390</v>
      </c>
      <c r="J104" s="342">
        <v>6</v>
      </c>
      <c r="K104" s="341">
        <v>0</v>
      </c>
      <c r="L104" s="341">
        <v>0</v>
      </c>
      <c r="M104" s="554">
        <v>0</v>
      </c>
      <c r="N104" s="393">
        <v>0</v>
      </c>
      <c r="O104" s="341">
        <v>0</v>
      </c>
      <c r="P104" s="343">
        <v>0</v>
      </c>
    </row>
    <row r="105" spans="1:16" x14ac:dyDescent="0.25">
      <c r="A105" s="672"/>
      <c r="B105" s="548" t="s">
        <v>314</v>
      </c>
      <c r="C105" s="456">
        <v>0</v>
      </c>
      <c r="D105" s="349">
        <v>0</v>
      </c>
      <c r="E105" s="349" t="s">
        <v>390</v>
      </c>
      <c r="F105" s="538">
        <v>0</v>
      </c>
      <c r="G105" s="394" t="s">
        <v>390</v>
      </c>
      <c r="H105" s="349">
        <v>0</v>
      </c>
      <c r="I105" s="453" t="s">
        <v>390</v>
      </c>
      <c r="J105" s="456">
        <v>6</v>
      </c>
      <c r="K105" s="349">
        <v>1</v>
      </c>
      <c r="L105" s="349">
        <v>2</v>
      </c>
      <c r="M105" s="538">
        <v>0</v>
      </c>
      <c r="N105" s="394">
        <v>1</v>
      </c>
      <c r="O105" s="349">
        <v>0</v>
      </c>
      <c r="P105" s="453">
        <v>1</v>
      </c>
    </row>
    <row r="106" spans="1:16" x14ac:dyDescent="0.25">
      <c r="A106" s="672"/>
      <c r="B106" s="549" t="s">
        <v>315</v>
      </c>
      <c r="C106" s="342">
        <v>0</v>
      </c>
      <c r="D106" s="341">
        <v>0</v>
      </c>
      <c r="E106" s="341" t="s">
        <v>390</v>
      </c>
      <c r="F106" s="554">
        <v>0</v>
      </c>
      <c r="G106" s="393" t="s">
        <v>390</v>
      </c>
      <c r="H106" s="341">
        <v>0</v>
      </c>
      <c r="I106" s="343" t="s">
        <v>390</v>
      </c>
      <c r="J106" s="342">
        <v>21</v>
      </c>
      <c r="K106" s="341">
        <v>29.864999999999998</v>
      </c>
      <c r="L106" s="341">
        <v>18</v>
      </c>
      <c r="M106" s="554">
        <v>6</v>
      </c>
      <c r="N106" s="393">
        <v>5</v>
      </c>
      <c r="O106" s="341">
        <v>10.865</v>
      </c>
      <c r="P106" s="343">
        <v>8</v>
      </c>
    </row>
    <row r="107" spans="1:16" x14ac:dyDescent="0.25">
      <c r="A107" s="672"/>
      <c r="B107" s="548" t="s">
        <v>316</v>
      </c>
      <c r="C107" s="456">
        <v>0</v>
      </c>
      <c r="D107" s="349">
        <v>0</v>
      </c>
      <c r="E107" s="349" t="s">
        <v>390</v>
      </c>
      <c r="F107" s="538">
        <v>0</v>
      </c>
      <c r="G107" s="394" t="s">
        <v>390</v>
      </c>
      <c r="H107" s="349">
        <v>0</v>
      </c>
      <c r="I107" s="453" t="s">
        <v>390</v>
      </c>
      <c r="J107" s="456">
        <v>10</v>
      </c>
      <c r="K107" s="349">
        <v>9.65</v>
      </c>
      <c r="L107" s="349">
        <v>7</v>
      </c>
      <c r="M107" s="538">
        <v>3</v>
      </c>
      <c r="N107" s="394">
        <v>4</v>
      </c>
      <c r="O107" s="349">
        <v>4</v>
      </c>
      <c r="P107" s="453">
        <v>2</v>
      </c>
    </row>
    <row r="108" spans="1:16" x14ac:dyDescent="0.25">
      <c r="A108" s="672"/>
      <c r="B108" s="549" t="s">
        <v>317</v>
      </c>
      <c r="C108" s="342">
        <v>171</v>
      </c>
      <c r="D108" s="341">
        <v>193</v>
      </c>
      <c r="E108" s="341">
        <v>149</v>
      </c>
      <c r="F108" s="554">
        <v>133</v>
      </c>
      <c r="G108" s="393">
        <v>119</v>
      </c>
      <c r="H108" s="341">
        <v>60</v>
      </c>
      <c r="I108" s="343">
        <v>30</v>
      </c>
      <c r="J108" s="342">
        <v>4428</v>
      </c>
      <c r="K108" s="341">
        <v>5176.8450000000003</v>
      </c>
      <c r="L108" s="341">
        <v>5052.875</v>
      </c>
      <c r="M108" s="554">
        <v>2979.4070000000002</v>
      </c>
      <c r="N108" s="393">
        <v>3398.0049999999997</v>
      </c>
      <c r="O108" s="341">
        <v>1064.4349999999999</v>
      </c>
      <c r="P108" s="343">
        <v>926.7</v>
      </c>
    </row>
    <row r="109" spans="1:16" x14ac:dyDescent="0.25">
      <c r="A109" s="672"/>
      <c r="B109" s="548" t="s">
        <v>318</v>
      </c>
      <c r="C109" s="456">
        <v>0</v>
      </c>
      <c r="D109" s="349">
        <v>0</v>
      </c>
      <c r="E109" s="349" t="s">
        <v>390</v>
      </c>
      <c r="F109" s="538">
        <v>0</v>
      </c>
      <c r="G109" s="394" t="s">
        <v>390</v>
      </c>
      <c r="H109" s="349">
        <v>0</v>
      </c>
      <c r="I109" s="453" t="s">
        <v>390</v>
      </c>
      <c r="J109" s="456">
        <v>4</v>
      </c>
      <c r="K109" s="349">
        <v>8</v>
      </c>
      <c r="L109" s="349">
        <v>10.119999999999999</v>
      </c>
      <c r="M109" s="538">
        <v>11</v>
      </c>
      <c r="N109" s="394">
        <v>8.33</v>
      </c>
      <c r="O109" s="349">
        <v>7</v>
      </c>
      <c r="P109" s="453">
        <v>1</v>
      </c>
    </row>
    <row r="110" spans="1:16" x14ac:dyDescent="0.25">
      <c r="A110" s="672"/>
      <c r="B110" s="549" t="s">
        <v>319</v>
      </c>
      <c r="C110" s="342">
        <v>0</v>
      </c>
      <c r="D110" s="341">
        <v>0</v>
      </c>
      <c r="E110" s="341" t="s">
        <v>390</v>
      </c>
      <c r="F110" s="554">
        <v>0</v>
      </c>
      <c r="G110" s="393" t="s">
        <v>390</v>
      </c>
      <c r="H110" s="341">
        <v>0</v>
      </c>
      <c r="I110" s="343" t="s">
        <v>390</v>
      </c>
      <c r="J110" s="342">
        <v>104</v>
      </c>
      <c r="K110" s="341">
        <v>1</v>
      </c>
      <c r="L110" s="341">
        <v>0</v>
      </c>
      <c r="M110" s="554">
        <v>2</v>
      </c>
      <c r="N110" s="393">
        <v>0</v>
      </c>
      <c r="O110" s="341">
        <v>0</v>
      </c>
      <c r="P110" s="343">
        <v>0</v>
      </c>
    </row>
    <row r="111" spans="1:16" x14ac:dyDescent="0.25">
      <c r="A111" s="672"/>
      <c r="B111" s="548" t="s">
        <v>320</v>
      </c>
      <c r="C111" s="456">
        <v>2</v>
      </c>
      <c r="D111" s="349">
        <v>3</v>
      </c>
      <c r="E111" s="349">
        <v>22</v>
      </c>
      <c r="F111" s="538">
        <v>0</v>
      </c>
      <c r="G111" s="394">
        <v>19</v>
      </c>
      <c r="H111" s="349">
        <v>3</v>
      </c>
      <c r="I111" s="453">
        <v>3</v>
      </c>
      <c r="J111" s="456">
        <v>77</v>
      </c>
      <c r="K111" s="349">
        <v>347.19500000000005</v>
      </c>
      <c r="L111" s="349">
        <v>921.61500000000001</v>
      </c>
      <c r="M111" s="538">
        <v>202.98</v>
      </c>
      <c r="N111" s="394">
        <v>562.23500000000001</v>
      </c>
      <c r="O111" s="349">
        <v>50.865000000000002</v>
      </c>
      <c r="P111" s="453">
        <v>110.8</v>
      </c>
    </row>
    <row r="112" spans="1:16" x14ac:dyDescent="0.25">
      <c r="A112" s="672"/>
      <c r="B112" s="549" t="s">
        <v>124</v>
      </c>
      <c r="C112" s="342">
        <v>128</v>
      </c>
      <c r="D112" s="341">
        <v>91</v>
      </c>
      <c r="E112" s="341">
        <v>34</v>
      </c>
      <c r="F112" s="554">
        <v>65</v>
      </c>
      <c r="G112" s="393">
        <v>25</v>
      </c>
      <c r="H112" s="341">
        <v>26</v>
      </c>
      <c r="I112" s="343">
        <v>9</v>
      </c>
      <c r="J112" s="342">
        <v>4023</v>
      </c>
      <c r="K112" s="341">
        <v>4389.3019999999997</v>
      </c>
      <c r="L112" s="341">
        <v>1437.7550000000001</v>
      </c>
      <c r="M112" s="554">
        <v>2730.386</v>
      </c>
      <c r="N112" s="393">
        <v>1078.8399999999999</v>
      </c>
      <c r="O112" s="341">
        <v>689.35500000000002</v>
      </c>
      <c r="P112" s="343">
        <v>271.7</v>
      </c>
    </row>
    <row r="113" spans="1:16" x14ac:dyDescent="0.25">
      <c r="A113" s="672"/>
      <c r="B113" s="550" t="s">
        <v>197</v>
      </c>
      <c r="C113" s="539">
        <f t="shared" ref="C113:P113" si="35">SUM(C97:C112)</f>
        <v>320</v>
      </c>
      <c r="D113" s="540">
        <f t="shared" si="35"/>
        <v>306</v>
      </c>
      <c r="E113" s="540">
        <f t="shared" si="35"/>
        <v>213</v>
      </c>
      <c r="F113" s="543">
        <f t="shared" si="35"/>
        <v>215</v>
      </c>
      <c r="G113" s="541">
        <f t="shared" si="35"/>
        <v>170</v>
      </c>
      <c r="H113" s="540">
        <f t="shared" si="35"/>
        <v>91</v>
      </c>
      <c r="I113" s="542">
        <f t="shared" si="35"/>
        <v>43</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2"/>
      <c r="B114" s="328" t="s">
        <v>78</v>
      </c>
      <c r="C114" s="544"/>
      <c r="D114" s="545"/>
      <c r="E114" s="545"/>
      <c r="F114" s="555"/>
      <c r="G114" s="546"/>
      <c r="H114" s="545"/>
      <c r="I114" s="547"/>
      <c r="J114" s="544"/>
      <c r="K114" s="545"/>
      <c r="L114" s="545"/>
      <c r="M114" s="555"/>
      <c r="N114" s="546"/>
      <c r="O114" s="545"/>
      <c r="P114" s="547"/>
    </row>
    <row r="115" spans="1:16" x14ac:dyDescent="0.25">
      <c r="A115" s="672"/>
      <c r="B115" s="548" t="s">
        <v>306</v>
      </c>
      <c r="C115" s="248">
        <f>IFERROR(C97/C$113,"-")</f>
        <v>3.1250000000000002E-3</v>
      </c>
      <c r="D115" s="350">
        <f t="shared" ref="D115:P115" si="36">IFERROR(D97/D$113,"-")</f>
        <v>0</v>
      </c>
      <c r="E115" s="350" t="str">
        <f t="shared" si="36"/>
        <v>-</v>
      </c>
      <c r="F115" s="492">
        <f t="shared" si="36"/>
        <v>0</v>
      </c>
      <c r="G115" s="454" t="str">
        <f t="shared" si="36"/>
        <v>-</v>
      </c>
      <c r="H115" s="350">
        <f t="shared" si="36"/>
        <v>0</v>
      </c>
      <c r="I115" s="351" t="str">
        <f t="shared" si="36"/>
        <v>-</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2"/>
      <c r="B116" s="549" t="s">
        <v>307</v>
      </c>
      <c r="C116" s="352">
        <f t="shared" ref="C116:P116" si="37">IFERROR(C98/C$113,"-")</f>
        <v>0</v>
      </c>
      <c r="D116" s="562">
        <f t="shared" si="37"/>
        <v>0</v>
      </c>
      <c r="E116" s="562" t="str">
        <f t="shared" si="37"/>
        <v>-</v>
      </c>
      <c r="F116" s="493">
        <f t="shared" si="37"/>
        <v>0</v>
      </c>
      <c r="G116" s="455" t="str">
        <f t="shared" si="37"/>
        <v>-</v>
      </c>
      <c r="H116" s="562">
        <f t="shared" si="37"/>
        <v>0</v>
      </c>
      <c r="I116" s="353" t="str">
        <f t="shared" si="37"/>
        <v>-</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2"/>
      <c r="B117" s="548" t="s">
        <v>308</v>
      </c>
      <c r="C117" s="248">
        <f t="shared" ref="C117:P117" si="38">IFERROR(C99/C$113,"-")</f>
        <v>0</v>
      </c>
      <c r="D117" s="350">
        <f t="shared" si="38"/>
        <v>0</v>
      </c>
      <c r="E117" s="350" t="str">
        <f t="shared" si="38"/>
        <v>-</v>
      </c>
      <c r="F117" s="492">
        <f t="shared" si="38"/>
        <v>0</v>
      </c>
      <c r="G117" s="454" t="str">
        <f t="shared" si="38"/>
        <v>-</v>
      </c>
      <c r="H117" s="350">
        <f t="shared" si="38"/>
        <v>0</v>
      </c>
      <c r="I117" s="351" t="str">
        <f t="shared" si="38"/>
        <v>-</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2"/>
      <c r="B118" s="549" t="s">
        <v>309</v>
      </c>
      <c r="C118" s="352">
        <f t="shared" ref="C118:P118" si="39">IFERROR(C100/C$113,"-")</f>
        <v>0</v>
      </c>
      <c r="D118" s="562">
        <f t="shared" si="39"/>
        <v>0</v>
      </c>
      <c r="E118" s="562" t="str">
        <f t="shared" si="39"/>
        <v>-</v>
      </c>
      <c r="F118" s="493">
        <f t="shared" si="39"/>
        <v>0</v>
      </c>
      <c r="G118" s="455" t="str">
        <f t="shared" si="39"/>
        <v>-</v>
      </c>
      <c r="H118" s="562">
        <f t="shared" si="39"/>
        <v>0</v>
      </c>
      <c r="I118" s="353" t="str">
        <f t="shared" si="39"/>
        <v>-</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2"/>
      <c r="B119" s="548" t="s">
        <v>310</v>
      </c>
      <c r="C119" s="248">
        <f t="shared" ref="C119:P119" si="40">IFERROR(C101/C$113,"-")</f>
        <v>0</v>
      </c>
      <c r="D119" s="350">
        <f t="shared" si="40"/>
        <v>0</v>
      </c>
      <c r="E119" s="350" t="str">
        <f t="shared" si="40"/>
        <v>-</v>
      </c>
      <c r="F119" s="492">
        <f t="shared" si="40"/>
        <v>0</v>
      </c>
      <c r="G119" s="454" t="str">
        <f t="shared" si="40"/>
        <v>-</v>
      </c>
      <c r="H119" s="350">
        <f t="shared" si="40"/>
        <v>0</v>
      </c>
      <c r="I119" s="351" t="str">
        <f t="shared" si="40"/>
        <v>-</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2"/>
      <c r="B120" s="549" t="s">
        <v>311</v>
      </c>
      <c r="C120" s="352">
        <f t="shared" ref="C120:P120" si="41">IFERROR(C102/C$113,"-")</f>
        <v>3.4375000000000003E-2</v>
      </c>
      <c r="D120" s="562">
        <f t="shared" si="41"/>
        <v>2.2875816993464051E-2</v>
      </c>
      <c r="E120" s="562">
        <f t="shared" si="41"/>
        <v>1.4084507042253521E-2</v>
      </c>
      <c r="F120" s="493">
        <f t="shared" si="41"/>
        <v>3.255813953488372E-2</v>
      </c>
      <c r="G120" s="455">
        <f t="shared" si="41"/>
        <v>1.7647058823529412E-2</v>
      </c>
      <c r="H120" s="562">
        <f t="shared" si="41"/>
        <v>0</v>
      </c>
      <c r="I120" s="353" t="str">
        <f t="shared" si="41"/>
        <v>-</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2"/>
      <c r="B121" s="548" t="s">
        <v>312</v>
      </c>
      <c r="C121" s="248">
        <f t="shared" ref="C121:P121" si="42">IFERROR(C103/C$113,"-")</f>
        <v>2.1874999999999999E-2</v>
      </c>
      <c r="D121" s="350">
        <f t="shared" si="42"/>
        <v>3.9215686274509803E-2</v>
      </c>
      <c r="E121" s="350">
        <f t="shared" si="42"/>
        <v>2.3474178403755867E-2</v>
      </c>
      <c r="F121" s="492">
        <f t="shared" si="42"/>
        <v>4.6511627906976744E-2</v>
      </c>
      <c r="G121" s="454">
        <f t="shared" si="42"/>
        <v>2.3529411764705882E-2</v>
      </c>
      <c r="H121" s="350">
        <f t="shared" si="42"/>
        <v>2.197802197802198E-2</v>
      </c>
      <c r="I121" s="351">
        <f t="shared" si="42"/>
        <v>2.3255813953488372E-2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2"/>
      <c r="B122" s="549" t="s">
        <v>313</v>
      </c>
      <c r="C122" s="352">
        <f t="shared" ref="C122:P122" si="43">IFERROR(C104/C$113,"-")</f>
        <v>0</v>
      </c>
      <c r="D122" s="562">
        <f t="shared" si="43"/>
        <v>0</v>
      </c>
      <c r="E122" s="562" t="str">
        <f t="shared" si="43"/>
        <v>-</v>
      </c>
      <c r="F122" s="493">
        <f t="shared" si="43"/>
        <v>0</v>
      </c>
      <c r="G122" s="455" t="str">
        <f t="shared" si="43"/>
        <v>-</v>
      </c>
      <c r="H122" s="562">
        <f t="shared" si="43"/>
        <v>0</v>
      </c>
      <c r="I122" s="353" t="str">
        <f t="shared" si="43"/>
        <v>-</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2"/>
      <c r="B123" s="548" t="s">
        <v>314</v>
      </c>
      <c r="C123" s="248">
        <f t="shared" ref="C123:P123" si="44">IFERROR(C105/C$113,"-")</f>
        <v>0</v>
      </c>
      <c r="D123" s="350">
        <f t="shared" si="44"/>
        <v>0</v>
      </c>
      <c r="E123" s="350" t="str">
        <f t="shared" si="44"/>
        <v>-</v>
      </c>
      <c r="F123" s="492">
        <f t="shared" si="44"/>
        <v>0</v>
      </c>
      <c r="G123" s="454" t="str">
        <f t="shared" si="44"/>
        <v>-</v>
      </c>
      <c r="H123" s="350">
        <f t="shared" si="44"/>
        <v>0</v>
      </c>
      <c r="I123" s="351" t="str">
        <f t="shared" si="44"/>
        <v>-</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2"/>
      <c r="B124" s="549" t="s">
        <v>315</v>
      </c>
      <c r="C124" s="352">
        <f t="shared" ref="C124:P124" si="45">IFERROR(C106/C$113,"-")</f>
        <v>0</v>
      </c>
      <c r="D124" s="562">
        <f t="shared" si="45"/>
        <v>0</v>
      </c>
      <c r="E124" s="562" t="str">
        <f t="shared" si="45"/>
        <v>-</v>
      </c>
      <c r="F124" s="493">
        <f t="shared" si="45"/>
        <v>0</v>
      </c>
      <c r="G124" s="455" t="str">
        <f t="shared" si="45"/>
        <v>-</v>
      </c>
      <c r="H124" s="562">
        <f t="shared" si="45"/>
        <v>0</v>
      </c>
      <c r="I124" s="353" t="str">
        <f t="shared" si="45"/>
        <v>-</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2"/>
      <c r="B125" s="548" t="s">
        <v>316</v>
      </c>
      <c r="C125" s="248">
        <f t="shared" ref="C125:P125" si="46">IFERROR(C107/C$113,"-")</f>
        <v>0</v>
      </c>
      <c r="D125" s="350">
        <f t="shared" si="46"/>
        <v>0</v>
      </c>
      <c r="E125" s="350" t="str">
        <f t="shared" si="46"/>
        <v>-</v>
      </c>
      <c r="F125" s="492">
        <f t="shared" si="46"/>
        <v>0</v>
      </c>
      <c r="G125" s="454" t="str">
        <f t="shared" si="46"/>
        <v>-</v>
      </c>
      <c r="H125" s="350">
        <f t="shared" si="46"/>
        <v>0</v>
      </c>
      <c r="I125" s="351" t="str">
        <f t="shared" si="46"/>
        <v>-</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2"/>
      <c r="B126" s="549" t="s">
        <v>317</v>
      </c>
      <c r="C126" s="352">
        <f t="shared" ref="C126:P126" si="47">IFERROR(C108/C$113,"-")</f>
        <v>0.53437500000000004</v>
      </c>
      <c r="D126" s="562">
        <f t="shared" si="47"/>
        <v>0.63071895424836599</v>
      </c>
      <c r="E126" s="562">
        <f t="shared" si="47"/>
        <v>0.69953051643192488</v>
      </c>
      <c r="F126" s="493">
        <f t="shared" si="47"/>
        <v>0.61860465116279073</v>
      </c>
      <c r="G126" s="455">
        <f t="shared" si="47"/>
        <v>0.7</v>
      </c>
      <c r="H126" s="562">
        <f t="shared" si="47"/>
        <v>0.65934065934065933</v>
      </c>
      <c r="I126" s="353">
        <f t="shared" si="47"/>
        <v>0.69767441860465118</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2"/>
      <c r="B127" s="548" t="s">
        <v>318</v>
      </c>
      <c r="C127" s="248">
        <f t="shared" ref="C127:P127" si="48">IFERROR(C109/C$113,"-")</f>
        <v>0</v>
      </c>
      <c r="D127" s="350">
        <f t="shared" si="48"/>
        <v>0</v>
      </c>
      <c r="E127" s="350" t="str">
        <f t="shared" si="48"/>
        <v>-</v>
      </c>
      <c r="F127" s="492">
        <f t="shared" si="48"/>
        <v>0</v>
      </c>
      <c r="G127" s="454" t="str">
        <f t="shared" si="48"/>
        <v>-</v>
      </c>
      <c r="H127" s="350">
        <f t="shared" si="48"/>
        <v>0</v>
      </c>
      <c r="I127" s="351" t="str">
        <f t="shared" si="48"/>
        <v>-</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2"/>
      <c r="B128" s="549" t="s">
        <v>319</v>
      </c>
      <c r="C128" s="352">
        <f t="shared" ref="C128:P128" si="49">IFERROR(C110/C$113,"-")</f>
        <v>0</v>
      </c>
      <c r="D128" s="562">
        <f t="shared" si="49"/>
        <v>0</v>
      </c>
      <c r="E128" s="562" t="str">
        <f t="shared" si="49"/>
        <v>-</v>
      </c>
      <c r="F128" s="493">
        <f t="shared" si="49"/>
        <v>0</v>
      </c>
      <c r="G128" s="455" t="str">
        <f t="shared" si="49"/>
        <v>-</v>
      </c>
      <c r="H128" s="562">
        <f t="shared" si="49"/>
        <v>0</v>
      </c>
      <c r="I128" s="353" t="str">
        <f t="shared" si="49"/>
        <v>-</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2"/>
      <c r="B129" s="548" t="s">
        <v>320</v>
      </c>
      <c r="C129" s="248">
        <f t="shared" ref="C129:P129" si="50">IFERROR(C111/C$113,"-")</f>
        <v>6.2500000000000003E-3</v>
      </c>
      <c r="D129" s="350">
        <f t="shared" si="50"/>
        <v>9.8039215686274508E-3</v>
      </c>
      <c r="E129" s="350">
        <f t="shared" si="50"/>
        <v>0.10328638497652583</v>
      </c>
      <c r="F129" s="492">
        <f t="shared" si="50"/>
        <v>0</v>
      </c>
      <c r="G129" s="454">
        <f t="shared" si="50"/>
        <v>0.11176470588235295</v>
      </c>
      <c r="H129" s="350">
        <f t="shared" si="50"/>
        <v>3.2967032967032968E-2</v>
      </c>
      <c r="I129" s="351">
        <f t="shared" si="50"/>
        <v>6.9767441860465115E-2</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2"/>
      <c r="B130" s="551" t="s">
        <v>124</v>
      </c>
      <c r="C130" s="552">
        <f t="shared" ref="C130:P130" si="51">IFERROR(C112/C$113,"-")</f>
        <v>0.4</v>
      </c>
      <c r="D130" s="375">
        <f t="shared" si="51"/>
        <v>0.29738562091503268</v>
      </c>
      <c r="E130" s="375">
        <f t="shared" si="51"/>
        <v>0.15962441314553991</v>
      </c>
      <c r="F130" s="556">
        <f t="shared" si="51"/>
        <v>0.30232558139534882</v>
      </c>
      <c r="G130" s="553">
        <f t="shared" si="51"/>
        <v>0.14705882352941177</v>
      </c>
      <c r="H130" s="375">
        <f t="shared" si="51"/>
        <v>0.2857142857142857</v>
      </c>
      <c r="I130" s="391">
        <f t="shared" si="51"/>
        <v>0.20930232558139536</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c r="B132" s="672"/>
      <c r="C132" s="672"/>
      <c r="D132" s="672"/>
      <c r="E132" s="672"/>
      <c r="F132" s="672"/>
      <c r="G132" s="672"/>
      <c r="H132" s="672"/>
      <c r="I132" s="672"/>
      <c r="J132" s="672"/>
      <c r="K132" s="672"/>
      <c r="L132" s="672"/>
      <c r="M132" s="672"/>
      <c r="N132" s="672"/>
      <c r="O132" s="672"/>
      <c r="P132" s="672"/>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7"/>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24" t="s">
        <v>1</v>
      </c>
      <c r="B1" s="724"/>
      <c r="C1" s="724"/>
      <c r="D1" s="672"/>
      <c r="E1" s="672"/>
      <c r="F1" s="672"/>
      <c r="G1" s="672"/>
      <c r="H1" s="672"/>
      <c r="I1" s="672"/>
      <c r="J1" s="672"/>
      <c r="K1" s="672"/>
      <c r="L1" s="672"/>
      <c r="M1" s="672"/>
      <c r="N1" s="672"/>
      <c r="O1" s="672"/>
      <c r="P1" s="672"/>
      <c r="Q1" s="672"/>
      <c r="R1" s="672"/>
      <c r="S1" s="672"/>
      <c r="T1" s="672"/>
    </row>
    <row r="2" spans="1:20" x14ac:dyDescent="0.25">
      <c r="A2" s="673" t="s">
        <v>15</v>
      </c>
      <c r="B2" s="672"/>
      <c r="C2" s="672"/>
      <c r="D2" s="672"/>
      <c r="E2" s="672"/>
      <c r="F2" s="672"/>
      <c r="G2" s="672"/>
      <c r="H2" s="672"/>
      <c r="I2" s="672"/>
      <c r="J2" s="672"/>
      <c r="K2" s="672"/>
      <c r="L2" s="672"/>
      <c r="M2" s="672"/>
      <c r="N2" s="672"/>
      <c r="O2" s="672"/>
      <c r="P2" s="672"/>
      <c r="Q2" s="672"/>
      <c r="R2" s="672"/>
      <c r="S2" s="672"/>
      <c r="T2" s="672"/>
    </row>
    <row r="3" spans="1:20" s="672" customFormat="1" x14ac:dyDescent="0.25">
      <c r="A3" s="282" t="s">
        <v>21</v>
      </c>
    </row>
    <row r="4" spans="1:20" s="656" customFormat="1" x14ac:dyDescent="0.25">
      <c r="A4" s="673"/>
      <c r="B4" s="672"/>
      <c r="C4" s="672"/>
      <c r="D4" s="672"/>
      <c r="E4" s="672"/>
      <c r="F4" s="672"/>
      <c r="G4" s="672"/>
      <c r="H4" s="672"/>
      <c r="I4" s="672"/>
      <c r="J4" s="672"/>
      <c r="K4" s="672"/>
      <c r="L4" s="672"/>
      <c r="M4" s="672"/>
      <c r="N4" s="672"/>
      <c r="O4" s="672"/>
      <c r="P4" s="672"/>
      <c r="Q4" s="672"/>
      <c r="R4" s="672"/>
      <c r="S4" s="672"/>
      <c r="T4" s="672"/>
    </row>
    <row r="5" spans="1:20" s="656" customFormat="1" x14ac:dyDescent="0.25">
      <c r="A5" s="278" t="s">
        <v>329</v>
      </c>
      <c r="B5" s="672"/>
      <c r="C5" s="534" t="s">
        <v>330</v>
      </c>
      <c r="D5" s="672"/>
      <c r="E5" s="672"/>
      <c r="F5" s="672"/>
      <c r="G5" s="672"/>
      <c r="H5" s="672"/>
      <c r="I5" s="672"/>
      <c r="J5" s="672"/>
      <c r="K5" s="672"/>
      <c r="L5" s="672"/>
      <c r="M5" s="672"/>
      <c r="N5" s="672"/>
      <c r="O5" s="672"/>
      <c r="P5" s="672"/>
      <c r="Q5" s="672"/>
      <c r="R5" s="672"/>
      <c r="S5" s="672"/>
      <c r="T5" s="672"/>
    </row>
    <row r="6" spans="1:20" s="656" customFormat="1" x14ac:dyDescent="0.25">
      <c r="A6" s="278" t="s">
        <v>331</v>
      </c>
      <c r="B6" s="672"/>
      <c r="C6" s="534" t="s">
        <v>332</v>
      </c>
      <c r="D6" s="672"/>
      <c r="E6" s="672"/>
      <c r="F6" s="672"/>
      <c r="G6" s="672"/>
      <c r="H6" s="672"/>
      <c r="I6" s="672"/>
      <c r="J6" s="672"/>
      <c r="K6" s="672"/>
      <c r="L6" s="672"/>
      <c r="M6" s="672"/>
      <c r="N6" s="672"/>
      <c r="O6" s="672"/>
      <c r="P6" s="672"/>
      <c r="Q6" s="672"/>
      <c r="R6" s="672"/>
      <c r="S6" s="672"/>
      <c r="T6" s="672"/>
    </row>
    <row r="8" spans="1:20" x14ac:dyDescent="0.25">
      <c r="A8" s="673" t="s">
        <v>333</v>
      </c>
      <c r="B8" s="672"/>
      <c r="C8" s="672"/>
      <c r="D8" s="672"/>
      <c r="E8" s="672"/>
      <c r="F8" s="672"/>
      <c r="G8" s="672"/>
      <c r="H8" s="672"/>
      <c r="I8" s="672"/>
      <c r="J8" s="672"/>
      <c r="K8" s="672"/>
      <c r="L8" s="672"/>
      <c r="M8" s="672"/>
      <c r="N8" s="672"/>
      <c r="O8" s="672"/>
      <c r="P8" s="672"/>
      <c r="Q8" s="672"/>
      <c r="R8" s="672"/>
      <c r="S8" s="672"/>
      <c r="T8" s="672"/>
    </row>
    <row r="10" spans="1:20" x14ac:dyDescent="0.25">
      <c r="A10" s="672"/>
      <c r="B10" s="756" t="s">
        <v>15</v>
      </c>
      <c r="C10" s="773" t="str">
        <f>$A$1</f>
        <v>Falkirk</v>
      </c>
      <c r="D10" s="738"/>
      <c r="E10" s="738"/>
      <c r="F10" s="738"/>
      <c r="G10" s="738"/>
      <c r="H10" s="738"/>
      <c r="I10" s="738"/>
      <c r="J10" s="738"/>
      <c r="K10" s="738"/>
      <c r="L10" s="773" t="s">
        <v>70</v>
      </c>
      <c r="M10" s="738"/>
      <c r="N10" s="738"/>
      <c r="O10" s="738"/>
      <c r="P10" s="738"/>
      <c r="Q10" s="738"/>
      <c r="R10" s="738"/>
      <c r="S10" s="738"/>
      <c r="T10" s="738"/>
    </row>
    <row r="11" spans="1:20" x14ac:dyDescent="0.25">
      <c r="A11" s="672"/>
      <c r="B11" s="756"/>
      <c r="C11" s="774" t="s">
        <v>334</v>
      </c>
      <c r="D11" s="775"/>
      <c r="E11" s="776"/>
      <c r="F11" s="777" t="s">
        <v>335</v>
      </c>
      <c r="G11" s="775"/>
      <c r="H11" s="775"/>
      <c r="I11" s="778" t="s">
        <v>336</v>
      </c>
      <c r="J11" s="768"/>
      <c r="K11" s="771"/>
      <c r="L11" s="774" t="s">
        <v>334</v>
      </c>
      <c r="M11" s="775"/>
      <c r="N11" s="776"/>
      <c r="O11" s="777" t="s">
        <v>335</v>
      </c>
      <c r="P11" s="775"/>
      <c r="Q11" s="775"/>
      <c r="R11" s="778" t="s">
        <v>336</v>
      </c>
      <c r="S11" s="768"/>
      <c r="T11" s="768"/>
    </row>
    <row r="12" spans="1:20" ht="15.75" thickBot="1" x14ac:dyDescent="0.3">
      <c r="A12" s="672"/>
      <c r="B12" s="673" t="s">
        <v>305</v>
      </c>
      <c r="C12" s="597" t="s">
        <v>74</v>
      </c>
      <c r="D12" s="596" t="s">
        <v>76</v>
      </c>
      <c r="E12" s="595" t="s">
        <v>77</v>
      </c>
      <c r="F12" s="594" t="s">
        <v>74</v>
      </c>
      <c r="G12" s="596" t="s">
        <v>76</v>
      </c>
      <c r="H12" s="596" t="s">
        <v>77</v>
      </c>
      <c r="I12" s="609" t="s">
        <v>74</v>
      </c>
      <c r="J12" s="558" t="s">
        <v>76</v>
      </c>
      <c r="K12" s="561" t="s">
        <v>77</v>
      </c>
      <c r="L12" s="597" t="s">
        <v>74</v>
      </c>
      <c r="M12" s="596" t="s">
        <v>76</v>
      </c>
      <c r="N12" s="595" t="s">
        <v>77</v>
      </c>
      <c r="O12" s="594" t="s">
        <v>74</v>
      </c>
      <c r="P12" s="596" t="s">
        <v>76</v>
      </c>
      <c r="Q12" s="596" t="s">
        <v>77</v>
      </c>
      <c r="R12" s="609" t="s">
        <v>74</v>
      </c>
      <c r="S12" s="558" t="s">
        <v>76</v>
      </c>
      <c r="T12" s="558" t="s">
        <v>77</v>
      </c>
    </row>
    <row r="13" spans="1:20" x14ac:dyDescent="0.25">
      <c r="A13" s="672"/>
      <c r="B13" s="160" t="s">
        <v>73</v>
      </c>
      <c r="C13" s="342"/>
      <c r="D13" s="341"/>
      <c r="E13" s="393"/>
      <c r="F13" s="554"/>
      <c r="G13" s="341"/>
      <c r="H13" s="341"/>
      <c r="I13" s="586"/>
      <c r="J13" s="341"/>
      <c r="K13" s="343"/>
      <c r="L13" s="342"/>
      <c r="M13" s="341"/>
      <c r="N13" s="393"/>
      <c r="O13" s="554"/>
      <c r="P13" s="341"/>
      <c r="Q13" s="341"/>
      <c r="R13" s="586"/>
      <c r="S13" s="341"/>
      <c r="T13" s="341"/>
    </row>
    <row r="14" spans="1:20" x14ac:dyDescent="0.25">
      <c r="A14" s="672"/>
      <c r="B14" s="548" t="s">
        <v>306</v>
      </c>
      <c r="C14" s="564">
        <v>17223.75</v>
      </c>
      <c r="D14" s="565">
        <v>353792.9</v>
      </c>
      <c r="E14" s="565">
        <v>371205.52</v>
      </c>
      <c r="F14" s="573">
        <v>6320.6</v>
      </c>
      <c r="G14" s="565">
        <v>14448.1</v>
      </c>
      <c r="H14" s="565">
        <v>13395</v>
      </c>
      <c r="I14" s="587">
        <f>SUM(C14,F14)</f>
        <v>23544.35</v>
      </c>
      <c r="J14" s="576">
        <f t="shared" ref="J14:K29" si="0">SUM(D14,G14)</f>
        <v>368241</v>
      </c>
      <c r="K14" s="577">
        <f t="shared" si="0"/>
        <v>384600.52</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2"/>
      <c r="B15" s="549" t="s">
        <v>307</v>
      </c>
      <c r="C15" s="566">
        <v>134226.9</v>
      </c>
      <c r="D15" s="567">
        <v>125742.3</v>
      </c>
      <c r="E15" s="568">
        <v>114586.26</v>
      </c>
      <c r="F15" s="574">
        <v>0</v>
      </c>
      <c r="G15" s="567">
        <v>0</v>
      </c>
      <c r="H15" s="567" t="s">
        <v>390</v>
      </c>
      <c r="I15" s="588">
        <f t="shared" ref="I15:I29" si="3">SUM(C15,F15)</f>
        <v>134226.9</v>
      </c>
      <c r="J15" s="578">
        <f t="shared" si="0"/>
        <v>125742.3</v>
      </c>
      <c r="K15" s="579">
        <f t="shared" si="0"/>
        <v>114586.26</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2"/>
      <c r="B16" s="548" t="s">
        <v>308</v>
      </c>
      <c r="C16" s="564">
        <v>0</v>
      </c>
      <c r="D16" s="565">
        <v>5685.3</v>
      </c>
      <c r="E16" s="569">
        <v>12252.08</v>
      </c>
      <c r="F16" s="573">
        <v>0</v>
      </c>
      <c r="G16" s="565">
        <v>0</v>
      </c>
      <c r="H16" s="565" t="s">
        <v>390</v>
      </c>
      <c r="I16" s="587">
        <f t="shared" si="3"/>
        <v>0</v>
      </c>
      <c r="J16" s="576">
        <f t="shared" si="0"/>
        <v>5685.3</v>
      </c>
      <c r="K16" s="577">
        <f t="shared" si="0"/>
        <v>12252.08</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309</v>
      </c>
      <c r="C17" s="566">
        <v>41326.79</v>
      </c>
      <c r="D17" s="567">
        <v>39307.75</v>
      </c>
      <c r="E17" s="568">
        <v>13487.88</v>
      </c>
      <c r="F17" s="574">
        <v>0</v>
      </c>
      <c r="G17" s="567">
        <v>14825.72</v>
      </c>
      <c r="H17" s="567">
        <v>17949.36</v>
      </c>
      <c r="I17" s="588">
        <f t="shared" si="3"/>
        <v>41326.79</v>
      </c>
      <c r="J17" s="578">
        <f t="shared" si="0"/>
        <v>54133.47</v>
      </c>
      <c r="K17" s="579">
        <f t="shared" si="0"/>
        <v>31437.239999999998</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310</v>
      </c>
      <c r="C18" s="564">
        <v>0</v>
      </c>
      <c r="D18" s="565" t="s">
        <v>75</v>
      </c>
      <c r="E18" s="569">
        <v>840</v>
      </c>
      <c r="F18" s="573">
        <v>0</v>
      </c>
      <c r="G18" s="565">
        <v>0</v>
      </c>
      <c r="H18" s="565" t="s">
        <v>390</v>
      </c>
      <c r="I18" s="587">
        <f t="shared" si="3"/>
        <v>0</v>
      </c>
      <c r="J18" s="576">
        <f t="shared" si="0"/>
        <v>0</v>
      </c>
      <c r="K18" s="577">
        <f t="shared" si="0"/>
        <v>840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311</v>
      </c>
      <c r="C19" s="566">
        <v>359416.86000000004</v>
      </c>
      <c r="D19" s="567">
        <v>337816.07</v>
      </c>
      <c r="E19" s="568">
        <v>379119.33</v>
      </c>
      <c r="F19" s="574">
        <v>91895.8</v>
      </c>
      <c r="G19" s="567">
        <v>81146.75</v>
      </c>
      <c r="H19" s="567">
        <v>15429.32</v>
      </c>
      <c r="I19" s="588">
        <f t="shared" si="3"/>
        <v>451312.66000000003</v>
      </c>
      <c r="J19" s="578">
        <f t="shared" si="0"/>
        <v>418962.82</v>
      </c>
      <c r="K19" s="579">
        <f t="shared" si="0"/>
        <v>394548.65</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312</v>
      </c>
      <c r="C20" s="564">
        <v>104071.55</v>
      </c>
      <c r="D20" s="565">
        <v>152865.65</v>
      </c>
      <c r="E20" s="569">
        <v>179681.09</v>
      </c>
      <c r="F20" s="573">
        <v>40598.5</v>
      </c>
      <c r="G20" s="565">
        <v>86066.75</v>
      </c>
      <c r="H20" s="565">
        <v>45143.9</v>
      </c>
      <c r="I20" s="587">
        <f t="shared" si="3"/>
        <v>144670.04999999999</v>
      </c>
      <c r="J20" s="576">
        <f t="shared" si="0"/>
        <v>238932.4</v>
      </c>
      <c r="K20" s="577">
        <f t="shared" si="0"/>
        <v>224824.99</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313</v>
      </c>
      <c r="C21" s="566">
        <v>4000.52</v>
      </c>
      <c r="D21" s="567">
        <v>7036.86</v>
      </c>
      <c r="E21" s="568">
        <v>5883.17</v>
      </c>
      <c r="F21" s="574">
        <v>0</v>
      </c>
      <c r="G21" s="567">
        <v>0</v>
      </c>
      <c r="H21" s="567">
        <v>2025.03</v>
      </c>
      <c r="I21" s="588">
        <f t="shared" si="3"/>
        <v>4000.52</v>
      </c>
      <c r="J21" s="578">
        <f t="shared" si="0"/>
        <v>7036.86</v>
      </c>
      <c r="K21" s="579">
        <f t="shared" si="0"/>
        <v>7908.2</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314</v>
      </c>
      <c r="C22" s="564">
        <v>5395</v>
      </c>
      <c r="D22" s="565">
        <v>1980</v>
      </c>
      <c r="E22" s="569" t="s">
        <v>390</v>
      </c>
      <c r="F22" s="573">
        <v>0</v>
      </c>
      <c r="G22" s="565">
        <v>0</v>
      </c>
      <c r="H22" s="565" t="s">
        <v>390</v>
      </c>
      <c r="I22" s="587">
        <f t="shared" si="3"/>
        <v>5395</v>
      </c>
      <c r="J22" s="576">
        <f t="shared" si="0"/>
        <v>1980</v>
      </c>
      <c r="K22" s="577">
        <f t="shared" si="0"/>
        <v>0</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315</v>
      </c>
      <c r="C23" s="566">
        <v>1747.2</v>
      </c>
      <c r="D23" s="567" t="s">
        <v>75</v>
      </c>
      <c r="E23" s="568" t="s">
        <v>390</v>
      </c>
      <c r="F23" s="574">
        <v>0</v>
      </c>
      <c r="G23" s="567">
        <v>0</v>
      </c>
      <c r="H23" s="567" t="s">
        <v>390</v>
      </c>
      <c r="I23" s="588">
        <f t="shared" si="3"/>
        <v>1747.2</v>
      </c>
      <c r="J23" s="578">
        <f t="shared" si="0"/>
        <v>0</v>
      </c>
      <c r="K23" s="579">
        <f t="shared" si="0"/>
        <v>0</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316</v>
      </c>
      <c r="C24" s="564">
        <v>35679.42</v>
      </c>
      <c r="D24" s="565">
        <v>41649.49</v>
      </c>
      <c r="E24" s="569">
        <v>158735.37</v>
      </c>
      <c r="F24" s="573">
        <v>0</v>
      </c>
      <c r="G24" s="565">
        <v>0</v>
      </c>
      <c r="H24" s="565" t="s">
        <v>390</v>
      </c>
      <c r="I24" s="587">
        <f t="shared" si="3"/>
        <v>35679.42</v>
      </c>
      <c r="J24" s="576">
        <f t="shared" si="0"/>
        <v>41649.49</v>
      </c>
      <c r="K24" s="577">
        <f t="shared" si="0"/>
        <v>158735.37</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317</v>
      </c>
      <c r="C25" s="566">
        <v>2153598.4300000002</v>
      </c>
      <c r="D25" s="567">
        <v>2360253.2400000002</v>
      </c>
      <c r="E25" s="568">
        <v>2652770.2799999998</v>
      </c>
      <c r="F25" s="574">
        <v>681125.31</v>
      </c>
      <c r="G25" s="567">
        <v>1178667.8799999999</v>
      </c>
      <c r="H25" s="567">
        <v>807129.14</v>
      </c>
      <c r="I25" s="588">
        <f t="shared" si="3"/>
        <v>2834723.74</v>
      </c>
      <c r="J25" s="578">
        <f t="shared" si="0"/>
        <v>3538921.12</v>
      </c>
      <c r="K25" s="579">
        <f t="shared" si="0"/>
        <v>3459899.42</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318</v>
      </c>
      <c r="C26" s="564">
        <v>3998.26</v>
      </c>
      <c r="D26" s="565">
        <v>7180.4</v>
      </c>
      <c r="E26" s="569">
        <v>3871.8</v>
      </c>
      <c r="F26" s="573">
        <v>0</v>
      </c>
      <c r="G26" s="565">
        <v>0</v>
      </c>
      <c r="H26" s="565">
        <v>2200</v>
      </c>
      <c r="I26" s="587">
        <f t="shared" si="3"/>
        <v>3998.26</v>
      </c>
      <c r="J26" s="576">
        <f t="shared" si="0"/>
        <v>7180.4</v>
      </c>
      <c r="K26" s="577">
        <f t="shared" si="0"/>
        <v>6071.8</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319</v>
      </c>
      <c r="C27" s="566">
        <v>500</v>
      </c>
      <c r="D27" s="567">
        <v>500</v>
      </c>
      <c r="E27" s="568">
        <v>6298.52</v>
      </c>
      <c r="F27" s="574">
        <v>0</v>
      </c>
      <c r="G27" s="567">
        <v>0</v>
      </c>
      <c r="H27" s="567" t="s">
        <v>390</v>
      </c>
      <c r="I27" s="588">
        <f t="shared" si="3"/>
        <v>500</v>
      </c>
      <c r="J27" s="578">
        <f t="shared" si="0"/>
        <v>500</v>
      </c>
      <c r="K27" s="579">
        <f t="shared" si="0"/>
        <v>6298.52</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320</v>
      </c>
      <c r="C28" s="564">
        <v>37425.4</v>
      </c>
      <c r="D28" s="565">
        <v>362892.93</v>
      </c>
      <c r="E28" s="569">
        <v>853940.01</v>
      </c>
      <c r="F28" s="573">
        <v>3814.74</v>
      </c>
      <c r="G28" s="565">
        <v>47313.95</v>
      </c>
      <c r="H28" s="565">
        <v>158778.91</v>
      </c>
      <c r="I28" s="587">
        <f t="shared" si="3"/>
        <v>41240.14</v>
      </c>
      <c r="J28" s="576">
        <f t="shared" si="0"/>
        <v>410206.88</v>
      </c>
      <c r="K28" s="577">
        <f t="shared" si="0"/>
        <v>1012718.92</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124</v>
      </c>
      <c r="C29" s="566">
        <v>2481600.71</v>
      </c>
      <c r="D29" s="567">
        <v>2507718.83</v>
      </c>
      <c r="E29" s="568">
        <v>2361346.37</v>
      </c>
      <c r="F29" s="574">
        <v>787917.96</v>
      </c>
      <c r="G29" s="567">
        <v>1005106.91</v>
      </c>
      <c r="H29" s="567">
        <v>279446.88</v>
      </c>
      <c r="I29" s="588">
        <f t="shared" si="3"/>
        <v>3269518.67</v>
      </c>
      <c r="J29" s="578">
        <f t="shared" si="0"/>
        <v>3512825.74</v>
      </c>
      <c r="K29" s="579">
        <f t="shared" si="0"/>
        <v>2640793.25</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197</v>
      </c>
      <c r="C30" s="570">
        <f t="shared" ref="C30:I30" si="5">SUM(C14:C29)</f>
        <v>5380210.79</v>
      </c>
      <c r="D30" s="571">
        <f t="shared" si="5"/>
        <v>6304421.7200000007</v>
      </c>
      <c r="E30" s="572">
        <f t="shared" si="5"/>
        <v>7114017.6799999997</v>
      </c>
      <c r="F30" s="575">
        <f t="shared" si="5"/>
        <v>1611672.9100000001</v>
      </c>
      <c r="G30" s="571">
        <f t="shared" si="5"/>
        <v>2427576.06</v>
      </c>
      <c r="H30" s="571">
        <f t="shared" si="5"/>
        <v>1341497.54</v>
      </c>
      <c r="I30" s="589">
        <f t="shared" si="5"/>
        <v>6991883.7000000002</v>
      </c>
      <c r="J30" s="580">
        <f t="shared" ref="J30:K30" si="6">SUM(J14:J29)</f>
        <v>8731997.7800000012</v>
      </c>
      <c r="K30" s="581">
        <f t="shared" si="6"/>
        <v>8455515.2199999988</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78</v>
      </c>
      <c r="C31" s="544"/>
      <c r="D31" s="545"/>
      <c r="E31" s="546"/>
      <c r="F31" s="555"/>
      <c r="G31" s="545"/>
      <c r="H31" s="545"/>
      <c r="I31" s="590"/>
      <c r="J31" s="582"/>
      <c r="K31" s="583"/>
      <c r="L31" s="544"/>
      <c r="M31" s="545"/>
      <c r="N31" s="546"/>
      <c r="O31" s="555"/>
      <c r="P31" s="545"/>
      <c r="Q31" s="545"/>
      <c r="R31" s="590"/>
      <c r="S31" s="582"/>
      <c r="T31" s="582"/>
    </row>
    <row r="32" spans="2:20" x14ac:dyDescent="0.25">
      <c r="B32" s="548" t="s">
        <v>306</v>
      </c>
      <c r="C32" s="248">
        <f>IFERROR(C14/C$30,"-")</f>
        <v>3.2013150919687292E-3</v>
      </c>
      <c r="D32" s="350">
        <f t="shared" ref="D32:H32" si="10">IFERROR(D14/D$30,"-")</f>
        <v>5.6118216025688075E-2</v>
      </c>
      <c r="E32" s="350">
        <f t="shared" si="10"/>
        <v>5.2179448617844876E-2</v>
      </c>
      <c r="F32" s="492">
        <f t="shared" si="10"/>
        <v>3.9217635047300008E-3</v>
      </c>
      <c r="G32" s="350">
        <f t="shared" si="10"/>
        <v>5.9516569791844137E-3</v>
      </c>
      <c r="H32" s="350">
        <f t="shared" si="10"/>
        <v>9.985109626067596E-3</v>
      </c>
      <c r="I32" s="591">
        <f t="shared" ref="I32:K32" si="11">IFERROR(I14/I$30,"-")</f>
        <v>3.3673829557548272E-3</v>
      </c>
      <c r="J32" s="494">
        <f t="shared" si="11"/>
        <v>4.2171449109094934E-2</v>
      </c>
      <c r="K32" s="584">
        <f t="shared" si="11"/>
        <v>4.5485166780883643E-2</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307</v>
      </c>
      <c r="C33" s="352">
        <f t="shared" ref="C33:K33" si="13">IFERROR(C15/C$30,"-")</f>
        <v>2.4948260437952095E-2</v>
      </c>
      <c r="D33" s="562">
        <f t="shared" si="13"/>
        <v>1.9945096566287446E-2</v>
      </c>
      <c r="E33" s="455">
        <f t="shared" si="13"/>
        <v>1.6107109253065563E-2</v>
      </c>
      <c r="F33" s="493">
        <f t="shared" si="13"/>
        <v>0</v>
      </c>
      <c r="G33" s="562">
        <f t="shared" si="13"/>
        <v>0</v>
      </c>
      <c r="H33" s="562" t="str">
        <f t="shared" si="13"/>
        <v>-</v>
      </c>
      <c r="I33" s="592">
        <f t="shared" si="13"/>
        <v>1.9197530416588594E-2</v>
      </c>
      <c r="J33" s="34">
        <f t="shared" si="13"/>
        <v>1.4400175443012994E-2</v>
      </c>
      <c r="K33" s="585">
        <f t="shared" si="13"/>
        <v>1.355165912645593E-2</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308</v>
      </c>
      <c r="C34" s="248">
        <f t="shared" ref="C34:K34" si="15">IFERROR(C16/C$30,"-")</f>
        <v>0</v>
      </c>
      <c r="D34" s="350">
        <f t="shared" si="15"/>
        <v>9.0179563685660288E-4</v>
      </c>
      <c r="E34" s="454">
        <f t="shared" si="15"/>
        <v>1.7222448061163661E-3</v>
      </c>
      <c r="F34" s="492">
        <f t="shared" si="15"/>
        <v>0</v>
      </c>
      <c r="G34" s="350">
        <f t="shared" si="15"/>
        <v>0</v>
      </c>
      <c r="H34" s="350" t="str">
        <f t="shared" si="15"/>
        <v>-</v>
      </c>
      <c r="I34" s="591">
        <f t="shared" si="15"/>
        <v>0</v>
      </c>
      <c r="J34" s="494">
        <f t="shared" si="15"/>
        <v>6.5108811789001619E-4</v>
      </c>
      <c r="K34" s="584">
        <f t="shared" si="15"/>
        <v>1.449004546880823E-3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309</v>
      </c>
      <c r="C35" s="352">
        <f t="shared" ref="C35:K35" si="17">IFERROR(C17/C$30,"-")</f>
        <v>7.681258525560483E-3</v>
      </c>
      <c r="D35" s="562">
        <f t="shared" si="17"/>
        <v>6.2349493333069723E-3</v>
      </c>
      <c r="E35" s="455">
        <f t="shared" si="17"/>
        <v>1.8959581781641003E-3</v>
      </c>
      <c r="F35" s="493">
        <f t="shared" si="17"/>
        <v>0</v>
      </c>
      <c r="G35" s="562">
        <f t="shared" si="17"/>
        <v>6.1072113225568714E-3</v>
      </c>
      <c r="H35" s="562">
        <f t="shared" si="17"/>
        <v>1.3380091625065522E-2</v>
      </c>
      <c r="I35" s="592">
        <f t="shared" si="17"/>
        <v>5.9106804079135352E-3</v>
      </c>
      <c r="J35" s="34">
        <f t="shared" si="17"/>
        <v>6.1994369861143039E-3</v>
      </c>
      <c r="K35" s="585">
        <f t="shared" si="17"/>
        <v>3.7179567633727237E-3</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310</v>
      </c>
      <c r="C36" s="248">
        <f t="shared" ref="C36:K36" si="19">IFERROR(C18/C$30,"-")</f>
        <v>0</v>
      </c>
      <c r="D36" s="350" t="str">
        <f t="shared" si="19"/>
        <v>-</v>
      </c>
      <c r="E36" s="454">
        <f t="shared" si="19"/>
        <v>1.1807673775699697E-4</v>
      </c>
      <c r="F36" s="492">
        <f t="shared" si="19"/>
        <v>0</v>
      </c>
      <c r="G36" s="350">
        <f t="shared" si="19"/>
        <v>0</v>
      </c>
      <c r="H36" s="350" t="str">
        <f t="shared" si="19"/>
        <v>-</v>
      </c>
      <c r="I36" s="591">
        <f t="shared" si="19"/>
        <v>0</v>
      </c>
      <c r="J36" s="494">
        <f t="shared" si="19"/>
        <v>0</v>
      </c>
      <c r="K36" s="584">
        <f t="shared" si="19"/>
        <v>9.9343443674861025E-5</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311</v>
      </c>
      <c r="C37" s="352">
        <f t="shared" ref="C37:K37" si="21">IFERROR(C19/C$30,"-")</f>
        <v>6.6803490426069354E-2</v>
      </c>
      <c r="D37" s="562">
        <f t="shared" si="21"/>
        <v>5.3583989936510777E-2</v>
      </c>
      <c r="E37" s="455">
        <f t="shared" si="21"/>
        <v>5.3291873460736189E-2</v>
      </c>
      <c r="F37" s="493">
        <f t="shared" si="21"/>
        <v>5.7018889769636941E-2</v>
      </c>
      <c r="G37" s="562">
        <f t="shared" si="21"/>
        <v>3.3427067986491844E-2</v>
      </c>
      <c r="H37" s="562">
        <f t="shared" si="21"/>
        <v>1.1501564140028165E-2</v>
      </c>
      <c r="I37" s="592">
        <f t="shared" si="21"/>
        <v>6.4548078795990269E-2</v>
      </c>
      <c r="J37" s="34">
        <f t="shared" si="21"/>
        <v>4.7980179399450096E-2</v>
      </c>
      <c r="K37" s="585">
        <f t="shared" si="21"/>
        <v>4.6661692366985072E-2</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312</v>
      </c>
      <c r="C38" s="248">
        <f t="shared" ref="C38:K38" si="23">IFERROR(C20/C$30,"-")</f>
        <v>1.9343396395069497E-2</v>
      </c>
      <c r="D38" s="350">
        <f t="shared" si="23"/>
        <v>2.4247370621646797E-2</v>
      </c>
      <c r="E38" s="454">
        <f t="shared" si="23"/>
        <v>2.5257329695025442E-2</v>
      </c>
      <c r="F38" s="492">
        <f t="shared" si="23"/>
        <v>2.5190285043632084E-2</v>
      </c>
      <c r="G38" s="350">
        <f t="shared" si="23"/>
        <v>3.5453781003261332E-2</v>
      </c>
      <c r="H38" s="350">
        <f t="shared" si="23"/>
        <v>3.365186938769936E-2</v>
      </c>
      <c r="I38" s="591">
        <f t="shared" si="23"/>
        <v>2.0691140786566569E-2</v>
      </c>
      <c r="J38" s="494">
        <f t="shared" si="23"/>
        <v>2.7362856246626297E-2</v>
      </c>
      <c r="K38" s="584">
        <f t="shared" si="23"/>
        <v>2.6589153250912132E-2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313</v>
      </c>
      <c r="C39" s="352">
        <f t="shared" ref="C39:K39" si="25">IFERROR(C21/C$30,"-")</f>
        <v>7.4356194508877222E-4</v>
      </c>
      <c r="D39" s="562">
        <f t="shared" si="25"/>
        <v>1.1161785033631916E-3</v>
      </c>
      <c r="E39" s="455">
        <f t="shared" si="25"/>
        <v>8.2698276341646652E-4</v>
      </c>
      <c r="F39" s="493">
        <f t="shared" si="25"/>
        <v>0</v>
      </c>
      <c r="G39" s="562">
        <f t="shared" si="25"/>
        <v>0</v>
      </c>
      <c r="H39" s="562">
        <f t="shared" si="25"/>
        <v>1.5095294174001987E-3</v>
      </c>
      <c r="I39" s="592">
        <f t="shared" si="25"/>
        <v>5.7216626758251142E-4</v>
      </c>
      <c r="J39" s="34">
        <f t="shared" si="25"/>
        <v>8.0587056676965842E-4</v>
      </c>
      <c r="K39" s="585">
        <f t="shared" si="25"/>
        <v>9.3527121579706663E-4</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314</v>
      </c>
      <c r="C40" s="248">
        <f t="shared" ref="C40:K40" si="27">IFERROR(C22/C$30,"-")</f>
        <v>1.0027488160923896E-3</v>
      </c>
      <c r="D40" s="350">
        <f t="shared" si="27"/>
        <v>3.1406528432555424E-4</v>
      </c>
      <c r="E40" s="454" t="str">
        <f t="shared" si="27"/>
        <v>-</v>
      </c>
      <c r="F40" s="492">
        <f t="shared" si="27"/>
        <v>0</v>
      </c>
      <c r="G40" s="350">
        <f t="shared" si="27"/>
        <v>0</v>
      </c>
      <c r="H40" s="350" t="str">
        <f t="shared" si="27"/>
        <v>-</v>
      </c>
      <c r="I40" s="591">
        <f t="shared" si="27"/>
        <v>7.7160894423916116E-4</v>
      </c>
      <c r="J40" s="494">
        <f t="shared" si="27"/>
        <v>2.2675223355359119E-4</v>
      </c>
      <c r="K40" s="584">
        <f t="shared" si="27"/>
        <v>0</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315</v>
      </c>
      <c r="C41" s="352">
        <f t="shared" ref="C41:K41" si="29">IFERROR(C23/C$30,"-")</f>
        <v>3.2474564068148712E-4</v>
      </c>
      <c r="D41" s="562" t="str">
        <f t="shared" si="29"/>
        <v>-</v>
      </c>
      <c r="E41" s="455" t="str">
        <f t="shared" si="29"/>
        <v>-</v>
      </c>
      <c r="F41" s="493">
        <f t="shared" si="29"/>
        <v>0</v>
      </c>
      <c r="G41" s="562">
        <f t="shared" si="29"/>
        <v>0</v>
      </c>
      <c r="H41" s="562" t="str">
        <f t="shared" si="29"/>
        <v>-</v>
      </c>
      <c r="I41" s="592">
        <f t="shared" si="29"/>
        <v>2.4988974001383921E-4</v>
      </c>
      <c r="J41" s="34">
        <f t="shared" si="29"/>
        <v>0</v>
      </c>
      <c r="K41" s="585">
        <f t="shared" si="29"/>
        <v>0</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316</v>
      </c>
      <c r="C42" s="248">
        <f t="shared" ref="C42:K42" si="31">IFERROR(C24/C$30,"-")</f>
        <v>6.6316026253685125E-3</v>
      </c>
      <c r="D42" s="350">
        <f t="shared" si="31"/>
        <v>6.606393393365822E-3</v>
      </c>
      <c r="E42" s="454">
        <f t="shared" si="31"/>
        <v>2.2313041257440339E-2</v>
      </c>
      <c r="F42" s="492">
        <f t="shared" si="31"/>
        <v>0</v>
      </c>
      <c r="G42" s="350">
        <f t="shared" si="31"/>
        <v>0</v>
      </c>
      <c r="H42" s="350" t="str">
        <f t="shared" si="31"/>
        <v>-</v>
      </c>
      <c r="I42" s="591">
        <f t="shared" si="31"/>
        <v>5.1029767557489543E-3</v>
      </c>
      <c r="J42" s="494">
        <f t="shared" si="31"/>
        <v>4.7697549918525048E-3</v>
      </c>
      <c r="K42" s="584">
        <f t="shared" si="31"/>
        <v>1.8772997962860982E-2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317</v>
      </c>
      <c r="C43" s="352">
        <f t="shared" ref="C43:K43" si="33">IFERROR(C25/C$30,"-")</f>
        <v>0.40028142280276718</v>
      </c>
      <c r="D43" s="562">
        <f t="shared" si="33"/>
        <v>0.37438060853581351</v>
      </c>
      <c r="E43" s="455">
        <f t="shared" si="33"/>
        <v>0.37289340557275646</v>
      </c>
      <c r="F43" s="493">
        <f t="shared" si="33"/>
        <v>0.4226200650105858</v>
      </c>
      <c r="G43" s="562">
        <f t="shared" si="33"/>
        <v>0.48553283228538668</v>
      </c>
      <c r="H43" s="562">
        <f t="shared" si="33"/>
        <v>0.6016627805370407</v>
      </c>
      <c r="I43" s="592">
        <f t="shared" si="33"/>
        <v>0.40543061950529874</v>
      </c>
      <c r="J43" s="34">
        <f t="shared" si="33"/>
        <v>0.40528195370200837</v>
      </c>
      <c r="K43" s="585">
        <f t="shared" si="33"/>
        <v>0.40918847994220753</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318</v>
      </c>
      <c r="C44" s="248">
        <f t="shared" ref="C44:K44" si="35">IFERROR(C26/C$30,"-")</f>
        <v>7.4314188719732299E-4</v>
      </c>
      <c r="D44" s="350">
        <f t="shared" si="35"/>
        <v>1.1389466502884898E-3</v>
      </c>
      <c r="E44" s="454">
        <f t="shared" si="35"/>
        <v>5.4424942053278678E-4</v>
      </c>
      <c r="F44" s="492">
        <f t="shared" si="35"/>
        <v>0</v>
      </c>
      <c r="G44" s="350">
        <f t="shared" si="35"/>
        <v>0</v>
      </c>
      <c r="H44" s="350">
        <f t="shared" si="35"/>
        <v>1.6399582812503704E-3</v>
      </c>
      <c r="I44" s="591">
        <f t="shared" si="35"/>
        <v>5.7184303566147707E-4</v>
      </c>
      <c r="J44" s="494">
        <f t="shared" si="35"/>
        <v>8.2230895848899293E-4</v>
      </c>
      <c r="K44" s="584">
        <f t="shared" si="35"/>
        <v>7.1808752536312048E-4</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319</v>
      </c>
      <c r="C45" s="352">
        <f t="shared" ref="C45:K45" si="37">IFERROR(C27/C$30,"-")</f>
        <v>9.2933161825059279E-5</v>
      </c>
      <c r="D45" s="562">
        <f t="shared" si="37"/>
        <v>7.9309415233725817E-5</v>
      </c>
      <c r="E45" s="455">
        <f t="shared" si="37"/>
        <v>8.8536749321095317E-4</v>
      </c>
      <c r="F45" s="493">
        <f t="shared" si="37"/>
        <v>0</v>
      </c>
      <c r="G45" s="562">
        <f t="shared" si="37"/>
        <v>0</v>
      </c>
      <c r="H45" s="562" t="str">
        <f t="shared" si="37"/>
        <v>-</v>
      </c>
      <c r="I45" s="592">
        <f t="shared" si="37"/>
        <v>7.1511486954509837E-5</v>
      </c>
      <c r="J45" s="34">
        <f t="shared" si="37"/>
        <v>5.7260665038785655E-5</v>
      </c>
      <c r="K45" s="585">
        <f t="shared" si="37"/>
        <v>7.4490079387498295E-4</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320</v>
      </c>
      <c r="C46" s="248">
        <f t="shared" ref="C46:K46" si="39">IFERROR(C28/C$30,"-")</f>
        <v>6.9561215091351472E-3</v>
      </c>
      <c r="D46" s="350">
        <f t="shared" si="39"/>
        <v>5.7561652141506797E-2</v>
      </c>
      <c r="E46" s="454">
        <f t="shared" si="39"/>
        <v>0.12003625073925878</v>
      </c>
      <c r="F46" s="492">
        <f t="shared" si="39"/>
        <v>2.3669442951671873E-3</v>
      </c>
      <c r="G46" s="350">
        <f t="shared" si="39"/>
        <v>1.9490202914589624E-2</v>
      </c>
      <c r="H46" s="350">
        <f t="shared" si="39"/>
        <v>0.11835944924654875</v>
      </c>
      <c r="I46" s="591">
        <f t="shared" si="39"/>
        <v>5.8982874672243186E-3</v>
      </c>
      <c r="J46" s="494">
        <f t="shared" si="39"/>
        <v>4.6977437504570681E-2</v>
      </c>
      <c r="K46" s="584">
        <f t="shared" si="39"/>
        <v>0.11977022022319773</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124</v>
      </c>
      <c r="C47" s="552">
        <f t="shared" ref="C47:K47" si="41">IFERROR(C29/C$30,"-")</f>
        <v>0.46124600073522398</v>
      </c>
      <c r="D47" s="375">
        <f t="shared" si="41"/>
        <v>0.39777142795580622</v>
      </c>
      <c r="E47" s="553">
        <f t="shared" si="41"/>
        <v>0.33192866200467475</v>
      </c>
      <c r="F47" s="556">
        <f t="shared" si="41"/>
        <v>0.48888205237624793</v>
      </c>
      <c r="G47" s="375">
        <f t="shared" si="41"/>
        <v>0.41403724750852916</v>
      </c>
      <c r="H47" s="375">
        <f t="shared" si="41"/>
        <v>0.20830964773889932</v>
      </c>
      <c r="I47" s="593">
        <f t="shared" si="41"/>
        <v>0.46761628343446271</v>
      </c>
      <c r="J47" s="59">
        <f t="shared" si="41"/>
        <v>0.40229347607552868</v>
      </c>
      <c r="K47" s="563">
        <f t="shared" si="41"/>
        <v>0.31231606605753354</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3" t="s">
        <v>337</v>
      </c>
      <c r="B49" s="672"/>
      <c r="C49" s="672"/>
      <c r="D49" s="672"/>
      <c r="E49" s="672"/>
      <c r="F49" s="672"/>
      <c r="G49" s="672"/>
      <c r="H49" s="672"/>
    </row>
    <row r="51" spans="1:8" x14ac:dyDescent="0.25">
      <c r="A51" s="672"/>
      <c r="B51" s="673"/>
      <c r="C51" s="725" t="str">
        <f>$A$1</f>
        <v>Falkirk</v>
      </c>
      <c r="D51" s="726"/>
      <c r="E51" s="727"/>
      <c r="F51" s="726" t="s">
        <v>70</v>
      </c>
      <c r="G51" s="726"/>
      <c r="H51" s="726"/>
    </row>
    <row r="52" spans="1:8" ht="15.75" thickBot="1" x14ac:dyDescent="0.3">
      <c r="A52" s="672"/>
      <c r="B52" s="599" t="s">
        <v>338</v>
      </c>
      <c r="C52" s="601" t="s">
        <v>74</v>
      </c>
      <c r="D52" s="601" t="s">
        <v>76</v>
      </c>
      <c r="E52" s="602" t="s">
        <v>77</v>
      </c>
      <c r="F52" s="601" t="s">
        <v>74</v>
      </c>
      <c r="G52" s="601" t="s">
        <v>76</v>
      </c>
      <c r="H52" s="601" t="s">
        <v>77</v>
      </c>
    </row>
    <row r="53" spans="1:8" x14ac:dyDescent="0.25">
      <c r="A53" s="672"/>
      <c r="B53" s="603" t="s">
        <v>339</v>
      </c>
      <c r="C53" s="610">
        <f>I30</f>
        <v>6991883.7000000002</v>
      </c>
      <c r="D53" s="610">
        <f t="shared" ref="D53:E53" si="43">J30</f>
        <v>8731997.7800000012</v>
      </c>
      <c r="E53" s="612">
        <f t="shared" si="43"/>
        <v>8455515.2199999988</v>
      </c>
      <c r="F53" s="604">
        <f>R30</f>
        <v>220648617.19</v>
      </c>
      <c r="G53" s="604">
        <f t="shared" ref="G53:H53" si="44">S30</f>
        <v>267087438.50338</v>
      </c>
      <c r="H53" s="604">
        <f t="shared" si="44"/>
        <v>337203272.09879994</v>
      </c>
    </row>
    <row r="54" spans="1:8" x14ac:dyDescent="0.25">
      <c r="A54" s="672"/>
      <c r="B54" s="598" t="s">
        <v>340</v>
      </c>
      <c r="C54" s="611" t="s">
        <v>391</v>
      </c>
      <c r="D54" s="611" t="s">
        <v>390</v>
      </c>
      <c r="E54" s="613" t="s">
        <v>390</v>
      </c>
      <c r="F54" s="606" t="s">
        <v>391</v>
      </c>
      <c r="G54" s="606">
        <v>21975914.620000001</v>
      </c>
      <c r="H54" s="606">
        <v>19392009.030000001</v>
      </c>
    </row>
    <row r="55" spans="1:8" x14ac:dyDescent="0.25">
      <c r="A55" s="672"/>
      <c r="B55" s="603" t="s">
        <v>341</v>
      </c>
      <c r="C55" s="610" t="s">
        <v>391</v>
      </c>
      <c r="D55" s="610">
        <v>343108</v>
      </c>
      <c r="E55" s="612">
        <v>477413.17</v>
      </c>
      <c r="F55" s="605" t="s">
        <v>391</v>
      </c>
      <c r="G55" s="605">
        <v>30217870.109999999</v>
      </c>
      <c r="H55" s="605">
        <v>21318013.316</v>
      </c>
    </row>
    <row r="56" spans="1:8" x14ac:dyDescent="0.25">
      <c r="A56" s="672"/>
      <c r="B56" s="598" t="s">
        <v>342</v>
      </c>
      <c r="C56" s="611">
        <f>IFERROR(C58-(SUM(C53:C55)),"-")</f>
        <v>-9.3132257461547852E-10</v>
      </c>
      <c r="D56" s="611">
        <f t="shared" ref="D56:E56" si="45">IFERROR(D58-(SUM(D53:D55)),"-")</f>
        <v>-1.862645149230957E-9</v>
      </c>
      <c r="E56" s="613">
        <f t="shared" si="45"/>
        <v>0</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2"/>
      <c r="B57" s="598" t="s">
        <v>343</v>
      </c>
      <c r="C57" s="611" t="s">
        <v>75</v>
      </c>
      <c r="D57" s="611" t="s">
        <v>390</v>
      </c>
      <c r="E57" s="613" t="s">
        <v>390</v>
      </c>
      <c r="F57" s="606">
        <v>85820538.799999997</v>
      </c>
      <c r="G57" s="606">
        <v>47195663.519999996</v>
      </c>
      <c r="H57" s="606">
        <v>26445620.789999999</v>
      </c>
    </row>
    <row r="58" spans="1:8" ht="20.25" customHeight="1" x14ac:dyDescent="0.25">
      <c r="A58" s="672"/>
      <c r="B58" s="615" t="s">
        <v>344</v>
      </c>
      <c r="C58" s="616">
        <v>6991883.6999999993</v>
      </c>
      <c r="D58" s="616">
        <v>9075105.7799999993</v>
      </c>
      <c r="E58" s="617">
        <v>8932928.3899999987</v>
      </c>
      <c r="F58" s="616">
        <v>301791232.73000002</v>
      </c>
      <c r="G58" s="616">
        <v>331945539.54000002</v>
      </c>
      <c r="H58" s="616">
        <v>377913294.44480002</v>
      </c>
    </row>
    <row r="59" spans="1:8" ht="15.75" thickBot="1" x14ac:dyDescent="0.3">
      <c r="A59" s="672"/>
      <c r="B59" s="607" t="s">
        <v>345</v>
      </c>
      <c r="C59" s="608">
        <f>SUM(C57:C58)</f>
        <v>6991883.6999999993</v>
      </c>
      <c r="D59" s="608">
        <f t="shared" ref="D59:H59" si="48">SUM(D57:D58)</f>
        <v>9075105.7799999993</v>
      </c>
      <c r="E59" s="614">
        <f t="shared" si="48"/>
        <v>8932928.3899999987</v>
      </c>
      <c r="F59" s="608">
        <f t="shared" si="48"/>
        <v>387611771.53000003</v>
      </c>
      <c r="G59" s="608">
        <f t="shared" si="48"/>
        <v>379141203.06</v>
      </c>
      <c r="H59" s="608">
        <f t="shared" si="48"/>
        <v>404358915.23480004</v>
      </c>
    </row>
    <row r="61" spans="1:8" x14ac:dyDescent="0.25">
      <c r="A61" s="11"/>
      <c r="B61" s="672"/>
      <c r="C61" s="604"/>
      <c r="D61" s="604"/>
      <c r="E61" s="536"/>
      <c r="F61" s="604"/>
      <c r="G61" s="604"/>
      <c r="H61" s="604"/>
    </row>
    <row r="62" spans="1:8" x14ac:dyDescent="0.25">
      <c r="A62" s="672"/>
      <c r="B62" s="672"/>
      <c r="C62" s="672"/>
      <c r="D62" s="604"/>
      <c r="E62" s="536"/>
      <c r="F62" s="672"/>
      <c r="G62" s="672"/>
      <c r="H62" s="672"/>
    </row>
    <row r="63" spans="1:8" x14ac:dyDescent="0.25">
      <c r="A63" s="672"/>
      <c r="B63" s="672"/>
      <c r="C63" s="672"/>
      <c r="D63" s="604"/>
      <c r="E63" s="536"/>
      <c r="F63" s="672"/>
      <c r="G63" s="672"/>
      <c r="H63" s="672"/>
    </row>
    <row r="64" spans="1:8" x14ac:dyDescent="0.25">
      <c r="A64" s="672"/>
      <c r="B64" s="672"/>
      <c r="C64" s="672"/>
      <c r="D64" s="604"/>
      <c r="E64" s="536"/>
      <c r="F64" s="672"/>
      <c r="G64" s="672"/>
      <c r="H64" s="672"/>
    </row>
    <row r="65" spans="4:5" x14ac:dyDescent="0.25">
      <c r="D65" s="604"/>
      <c r="E65" s="536"/>
    </row>
    <row r="66" spans="4:5" x14ac:dyDescent="0.25">
      <c r="D66" s="604"/>
      <c r="E66" s="536"/>
    </row>
    <row r="67" spans="4:5" x14ac:dyDescent="0.25">
      <c r="D67" s="672"/>
      <c r="E67" s="604"/>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8A96-9EDB-420A-B767-F8196E80DEDF}">
  <dimension ref="A1:K53"/>
  <sheetViews>
    <sheetView workbookViewId="0">
      <selection activeCell="A3" sqref="A3"/>
    </sheetView>
  </sheetViews>
  <sheetFormatPr defaultRowHeight="15" x14ac:dyDescent="0.25"/>
  <cols>
    <col min="1" max="1" width="9.140625" style="672"/>
    <col min="2" max="2" width="33.5703125" style="672" customWidth="1"/>
    <col min="3" max="4" width="13.7109375" style="672" customWidth="1"/>
    <col min="5" max="13" width="9.140625" style="672"/>
    <col min="14" max="14" width="14.85546875" style="672" customWidth="1"/>
    <col min="15" max="16384" width="9.140625" style="672"/>
  </cols>
  <sheetData>
    <row r="1" spans="1:11" ht="18.75" x14ac:dyDescent="0.3">
      <c r="A1" s="724" t="s">
        <v>1</v>
      </c>
      <c r="B1" s="724"/>
      <c r="C1" s="724"/>
      <c r="D1" s="709"/>
      <c r="E1" s="709"/>
      <c r="F1" s="709"/>
      <c r="G1" s="709"/>
      <c r="H1" s="709"/>
      <c r="I1" s="709"/>
      <c r="J1" s="709"/>
      <c r="K1" s="709"/>
    </row>
    <row r="2" spans="1:11" x14ac:dyDescent="0.25">
      <c r="A2" s="710" t="s">
        <v>16</v>
      </c>
      <c r="B2" s="709"/>
      <c r="C2" s="709"/>
      <c r="D2" s="709"/>
      <c r="E2" s="709"/>
      <c r="F2" s="709"/>
      <c r="G2" s="709"/>
      <c r="H2" s="709"/>
      <c r="I2" s="709"/>
      <c r="J2" s="709"/>
      <c r="K2" s="709"/>
    </row>
    <row r="3" spans="1:11" x14ac:dyDescent="0.25">
      <c r="A3" s="711" t="s">
        <v>21</v>
      </c>
      <c r="B3" s="709"/>
      <c r="C3" s="709"/>
      <c r="D3" s="709"/>
      <c r="E3" s="709"/>
      <c r="F3" s="709"/>
      <c r="G3" s="709"/>
      <c r="H3" s="709"/>
      <c r="I3" s="709"/>
      <c r="J3" s="709"/>
      <c r="K3" s="709"/>
    </row>
    <row r="4" spans="1:11" x14ac:dyDescent="0.25">
      <c r="A4" s="709"/>
      <c r="B4" s="709"/>
      <c r="C4" s="709"/>
      <c r="D4" s="709"/>
      <c r="E4" s="709"/>
      <c r="F4" s="709"/>
      <c r="G4" s="709"/>
      <c r="H4" s="709"/>
      <c r="I4" s="709"/>
      <c r="J4" s="709"/>
      <c r="K4" s="709"/>
    </row>
    <row r="5" spans="1:11" x14ac:dyDescent="0.25">
      <c r="A5" s="710" t="s">
        <v>346</v>
      </c>
      <c r="B5" s="709"/>
      <c r="C5" s="709"/>
      <c r="D5" s="709"/>
      <c r="E5" s="709"/>
      <c r="F5" s="709"/>
      <c r="G5" s="709"/>
      <c r="H5" s="709"/>
      <c r="I5" s="709"/>
      <c r="J5" s="709"/>
      <c r="K5" s="709"/>
    </row>
    <row r="6" spans="1:11" x14ac:dyDescent="0.25">
      <c r="A6" s="710"/>
      <c r="B6" s="709"/>
      <c r="C6" s="709"/>
      <c r="D6" s="709"/>
      <c r="E6" s="709"/>
      <c r="F6" s="709"/>
      <c r="G6" s="709"/>
      <c r="H6" s="709"/>
      <c r="I6" s="709"/>
      <c r="J6" s="709"/>
      <c r="K6" s="709"/>
    </row>
    <row r="7" spans="1:11" x14ac:dyDescent="0.25">
      <c r="A7" s="709"/>
      <c r="B7" s="755" t="s">
        <v>347</v>
      </c>
      <c r="C7" s="755"/>
      <c r="D7" s="755"/>
    </row>
    <row r="8" spans="1:11" ht="15.75" thickBot="1" x14ac:dyDescent="0.3">
      <c r="A8" s="709"/>
      <c r="B8" s="487" t="s">
        <v>348</v>
      </c>
      <c r="C8" s="718" t="s">
        <v>73</v>
      </c>
      <c r="D8" s="673" t="s">
        <v>78</v>
      </c>
    </row>
    <row r="9" spans="1:11" x14ac:dyDescent="0.25">
      <c r="A9" s="709"/>
      <c r="B9" s="190" t="s">
        <v>349</v>
      </c>
      <c r="C9" s="714">
        <v>4</v>
      </c>
      <c r="D9" s="715">
        <v>3.0534351145038167E-2</v>
      </c>
    </row>
    <row r="10" spans="1:11" x14ac:dyDescent="0.25">
      <c r="A10" s="709"/>
      <c r="B10" s="598" t="s">
        <v>350</v>
      </c>
      <c r="C10" s="719">
        <v>6</v>
      </c>
      <c r="D10" s="350">
        <v>4.5801526717557252E-2</v>
      </c>
    </row>
    <row r="11" spans="1:11" x14ac:dyDescent="0.25">
      <c r="A11" s="709"/>
      <c r="B11" s="603" t="s">
        <v>351</v>
      </c>
      <c r="C11" s="713">
        <v>15</v>
      </c>
      <c r="D11" s="562">
        <v>0.11450381679389313</v>
      </c>
    </row>
    <row r="12" spans="1:11" x14ac:dyDescent="0.25">
      <c r="A12" s="709"/>
      <c r="B12" s="598" t="s">
        <v>352</v>
      </c>
      <c r="C12" s="719">
        <v>105</v>
      </c>
      <c r="D12" s="350">
        <v>0.80152671755725191</v>
      </c>
    </row>
    <row r="13" spans="1:11" ht="15.75" thickBot="1" x14ac:dyDescent="0.3">
      <c r="A13" s="709"/>
      <c r="B13" s="716" t="s">
        <v>353</v>
      </c>
      <c r="C13" s="717">
        <v>1</v>
      </c>
      <c r="D13" s="375">
        <v>7.6335877862595417E-3</v>
      </c>
    </row>
    <row r="14" spans="1:11" x14ac:dyDescent="0.25">
      <c r="A14" s="709"/>
    </row>
    <row r="15" spans="1:11" x14ac:dyDescent="0.25">
      <c r="A15" s="709"/>
      <c r="B15" s="755" t="s">
        <v>354</v>
      </c>
      <c r="C15" s="755"/>
      <c r="D15" s="755"/>
    </row>
    <row r="16" spans="1:11" ht="15.75" thickBot="1" x14ac:dyDescent="0.3">
      <c r="A16" s="709"/>
      <c r="B16" s="487" t="s">
        <v>348</v>
      </c>
      <c r="C16" s="718" t="s">
        <v>73</v>
      </c>
      <c r="D16" s="673" t="s">
        <v>78</v>
      </c>
    </row>
    <row r="17" spans="1:5" x14ac:dyDescent="0.25">
      <c r="A17" s="709"/>
      <c r="B17" s="190" t="s">
        <v>355</v>
      </c>
      <c r="C17" s="714">
        <v>11</v>
      </c>
      <c r="D17" s="715">
        <v>8.3969465648854963E-2</v>
      </c>
    </row>
    <row r="18" spans="1:5" x14ac:dyDescent="0.25">
      <c r="A18" s="709"/>
      <c r="B18" s="598" t="s">
        <v>356</v>
      </c>
      <c r="C18" s="719">
        <v>5</v>
      </c>
      <c r="D18" s="350">
        <v>3.8167938931297711E-2</v>
      </c>
    </row>
    <row r="19" spans="1:5" x14ac:dyDescent="0.25">
      <c r="A19" s="709"/>
      <c r="B19" s="603" t="s">
        <v>357</v>
      </c>
      <c r="C19" s="713">
        <v>21</v>
      </c>
      <c r="D19" s="562">
        <v>0.16030534351145037</v>
      </c>
    </row>
    <row r="20" spans="1:5" x14ac:dyDescent="0.25">
      <c r="A20" s="709"/>
      <c r="B20" s="598" t="s">
        <v>358</v>
      </c>
      <c r="C20" s="719">
        <v>93</v>
      </c>
      <c r="D20" s="350">
        <v>0.70992366412213737</v>
      </c>
    </row>
    <row r="21" spans="1:5" ht="15.75" thickBot="1" x14ac:dyDescent="0.3">
      <c r="A21" s="709"/>
      <c r="B21" s="716" t="s">
        <v>353</v>
      </c>
      <c r="C21" s="717">
        <v>1</v>
      </c>
      <c r="D21" s="375">
        <v>7.6335877862595417E-3</v>
      </c>
    </row>
    <row r="25" spans="1:5" x14ac:dyDescent="0.25">
      <c r="E25" s="536"/>
    </row>
    <row r="26" spans="1:5" x14ac:dyDescent="0.25">
      <c r="E26" s="536"/>
    </row>
    <row r="27" spans="1:5" x14ac:dyDescent="0.25">
      <c r="E27" s="536"/>
    </row>
    <row r="28" spans="1:5" x14ac:dyDescent="0.25">
      <c r="E28" s="536"/>
    </row>
    <row r="29" spans="1:5" x14ac:dyDescent="0.25">
      <c r="E29" s="536"/>
    </row>
    <row r="32" spans="1:5" x14ac:dyDescent="0.25">
      <c r="E32" s="536"/>
    </row>
    <row r="33" spans="1:5" x14ac:dyDescent="0.25">
      <c r="E33" s="536"/>
    </row>
    <row r="34" spans="1:5" x14ac:dyDescent="0.25">
      <c r="E34" s="536"/>
    </row>
    <row r="35" spans="1:5" x14ac:dyDescent="0.25">
      <c r="E35" s="536"/>
    </row>
    <row r="40" spans="1:5" x14ac:dyDescent="0.25">
      <c r="A40" s="720"/>
    </row>
    <row r="41" spans="1:5" x14ac:dyDescent="0.25">
      <c r="A41" s="720"/>
    </row>
    <row r="42" spans="1:5" x14ac:dyDescent="0.25">
      <c r="A42" s="720"/>
    </row>
    <row r="43" spans="1:5" x14ac:dyDescent="0.25">
      <c r="A43" s="720"/>
    </row>
    <row r="44" spans="1:5" x14ac:dyDescent="0.25">
      <c r="A44" s="720"/>
    </row>
    <row r="46" spans="1:5" x14ac:dyDescent="0.25">
      <c r="A46" s="712"/>
    </row>
    <row r="48" spans="1:5" x14ac:dyDescent="0.25">
      <c r="A48" s="712"/>
    </row>
    <row r="51" spans="1:2" x14ac:dyDescent="0.25">
      <c r="B51" s="712"/>
    </row>
    <row r="53" spans="1:2" x14ac:dyDescent="0.25">
      <c r="A53" s="712"/>
    </row>
  </sheetData>
  <mergeCells count="3">
    <mergeCell ref="B15:D15"/>
    <mergeCell ref="A1:C1"/>
    <mergeCell ref="B7:D7"/>
  </mergeCells>
  <hyperlinks>
    <hyperlink ref="A3" location="Contents!A1" display="Contents!A1" xr:uid="{DA7045BC-B3A1-4E9A-8CE9-5E305C19EB23}"/>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70</v>
      </c>
    </row>
    <row r="3" spans="1:1" x14ac:dyDescent="0.25">
      <c r="A3" s="14" t="s">
        <v>359</v>
      </c>
    </row>
    <row r="4" spans="1:1" x14ac:dyDescent="0.25">
      <c r="A4" s="15" t="s">
        <v>360</v>
      </c>
    </row>
    <row r="5" spans="1:1" x14ac:dyDescent="0.25">
      <c r="A5" s="15" t="s">
        <v>361</v>
      </c>
    </row>
    <row r="6" spans="1:1" x14ac:dyDescent="0.25">
      <c r="A6" s="15" t="s">
        <v>362</v>
      </c>
    </row>
    <row r="7" spans="1:1" x14ac:dyDescent="0.25">
      <c r="A7" s="15" t="s">
        <v>363</v>
      </c>
    </row>
    <row r="8" spans="1:1" x14ac:dyDescent="0.25">
      <c r="A8" s="15" t="s">
        <v>364</v>
      </c>
    </row>
    <row r="9" spans="1:1" x14ac:dyDescent="0.25">
      <c r="A9" s="15" t="s">
        <v>365</v>
      </c>
    </row>
    <row r="10" spans="1:1" x14ac:dyDescent="0.25">
      <c r="A10" s="15" t="s">
        <v>366</v>
      </c>
    </row>
    <row r="11" spans="1:1" x14ac:dyDescent="0.25">
      <c r="A11" s="15" t="s">
        <v>367</v>
      </c>
    </row>
    <row r="12" spans="1:1" x14ac:dyDescent="0.25">
      <c r="A12" s="15" t="s">
        <v>368</v>
      </c>
    </row>
    <row r="13" spans="1:1" x14ac:dyDescent="0.25">
      <c r="A13" s="15" t="s">
        <v>369</v>
      </c>
    </row>
    <row r="14" spans="1:1" x14ac:dyDescent="0.25">
      <c r="A14" s="15" t="s">
        <v>370</v>
      </c>
    </row>
    <row r="15" spans="1:1" x14ac:dyDescent="0.25">
      <c r="A15" s="15" t="s">
        <v>371</v>
      </c>
    </row>
    <row r="16" spans="1:1" x14ac:dyDescent="0.25">
      <c r="A16" s="15" t="s">
        <v>1</v>
      </c>
    </row>
    <row r="17" spans="1:1" x14ac:dyDescent="0.25">
      <c r="A17" s="15" t="s">
        <v>372</v>
      </c>
    </row>
    <row r="18" spans="1:1" x14ac:dyDescent="0.25">
      <c r="A18" s="15" t="s">
        <v>373</v>
      </c>
    </row>
    <row r="19" spans="1:1" x14ac:dyDescent="0.25">
      <c r="A19" s="15" t="s">
        <v>374</v>
      </c>
    </row>
    <row r="20" spans="1:1" x14ac:dyDescent="0.25">
      <c r="A20" s="15" t="s">
        <v>375</v>
      </c>
    </row>
    <row r="21" spans="1:1" x14ac:dyDescent="0.25">
      <c r="A21" s="15" t="s">
        <v>376</v>
      </c>
    </row>
    <row r="22" spans="1:1" x14ac:dyDescent="0.25">
      <c r="A22" s="15" t="s">
        <v>377</v>
      </c>
    </row>
    <row r="23" spans="1:1" x14ac:dyDescent="0.25">
      <c r="A23" s="15" t="s">
        <v>378</v>
      </c>
    </row>
    <row r="24" spans="1:1" x14ac:dyDescent="0.25">
      <c r="A24" s="15" t="s">
        <v>379</v>
      </c>
    </row>
    <row r="25" spans="1:1" x14ac:dyDescent="0.25">
      <c r="A25" s="15" t="s">
        <v>380</v>
      </c>
    </row>
    <row r="26" spans="1:1" x14ac:dyDescent="0.25">
      <c r="A26" s="15" t="s">
        <v>381</v>
      </c>
    </row>
    <row r="27" spans="1:1" x14ac:dyDescent="0.25">
      <c r="A27" s="15" t="s">
        <v>382</v>
      </c>
    </row>
    <row r="28" spans="1:1" x14ac:dyDescent="0.25">
      <c r="A28" s="15" t="s">
        <v>383</v>
      </c>
    </row>
    <row r="29" spans="1:1" x14ac:dyDescent="0.25">
      <c r="A29" s="15" t="s">
        <v>384</v>
      </c>
    </row>
    <row r="30" spans="1:1" x14ac:dyDescent="0.25">
      <c r="A30" s="15" t="s">
        <v>385</v>
      </c>
    </row>
    <row r="31" spans="1:1" x14ac:dyDescent="0.25">
      <c r="A31" s="15" t="s">
        <v>386</v>
      </c>
    </row>
    <row r="32" spans="1:1" x14ac:dyDescent="0.25">
      <c r="A32" s="15" t="s">
        <v>387</v>
      </c>
    </row>
    <row r="33" spans="1:1" x14ac:dyDescent="0.25">
      <c r="A33" s="15" t="s">
        <v>388</v>
      </c>
    </row>
    <row r="34" spans="1:1" x14ac:dyDescent="0.25">
      <c r="A34" s="15" t="s">
        <v>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4"/>
  <sheetViews>
    <sheetView tabSelected="1" zoomScaleNormal="100" workbookViewId="0">
      <selection activeCell="B27" sqref="B27"/>
    </sheetView>
  </sheetViews>
  <sheetFormatPr defaultRowHeight="15" x14ac:dyDescent="0.25"/>
  <cols>
    <col min="1" max="1" width="10.85546875" style="672" customWidth="1"/>
    <col min="2" max="2" width="162.140625" style="672" customWidth="1"/>
    <col min="3" max="3" width="107.28515625" style="672" customWidth="1"/>
    <col min="4" max="16384" width="9.140625" style="672"/>
  </cols>
  <sheetData>
    <row r="1" spans="1:4" ht="18.75" x14ac:dyDescent="0.3">
      <c r="A1" s="680" t="s">
        <v>1</v>
      </c>
      <c r="C1" s="680"/>
      <c r="D1" s="680"/>
    </row>
    <row r="2" spans="1:4" x14ac:dyDescent="0.25">
      <c r="A2" s="673" t="s">
        <v>4</v>
      </c>
    </row>
    <row r="3" spans="1:4" x14ac:dyDescent="0.25">
      <c r="A3" s="282" t="s">
        <v>21</v>
      </c>
    </row>
    <row r="4" spans="1:4" x14ac:dyDescent="0.25">
      <c r="A4" s="280"/>
    </row>
    <row r="5" spans="1:4" x14ac:dyDescent="0.25">
      <c r="A5" s="672" t="s">
        <v>22</v>
      </c>
    </row>
    <row r="6" spans="1:4" x14ac:dyDescent="0.25">
      <c r="A6" s="672" t="s">
        <v>23</v>
      </c>
    </row>
    <row r="7" spans="1:4" x14ac:dyDescent="0.25">
      <c r="A7" s="672" t="s">
        <v>24</v>
      </c>
    </row>
    <row r="8" spans="1:4" x14ac:dyDescent="0.25">
      <c r="A8" s="672" t="s">
        <v>25</v>
      </c>
    </row>
    <row r="9" spans="1:4" x14ac:dyDescent="0.25">
      <c r="A9" s="672" t="s">
        <v>26</v>
      </c>
    </row>
    <row r="11" spans="1:4" x14ac:dyDescent="0.25">
      <c r="B11" s="687" t="s">
        <v>27</v>
      </c>
      <c r="C11" s="673"/>
    </row>
    <row r="12" spans="1:4" ht="105" x14ac:dyDescent="0.25">
      <c r="B12" s="678" t="s">
        <v>28</v>
      </c>
      <c r="C12" s="675"/>
    </row>
    <row r="13" spans="1:4" ht="75" x14ac:dyDescent="0.25">
      <c r="B13" s="679" t="s">
        <v>29</v>
      </c>
      <c r="C13" s="655"/>
    </row>
    <row r="14" spans="1:4" x14ac:dyDescent="0.25">
      <c r="B14" s="708" t="s">
        <v>30</v>
      </c>
      <c r="C14" s="655"/>
    </row>
    <row r="15" spans="1:4" x14ac:dyDescent="0.25">
      <c r="B15" s="704" t="s">
        <v>31</v>
      </c>
      <c r="C15" s="655"/>
    </row>
    <row r="16" spans="1:4" x14ac:dyDescent="0.25">
      <c r="B16" s="686" t="s">
        <v>8</v>
      </c>
      <c r="C16" s="655"/>
    </row>
    <row r="17" spans="1:3" ht="30" x14ac:dyDescent="0.25">
      <c r="B17" s="677" t="s">
        <v>32</v>
      </c>
      <c r="C17" s="655"/>
    </row>
    <row r="18" spans="1:3" x14ac:dyDescent="0.25">
      <c r="B18" s="708" t="s">
        <v>33</v>
      </c>
      <c r="C18" s="655"/>
    </row>
    <row r="19" spans="1:3" x14ac:dyDescent="0.25">
      <c r="B19" s="686" t="s">
        <v>11</v>
      </c>
      <c r="C19" s="655"/>
    </row>
    <row r="20" spans="1:3" ht="30" x14ac:dyDescent="0.25">
      <c r="B20" s="676" t="s">
        <v>34</v>
      </c>
      <c r="C20" s="655"/>
    </row>
    <row r="21" spans="1:3" x14ac:dyDescent="0.25">
      <c r="B21" s="686" t="s">
        <v>12</v>
      </c>
    </row>
    <row r="22" spans="1:3" x14ac:dyDescent="0.25">
      <c r="A22" s="779" t="s">
        <v>229</v>
      </c>
      <c r="B22" s="676" t="s">
        <v>35</v>
      </c>
    </row>
    <row r="23" spans="1:3" x14ac:dyDescent="0.25">
      <c r="B23" s="686" t="s">
        <v>16</v>
      </c>
    </row>
    <row r="24" spans="1:3" ht="30" x14ac:dyDescent="0.25">
      <c r="B24" s="676" t="s">
        <v>36</v>
      </c>
    </row>
  </sheetData>
  <hyperlinks>
    <hyperlink ref="A3" location="Contents!A1" display="Return to Contents" xr:uid="{493EF0A1-0B02-49F9-A603-0FD5A8BB4B7F}"/>
    <hyperlink ref="A22" location="Volume!A20" display="Table A1.2" xr:uid="{372676A7-D724-4894-8781-C147A90A685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topLeftCell="A4" zoomScaleNormal="100" workbookViewId="0">
      <selection activeCell="F5" sqref="F5"/>
    </sheetView>
  </sheetViews>
  <sheetFormatPr defaultRowHeight="15" x14ac:dyDescent="0.25"/>
  <cols>
    <col min="1" max="16384" width="9.140625" style="656"/>
  </cols>
  <sheetData>
    <row r="1" spans="1:3" ht="18.75" x14ac:dyDescent="0.3">
      <c r="A1" s="724" t="s">
        <v>1</v>
      </c>
      <c r="B1" s="724"/>
      <c r="C1" s="724"/>
    </row>
    <row r="2" spans="1:3" x14ac:dyDescent="0.25">
      <c r="A2" s="673" t="s">
        <v>5</v>
      </c>
      <c r="B2" s="672"/>
      <c r="C2" s="672"/>
    </row>
    <row r="3" spans="1:3" s="672" customFormat="1" x14ac:dyDescent="0.25">
      <c r="A3" s="282" t="s">
        <v>21</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7"/>
  <sheetViews>
    <sheetView workbookViewId="0">
      <selection sqref="A1:C1"/>
    </sheetView>
  </sheetViews>
  <sheetFormatPr defaultRowHeight="15" x14ac:dyDescent="0.25"/>
  <cols>
    <col min="1" max="1" width="42.140625" style="656" customWidth="1"/>
    <col min="2" max="2" width="28.42578125" style="656" customWidth="1"/>
    <col min="3" max="16384" width="9.140625" style="656"/>
  </cols>
  <sheetData>
    <row r="1" spans="1:4" ht="18.75" x14ac:dyDescent="0.3">
      <c r="A1" s="724" t="s">
        <v>1</v>
      </c>
      <c r="B1" s="724"/>
      <c r="C1" s="724"/>
      <c r="D1" s="672"/>
    </row>
    <row r="2" spans="1:4" x14ac:dyDescent="0.25">
      <c r="A2" s="673" t="s">
        <v>7</v>
      </c>
      <c r="B2" s="672"/>
      <c r="C2" s="672"/>
      <c r="D2" s="672"/>
    </row>
    <row r="3" spans="1:4" s="672" customFormat="1" x14ac:dyDescent="0.25">
      <c r="A3" s="282" t="s">
        <v>21</v>
      </c>
    </row>
    <row r="5" spans="1:4" x14ac:dyDescent="0.25">
      <c r="A5" s="98" t="s">
        <v>37</v>
      </c>
      <c r="B5" s="672"/>
      <c r="C5" s="672"/>
      <c r="D5" s="672"/>
    </row>
    <row r="6" spans="1:4" x14ac:dyDescent="0.25">
      <c r="A6" s="672" t="s">
        <v>38</v>
      </c>
      <c r="B6" s="672"/>
      <c r="C6" s="672"/>
      <c r="D6" s="672"/>
    </row>
    <row r="7" spans="1:4" x14ac:dyDescent="0.25">
      <c r="A7" s="672" t="s">
        <v>39</v>
      </c>
      <c r="B7" s="672"/>
      <c r="C7" s="672"/>
      <c r="D7" s="672"/>
    </row>
    <row r="9" spans="1:4" ht="15.75" thickBot="1" x14ac:dyDescent="0.3">
      <c r="A9" s="485" t="s">
        <v>40</v>
      </c>
      <c r="B9" s="668"/>
      <c r="C9" s="655"/>
      <c r="D9" s="655"/>
    </row>
    <row r="10" spans="1:4" x14ac:dyDescent="0.25">
      <c r="A10" s="669" t="s">
        <v>41</v>
      </c>
      <c r="B10" s="670" t="s">
        <v>42</v>
      </c>
      <c r="C10" s="672"/>
      <c r="D10" s="672"/>
    </row>
    <row r="11" spans="1:4" x14ac:dyDescent="0.25">
      <c r="A11" s="692" t="s">
        <v>43</v>
      </c>
      <c r="B11" s="671" t="s">
        <v>44</v>
      </c>
      <c r="C11" s="672"/>
      <c r="D11" s="672"/>
    </row>
    <row r="13" spans="1:4" ht="15.75" thickBot="1" x14ac:dyDescent="0.3">
      <c r="A13" s="485" t="s">
        <v>45</v>
      </c>
      <c r="B13" s="668"/>
      <c r="C13" s="672"/>
      <c r="D13" s="672"/>
    </row>
    <row r="14" spans="1:4" x14ac:dyDescent="0.25">
      <c r="A14" s="669" t="s">
        <v>41</v>
      </c>
      <c r="B14" s="670" t="s">
        <v>42</v>
      </c>
      <c r="C14" s="672"/>
      <c r="D14" s="672"/>
    </row>
    <row r="15" spans="1:4" x14ac:dyDescent="0.25">
      <c r="A15" s="692" t="s">
        <v>46</v>
      </c>
      <c r="B15" s="671" t="s">
        <v>47</v>
      </c>
      <c r="C15" s="672"/>
      <c r="D15" s="672"/>
    </row>
    <row r="16" spans="1:4" x14ac:dyDescent="0.25">
      <c r="A16" s="706" t="s">
        <v>48</v>
      </c>
      <c r="B16" s="707" t="s">
        <v>47</v>
      </c>
      <c r="C16" s="672"/>
      <c r="D16" s="672"/>
    </row>
    <row r="17" spans="1:2" x14ac:dyDescent="0.25">
      <c r="A17" s="692" t="s">
        <v>49</v>
      </c>
      <c r="B17" s="671" t="s">
        <v>47</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sqref="A1:C1"/>
    </sheetView>
  </sheetViews>
  <sheetFormatPr defaultRowHeight="15" x14ac:dyDescent="0.25"/>
  <cols>
    <col min="1" max="1" width="9.140625" style="672" customWidth="1"/>
    <col min="2" max="2" width="20.7109375" style="672" customWidth="1"/>
    <col min="3" max="3" width="13.5703125" style="672" customWidth="1"/>
    <col min="4" max="6" width="12.28515625" style="672" customWidth="1"/>
    <col min="7" max="7" width="12.5703125" style="672" customWidth="1"/>
    <col min="8" max="8" width="13.140625" style="672" customWidth="1"/>
    <col min="9" max="9" width="11.5703125" style="672" customWidth="1"/>
    <col min="10" max="10" width="12.28515625" style="672" customWidth="1"/>
    <col min="11" max="11" width="12.140625" style="672" customWidth="1"/>
    <col min="12" max="12" width="11.7109375" style="672" customWidth="1"/>
    <col min="13" max="13" width="11.85546875" style="672" customWidth="1"/>
    <col min="14" max="14" width="11" style="672" bestFit="1" customWidth="1"/>
    <col min="15" max="15" width="12.5703125" style="672" customWidth="1"/>
    <col min="16" max="16" width="11.85546875" style="672" customWidth="1"/>
    <col min="17" max="17" width="11.42578125" style="672" customWidth="1"/>
    <col min="18" max="18" width="11.140625" style="672" customWidth="1"/>
    <col min="19" max="19" width="11.85546875" style="672" customWidth="1"/>
    <col min="20" max="20" width="10.85546875" style="672" customWidth="1"/>
    <col min="21" max="21" width="10.7109375" style="672" bestFit="1" customWidth="1"/>
    <col min="22" max="22" width="13" style="672" customWidth="1"/>
    <col min="23" max="23" width="10.7109375" style="672" customWidth="1"/>
    <col min="24" max="24" width="11.28515625" style="672" customWidth="1"/>
    <col min="25" max="25" width="10.5703125" style="672" customWidth="1"/>
    <col min="26" max="26" width="9.5703125" style="672" bestFit="1" customWidth="1"/>
    <col min="27" max="27" width="11" style="672" customWidth="1"/>
    <col min="28" max="28" width="11.42578125" style="672" customWidth="1"/>
    <col min="29" max="29" width="9.140625" style="672"/>
    <col min="30" max="30" width="11.140625" style="672" customWidth="1"/>
    <col min="31" max="32" width="11.28515625" style="672" customWidth="1"/>
    <col min="33" max="33" width="9.140625" style="672"/>
    <col min="34" max="35" width="12.85546875" style="672" customWidth="1"/>
    <col min="36" max="36" width="10.85546875" style="672" customWidth="1"/>
    <col min="37" max="37" width="11.140625" style="672" customWidth="1"/>
    <col min="38" max="16384" width="9.140625" style="672"/>
  </cols>
  <sheetData>
    <row r="1" spans="1:14" ht="18.75" x14ac:dyDescent="0.3">
      <c r="A1" s="724" t="s">
        <v>1</v>
      </c>
      <c r="B1" s="724"/>
      <c r="C1" s="724"/>
      <c r="N1" s="282"/>
    </row>
    <row r="2" spans="1:14" x14ac:dyDescent="0.25">
      <c r="A2" s="673" t="s">
        <v>50</v>
      </c>
    </row>
    <row r="3" spans="1:14" x14ac:dyDescent="0.25">
      <c r="A3" s="282" t="s">
        <v>21</v>
      </c>
    </row>
    <row r="4" spans="1:14" x14ac:dyDescent="0.25">
      <c r="A4" s="673"/>
    </row>
    <row r="5" spans="1:14" x14ac:dyDescent="0.25">
      <c r="A5" s="278" t="s">
        <v>51</v>
      </c>
      <c r="B5" s="278"/>
      <c r="C5" s="279" t="s">
        <v>52</v>
      </c>
    </row>
    <row r="6" spans="1:14" x14ac:dyDescent="0.25">
      <c r="A6" s="278" t="s">
        <v>53</v>
      </c>
      <c r="B6" s="278"/>
      <c r="C6" s="279" t="s">
        <v>54</v>
      </c>
    </row>
    <row r="7" spans="1:14" x14ac:dyDescent="0.25">
      <c r="A7" s="278" t="s">
        <v>55</v>
      </c>
      <c r="B7" s="278"/>
      <c r="C7" s="279" t="s">
        <v>56</v>
      </c>
    </row>
    <row r="8" spans="1:14" x14ac:dyDescent="0.25">
      <c r="A8" s="278" t="s">
        <v>57</v>
      </c>
      <c r="B8" s="278"/>
      <c r="C8" s="279" t="s">
        <v>58</v>
      </c>
    </row>
    <row r="9" spans="1:14" x14ac:dyDescent="0.25">
      <c r="A9" s="278" t="s">
        <v>59</v>
      </c>
      <c r="B9" s="278"/>
      <c r="C9" s="279" t="s">
        <v>60</v>
      </c>
    </row>
    <row r="10" spans="1:14" x14ac:dyDescent="0.25">
      <c r="A10" s="278" t="s">
        <v>61</v>
      </c>
      <c r="B10" s="278"/>
      <c r="C10" s="279" t="s">
        <v>62</v>
      </c>
    </row>
    <row r="11" spans="1:14" x14ac:dyDescent="0.25">
      <c r="A11" s="278" t="s">
        <v>63</v>
      </c>
      <c r="B11" s="278"/>
      <c r="C11" s="279" t="s">
        <v>64</v>
      </c>
    </row>
    <row r="12" spans="1:14" x14ac:dyDescent="0.25">
      <c r="A12" s="278" t="s">
        <v>65</v>
      </c>
      <c r="B12" s="278"/>
      <c r="C12" s="279" t="s">
        <v>66</v>
      </c>
    </row>
    <row r="14" spans="1:14" x14ac:dyDescent="0.25">
      <c r="A14" s="673" t="s">
        <v>67</v>
      </c>
    </row>
    <row r="15" spans="1:14" x14ac:dyDescent="0.25">
      <c r="A15" s="673"/>
    </row>
    <row r="16" spans="1:14" x14ac:dyDescent="0.25">
      <c r="C16" s="725" t="s">
        <v>68</v>
      </c>
      <c r="D16" s="726"/>
      <c r="E16" s="726"/>
      <c r="F16" s="726"/>
      <c r="G16" s="728" t="s">
        <v>69</v>
      </c>
      <c r="H16" s="726"/>
      <c r="I16" s="98"/>
      <c r="J16" s="98"/>
    </row>
    <row r="17" spans="1:14" x14ac:dyDescent="0.25">
      <c r="B17" s="487"/>
      <c r="C17" s="725" t="str">
        <f>A1</f>
        <v>Falkirk</v>
      </c>
      <c r="D17" s="727"/>
      <c r="E17" s="726" t="s">
        <v>70</v>
      </c>
      <c r="F17" s="726"/>
      <c r="G17" s="728" t="str">
        <f>$A$1</f>
        <v>Falkirk</v>
      </c>
      <c r="H17" s="726"/>
    </row>
    <row r="18" spans="1:14" ht="15.75" thickBot="1" x14ac:dyDescent="0.3">
      <c r="B18" s="599" t="s">
        <v>51</v>
      </c>
      <c r="C18" s="3" t="s">
        <v>71</v>
      </c>
      <c r="D18" s="602" t="s">
        <v>72</v>
      </c>
      <c r="E18" s="601" t="s">
        <v>71</v>
      </c>
      <c r="F18" s="601" t="s">
        <v>72</v>
      </c>
      <c r="G18" s="100" t="s">
        <v>71</v>
      </c>
      <c r="H18" s="601" t="s">
        <v>72</v>
      </c>
    </row>
    <row r="19" spans="1:14" x14ac:dyDescent="0.25">
      <c r="B19" s="487" t="s">
        <v>73</v>
      </c>
      <c r="C19" s="723"/>
      <c r="D19" s="7"/>
      <c r="E19" s="655"/>
      <c r="F19" s="655"/>
      <c r="G19" s="101"/>
      <c r="H19" s="721"/>
    </row>
    <row r="20" spans="1:14" x14ac:dyDescent="0.25">
      <c r="B20" s="4" t="s">
        <v>74</v>
      </c>
      <c r="C20" s="42">
        <v>423</v>
      </c>
      <c r="D20" s="43">
        <v>583</v>
      </c>
      <c r="E20" s="44">
        <v>55010</v>
      </c>
      <c r="F20" s="44">
        <v>68302</v>
      </c>
      <c r="G20" s="102" t="s">
        <v>75</v>
      </c>
      <c r="H20" s="44" t="s">
        <v>75</v>
      </c>
    </row>
    <row r="21" spans="1:14" x14ac:dyDescent="0.25">
      <c r="B21" s="1" t="s">
        <v>76</v>
      </c>
      <c r="C21" s="21">
        <v>2009</v>
      </c>
      <c r="D21" s="22">
        <v>2492</v>
      </c>
      <c r="E21" s="23">
        <v>79040.762000000002</v>
      </c>
      <c r="F21" s="23">
        <v>98579.547000000006</v>
      </c>
      <c r="G21" s="103" t="s">
        <v>75</v>
      </c>
      <c r="H21" s="23" t="s">
        <v>75</v>
      </c>
    </row>
    <row r="22" spans="1:14" x14ac:dyDescent="0.25">
      <c r="B22" s="45" t="s">
        <v>77</v>
      </c>
      <c r="C22" s="46">
        <v>2325</v>
      </c>
      <c r="D22" s="47">
        <v>1789</v>
      </c>
      <c r="E22" s="48">
        <v>83409.87000000001</v>
      </c>
      <c r="F22" s="48">
        <v>102803.81</v>
      </c>
      <c r="G22" s="104" t="s">
        <v>75</v>
      </c>
      <c r="H22" s="48" t="s">
        <v>75</v>
      </c>
    </row>
    <row r="23" spans="1:14" x14ac:dyDescent="0.25">
      <c r="B23" s="16" t="s">
        <v>78</v>
      </c>
      <c r="C23" s="24"/>
      <c r="D23" s="25"/>
      <c r="E23" s="26"/>
      <c r="F23" s="26"/>
      <c r="G23" s="105"/>
      <c r="H23" s="99"/>
    </row>
    <row r="24" spans="1:14" x14ac:dyDescent="0.25">
      <c r="B24" s="4" t="s">
        <v>74</v>
      </c>
      <c r="C24" s="49">
        <f>IFERROR(C20/SUM($C20:$D20),"-")</f>
        <v>0.42047713717693835</v>
      </c>
      <c r="D24" s="50">
        <f t="shared" ref="D24:D26" si="0">IFERROR(D20/SUM($C20:$D20),"-")</f>
        <v>0.57952286282306165</v>
      </c>
      <c r="E24" s="51">
        <f>IFERROR(E20/SUM($E20:$F20),"-")</f>
        <v>0.44610419099519916</v>
      </c>
      <c r="F24" s="51">
        <f t="shared" ref="F24:F26" si="1">IFERROR(F20/SUM($E20:$F20),"-")</f>
        <v>0.55389580900480084</v>
      </c>
      <c r="G24" s="106">
        <v>0.49</v>
      </c>
      <c r="H24" s="51">
        <v>0.51</v>
      </c>
      <c r="I24" s="19"/>
    </row>
    <row r="25" spans="1:14" x14ac:dyDescent="0.25">
      <c r="B25" s="1" t="s">
        <v>76</v>
      </c>
      <c r="C25" s="27">
        <f t="shared" ref="C25:C26" si="2">IFERROR(C21/SUM($C21:$D21),"-")</f>
        <v>0.4463452566096423</v>
      </c>
      <c r="D25" s="28">
        <f t="shared" si="0"/>
        <v>0.5536547433903577</v>
      </c>
      <c r="E25" s="29">
        <f t="shared" ref="E25:E26" si="3">IFERROR(E21/SUM($E21:$F21),"-")</f>
        <v>0.44499844891047902</v>
      </c>
      <c r="F25" s="29">
        <f t="shared" si="1"/>
        <v>0.55500155108952098</v>
      </c>
      <c r="G25" s="107">
        <v>0.49</v>
      </c>
      <c r="H25" s="29">
        <v>0.51</v>
      </c>
      <c r="I25" s="19"/>
    </row>
    <row r="26" spans="1:14" ht="15.75" thickBot="1" x14ac:dyDescent="0.3">
      <c r="B26" s="52" t="s">
        <v>77</v>
      </c>
      <c r="C26" s="53">
        <f t="shared" si="2"/>
        <v>0.56514341273699564</v>
      </c>
      <c r="D26" s="54">
        <f t="shared" si="0"/>
        <v>0.43485658726300436</v>
      </c>
      <c r="E26" s="55">
        <f t="shared" si="3"/>
        <v>0.44792557668158439</v>
      </c>
      <c r="F26" s="55">
        <f t="shared" si="1"/>
        <v>0.55207442331841572</v>
      </c>
      <c r="G26" s="108">
        <v>0.49</v>
      </c>
      <c r="H26" s="55">
        <v>0.51</v>
      </c>
      <c r="I26" s="19"/>
    </row>
    <row r="28" spans="1:14" ht="17.25" x14ac:dyDescent="0.25">
      <c r="A28" s="673" t="s">
        <v>79</v>
      </c>
    </row>
    <row r="29" spans="1:14" x14ac:dyDescent="0.25">
      <c r="A29" s="673"/>
    </row>
    <row r="30" spans="1:14" x14ac:dyDescent="0.25">
      <c r="A30" s="673" t="s">
        <v>80</v>
      </c>
    </row>
    <row r="31" spans="1:14" x14ac:dyDescent="0.25">
      <c r="C31" s="725" t="s">
        <v>68</v>
      </c>
      <c r="D31" s="726"/>
      <c r="E31" s="726"/>
      <c r="F31" s="726"/>
      <c r="G31" s="726"/>
      <c r="H31" s="726"/>
      <c r="I31" s="726"/>
      <c r="J31" s="729"/>
      <c r="K31" s="728" t="s">
        <v>69</v>
      </c>
      <c r="L31" s="726"/>
      <c r="M31" s="726"/>
      <c r="N31" s="726"/>
    </row>
    <row r="32" spans="1:14" x14ac:dyDescent="0.25">
      <c r="B32" s="655"/>
      <c r="C32" s="730" t="str">
        <f>$A$1</f>
        <v>Falkirk</v>
      </c>
      <c r="D32" s="731"/>
      <c r="E32" s="731"/>
      <c r="F32" s="732"/>
      <c r="G32" s="730" t="s">
        <v>70</v>
      </c>
      <c r="H32" s="731"/>
      <c r="I32" s="731"/>
      <c r="J32" s="733"/>
      <c r="K32" s="734" t="str">
        <f>$A$1</f>
        <v>Falkirk</v>
      </c>
      <c r="L32" s="731"/>
      <c r="M32" s="731"/>
      <c r="N32" s="731"/>
    </row>
    <row r="33" spans="1:21" ht="15.75" thickBot="1" x14ac:dyDescent="0.3">
      <c r="B33" s="59" t="s">
        <v>53</v>
      </c>
      <c r="C33" s="3" t="s">
        <v>81</v>
      </c>
      <c r="D33" s="601" t="s">
        <v>82</v>
      </c>
      <c r="E33" s="601" t="s">
        <v>83</v>
      </c>
      <c r="F33" s="602" t="s">
        <v>84</v>
      </c>
      <c r="G33" s="601" t="s">
        <v>81</v>
      </c>
      <c r="H33" s="601" t="s">
        <v>82</v>
      </c>
      <c r="I33" s="601" t="s">
        <v>83</v>
      </c>
      <c r="J33" s="601" t="s">
        <v>84</v>
      </c>
      <c r="K33" s="100" t="s">
        <v>81</v>
      </c>
      <c r="L33" s="601" t="s">
        <v>82</v>
      </c>
      <c r="M33" s="601" t="s">
        <v>83</v>
      </c>
      <c r="N33" s="601" t="s">
        <v>84</v>
      </c>
      <c r="O33" s="688"/>
    </row>
    <row r="34" spans="1:21" x14ac:dyDescent="0.25">
      <c r="B34" s="33" t="s">
        <v>73</v>
      </c>
      <c r="C34" s="20"/>
      <c r="D34" s="17"/>
      <c r="E34" s="17"/>
      <c r="F34" s="18"/>
      <c r="G34" s="17"/>
      <c r="H34" s="17"/>
      <c r="I34" s="17"/>
      <c r="J34" s="17"/>
      <c r="K34" s="128"/>
      <c r="L34" s="17"/>
      <c r="M34" s="17"/>
      <c r="N34" s="17"/>
    </row>
    <row r="35" spans="1:21" x14ac:dyDescent="0.25">
      <c r="B35" s="658" t="s">
        <v>74</v>
      </c>
      <c r="C35" s="39">
        <v>323</v>
      </c>
      <c r="D35" s="40">
        <v>272</v>
      </c>
      <c r="E35" s="40">
        <v>270</v>
      </c>
      <c r="F35" s="41">
        <v>282</v>
      </c>
      <c r="G35" s="40">
        <v>24153</v>
      </c>
      <c r="H35" s="40">
        <v>19731</v>
      </c>
      <c r="I35" s="40">
        <v>29311</v>
      </c>
      <c r="J35" s="40">
        <v>37234</v>
      </c>
      <c r="K35" s="109" t="s">
        <v>75</v>
      </c>
      <c r="L35" s="40" t="s">
        <v>75</v>
      </c>
      <c r="M35" s="40" t="s">
        <v>75</v>
      </c>
      <c r="N35" s="40" t="s">
        <v>75</v>
      </c>
    </row>
    <row r="36" spans="1:21" x14ac:dyDescent="0.25">
      <c r="B36" s="660" t="s">
        <v>76</v>
      </c>
      <c r="C36" s="36">
        <f>SUM(D47,E47)</f>
        <v>1067</v>
      </c>
      <c r="D36" s="37">
        <v>801</v>
      </c>
      <c r="E36" s="37">
        <v>1442</v>
      </c>
      <c r="F36" s="38">
        <v>1093</v>
      </c>
      <c r="G36" s="37">
        <f>L47+M47</f>
        <v>40117</v>
      </c>
      <c r="H36" s="37">
        <v>31774</v>
      </c>
      <c r="I36" s="37">
        <v>41754</v>
      </c>
      <c r="J36" s="37">
        <v>55942</v>
      </c>
      <c r="K36" s="110" t="s">
        <v>75</v>
      </c>
      <c r="L36" s="37" t="s">
        <v>75</v>
      </c>
      <c r="M36" s="37" t="s">
        <v>75</v>
      </c>
      <c r="N36" s="37" t="s">
        <v>75</v>
      </c>
    </row>
    <row r="37" spans="1:21" x14ac:dyDescent="0.25">
      <c r="B37" s="65" t="s">
        <v>77</v>
      </c>
      <c r="C37" s="67">
        <f>SUM(D48,E48)</f>
        <v>963</v>
      </c>
      <c r="D37" s="66">
        <v>624</v>
      </c>
      <c r="E37" s="66">
        <v>1203</v>
      </c>
      <c r="F37" s="68">
        <v>1223</v>
      </c>
      <c r="G37" s="66">
        <f>L48+M48</f>
        <v>39660.404999999992</v>
      </c>
      <c r="H37" s="66">
        <v>29913.204999999998</v>
      </c>
      <c r="I37" s="66">
        <v>48913.844999999994</v>
      </c>
      <c r="J37" s="66">
        <v>71419.48</v>
      </c>
      <c r="K37" s="111" t="s">
        <v>75</v>
      </c>
      <c r="L37" s="66" t="s">
        <v>75</v>
      </c>
      <c r="M37" s="66" t="s">
        <v>75</v>
      </c>
      <c r="N37" s="66" t="s">
        <v>75</v>
      </c>
    </row>
    <row r="38" spans="1:21" x14ac:dyDescent="0.25">
      <c r="B38" s="34" t="s">
        <v>78</v>
      </c>
      <c r="C38" s="723"/>
      <c r="D38" s="721"/>
      <c r="E38" s="721"/>
      <c r="F38" s="7"/>
      <c r="G38" s="721"/>
      <c r="H38" s="721"/>
      <c r="I38" s="721"/>
      <c r="J38" s="721"/>
      <c r="K38" s="101"/>
      <c r="L38" s="721"/>
      <c r="M38" s="721"/>
      <c r="N38" s="721"/>
    </row>
    <row r="39" spans="1:21" x14ac:dyDescent="0.25">
      <c r="B39" s="658" t="s">
        <v>74</v>
      </c>
      <c r="C39" s="69">
        <f>IFERROR(C35/SUM($C35:$F35),"")</f>
        <v>0.28160418482999128</v>
      </c>
      <c r="D39" s="70">
        <f t="shared" ref="D39:F39" si="4">IFERROR(D35/SUM($C35:$F35),"")</f>
        <v>0.23714036617262424</v>
      </c>
      <c r="E39" s="70">
        <f t="shared" si="4"/>
        <v>0.23539668700959024</v>
      </c>
      <c r="F39" s="71">
        <f t="shared" si="4"/>
        <v>0.24585876198779424</v>
      </c>
      <c r="G39" s="70">
        <f>IFERROR(G35/SUM($G35:$J35),"")</f>
        <v>0.21871972036331036</v>
      </c>
      <c r="H39" s="70">
        <f t="shared" ref="H39:J39" si="5">IFERROR(H35/SUM($G35:$J35),"")</f>
        <v>0.17867589129667025</v>
      </c>
      <c r="I39" s="70">
        <f t="shared" si="5"/>
        <v>0.26542846534877612</v>
      </c>
      <c r="J39" s="70">
        <f t="shared" si="5"/>
        <v>0.33717592299124322</v>
      </c>
      <c r="K39" s="112">
        <v>0.26899999999999996</v>
      </c>
      <c r="L39" s="70">
        <v>0.16300000000000001</v>
      </c>
      <c r="M39" s="70">
        <v>0.28499999999999998</v>
      </c>
      <c r="N39" s="70">
        <v>0.28400000000000003</v>
      </c>
      <c r="O39" s="19"/>
      <c r="U39" s="19"/>
    </row>
    <row r="40" spans="1:21" x14ac:dyDescent="0.25">
      <c r="B40" s="660" t="s">
        <v>76</v>
      </c>
      <c r="C40" s="72">
        <f t="shared" ref="C40:F40" si="6">IFERROR(C36/SUM($C36:$F36),"")</f>
        <v>0.24233477174653645</v>
      </c>
      <c r="D40" s="73">
        <f t="shared" si="6"/>
        <v>0.18192141721553487</v>
      </c>
      <c r="E40" s="73">
        <f t="shared" si="6"/>
        <v>0.32750397456279812</v>
      </c>
      <c r="F40" s="74">
        <f t="shared" si="6"/>
        <v>0.24823983647513059</v>
      </c>
      <c r="G40" s="73">
        <f t="shared" ref="G40:J40" si="7">IFERROR(G36/SUM($G36:$J36),"")</f>
        <v>0.23655704741519101</v>
      </c>
      <c r="H40" s="73">
        <f t="shared" si="7"/>
        <v>0.18736105951517509</v>
      </c>
      <c r="I40" s="73">
        <f t="shared" si="7"/>
        <v>0.24620990995772082</v>
      </c>
      <c r="J40" s="73">
        <f t="shared" si="7"/>
        <v>0.32987198311191307</v>
      </c>
      <c r="K40" s="113">
        <v>0.26700000000000002</v>
      </c>
      <c r="L40" s="73">
        <v>0.16</v>
      </c>
      <c r="M40" s="73">
        <v>0.27899999999999997</v>
      </c>
      <c r="N40" s="73">
        <v>0.29399999999999998</v>
      </c>
      <c r="O40" s="19"/>
      <c r="U40" s="19"/>
    </row>
    <row r="41" spans="1:21" ht="15.75" thickBot="1" x14ac:dyDescent="0.3">
      <c r="B41" s="662" t="s">
        <v>77</v>
      </c>
      <c r="C41" s="75">
        <f t="shared" ref="C41:F41" si="8">IFERROR(C37/SUM($C37:$F37),"")</f>
        <v>0.23997009718415152</v>
      </c>
      <c r="D41" s="76">
        <f t="shared" si="8"/>
        <v>0.15549464241216049</v>
      </c>
      <c r="E41" s="76">
        <f t="shared" si="8"/>
        <v>0.29977572888113629</v>
      </c>
      <c r="F41" s="77">
        <f t="shared" si="8"/>
        <v>0.3047595315225517</v>
      </c>
      <c r="G41" s="76">
        <f t="shared" ref="G41:J41" si="9">IFERROR(G37/SUM($G37:$J37),"")</f>
        <v>0.2088412674344936</v>
      </c>
      <c r="H41" s="76">
        <f t="shared" si="9"/>
        <v>0.15751507442316415</v>
      </c>
      <c r="I41" s="76">
        <f t="shared" si="9"/>
        <v>0.25756745007758663</v>
      </c>
      <c r="J41" s="76">
        <f t="shared" si="9"/>
        <v>0.3760762080647555</v>
      </c>
      <c r="K41" s="114">
        <v>0.26400000000000001</v>
      </c>
      <c r="L41" s="76">
        <v>0.158</v>
      </c>
      <c r="M41" s="76">
        <v>0.28399999999999997</v>
      </c>
      <c r="N41" s="76">
        <v>0.29399999999999998</v>
      </c>
      <c r="O41" s="19"/>
      <c r="U41" s="19"/>
    </row>
    <row r="42" spans="1:21" x14ac:dyDescent="0.25">
      <c r="F42" s="19"/>
      <c r="I42" s="19"/>
    </row>
    <row r="43" spans="1:21" x14ac:dyDescent="0.25">
      <c r="A43" s="673" t="s">
        <v>85</v>
      </c>
      <c r="F43" s="19"/>
      <c r="I43" s="19"/>
    </row>
    <row r="44" spans="1:21" x14ac:dyDescent="0.25">
      <c r="B44" s="655"/>
      <c r="C44" s="725" t="str">
        <f>$A$1</f>
        <v>Falkirk</v>
      </c>
      <c r="D44" s="726"/>
      <c r="E44" s="726"/>
      <c r="F44" s="726"/>
      <c r="G44" s="726"/>
      <c r="H44" s="726"/>
      <c r="I44" s="726"/>
      <c r="J44" s="727"/>
      <c r="K44" s="725" t="s">
        <v>70</v>
      </c>
      <c r="L44" s="726"/>
      <c r="M44" s="726"/>
      <c r="N44" s="726"/>
      <c r="O44" s="726"/>
      <c r="P44" s="726"/>
      <c r="Q44" s="726"/>
      <c r="R44" s="726"/>
    </row>
    <row r="45" spans="1:21" ht="15.75" thickBot="1" x14ac:dyDescent="0.3">
      <c r="B45" s="59" t="s">
        <v>53</v>
      </c>
      <c r="C45" s="3" t="s">
        <v>86</v>
      </c>
      <c r="D45" s="601" t="s">
        <v>87</v>
      </c>
      <c r="E45" s="601" t="s">
        <v>88</v>
      </c>
      <c r="F45" s="601" t="s">
        <v>82</v>
      </c>
      <c r="G45" s="601" t="s">
        <v>83</v>
      </c>
      <c r="H45" s="601" t="s">
        <v>89</v>
      </c>
      <c r="I45" s="601" t="s">
        <v>90</v>
      </c>
      <c r="J45" s="602" t="s">
        <v>91</v>
      </c>
      <c r="K45" s="3" t="s">
        <v>86</v>
      </c>
      <c r="L45" s="601" t="s">
        <v>87</v>
      </c>
      <c r="M45" s="601" t="s">
        <v>88</v>
      </c>
      <c r="N45" s="601" t="s">
        <v>82</v>
      </c>
      <c r="O45" s="601" t="s">
        <v>83</v>
      </c>
      <c r="P45" s="601" t="s">
        <v>89</v>
      </c>
      <c r="Q45" s="601" t="s">
        <v>90</v>
      </c>
      <c r="R45" s="601" t="s">
        <v>91</v>
      </c>
    </row>
    <row r="46" spans="1:21" x14ac:dyDescent="0.25">
      <c r="B46" s="56" t="s">
        <v>92</v>
      </c>
      <c r="C46" s="20"/>
      <c r="D46" s="17"/>
      <c r="E46" s="17"/>
      <c r="F46" s="17"/>
      <c r="G46" s="17"/>
      <c r="H46" s="17"/>
      <c r="I46" s="17"/>
      <c r="J46" s="18"/>
      <c r="K46" s="20"/>
      <c r="L46" s="17"/>
      <c r="M46" s="17"/>
      <c r="N46" s="17"/>
      <c r="O46" s="17"/>
      <c r="P46" s="17"/>
      <c r="Q46" s="17"/>
      <c r="R46" s="17"/>
    </row>
    <row r="47" spans="1:21" x14ac:dyDescent="0.25">
      <c r="B47" s="60" t="s">
        <v>76</v>
      </c>
      <c r="C47" s="39">
        <v>98</v>
      </c>
      <c r="D47" s="40">
        <v>401</v>
      </c>
      <c r="E47" s="40">
        <v>666</v>
      </c>
      <c r="F47" s="40">
        <v>801</v>
      </c>
      <c r="G47" s="40">
        <v>1442</v>
      </c>
      <c r="H47" s="40">
        <v>413</v>
      </c>
      <c r="I47" s="40">
        <v>225</v>
      </c>
      <c r="J47" s="41">
        <v>455</v>
      </c>
      <c r="K47" s="39">
        <v>803</v>
      </c>
      <c r="L47" s="40">
        <v>13350</v>
      </c>
      <c r="M47" s="40">
        <v>26767</v>
      </c>
      <c r="N47" s="40">
        <v>31774</v>
      </c>
      <c r="O47" s="40">
        <v>41754</v>
      </c>
      <c r="P47" s="40">
        <v>20258</v>
      </c>
      <c r="Q47" s="40">
        <v>12890</v>
      </c>
      <c r="R47" s="40">
        <v>21652</v>
      </c>
    </row>
    <row r="48" spans="1:21" x14ac:dyDescent="0.25">
      <c r="B48" s="57" t="s">
        <v>77</v>
      </c>
      <c r="C48" s="36">
        <v>101</v>
      </c>
      <c r="D48" s="37">
        <v>351</v>
      </c>
      <c r="E48" s="37">
        <v>612</v>
      </c>
      <c r="F48" s="37">
        <v>624</v>
      </c>
      <c r="G48" s="37">
        <v>1203</v>
      </c>
      <c r="H48" s="37">
        <v>388</v>
      </c>
      <c r="I48" s="37">
        <v>301</v>
      </c>
      <c r="J48" s="38">
        <v>534</v>
      </c>
      <c r="K48" s="36">
        <v>1386.04</v>
      </c>
      <c r="L48" s="37">
        <v>13035.179999999998</v>
      </c>
      <c r="M48" s="37">
        <v>26625.224999999995</v>
      </c>
      <c r="N48" s="37">
        <v>29913.204999999998</v>
      </c>
      <c r="O48" s="37">
        <v>48913.844999999994</v>
      </c>
      <c r="P48" s="37">
        <v>15458</v>
      </c>
      <c r="Q48" s="37">
        <v>11277</v>
      </c>
      <c r="R48" s="37">
        <v>12860</v>
      </c>
    </row>
    <row r="49" spans="1:21" x14ac:dyDescent="0.25">
      <c r="B49" s="64" t="s">
        <v>93</v>
      </c>
      <c r="C49" s="61"/>
      <c r="D49" s="62"/>
      <c r="E49" s="62"/>
      <c r="F49" s="62"/>
      <c r="G49" s="62"/>
      <c r="H49" s="62"/>
      <c r="I49" s="62"/>
      <c r="J49" s="63"/>
      <c r="K49" s="61"/>
      <c r="L49" s="62"/>
      <c r="M49" s="62"/>
      <c r="N49" s="62"/>
      <c r="O49" s="62"/>
      <c r="P49" s="62"/>
      <c r="Q49" s="62"/>
      <c r="R49" s="62"/>
    </row>
    <row r="50" spans="1:21" x14ac:dyDescent="0.25">
      <c r="B50" s="60" t="s">
        <v>76</v>
      </c>
      <c r="C50" s="49">
        <f>IFERROR(C47/SUM($C47:$J47),"-")</f>
        <v>2.177293934681182E-2</v>
      </c>
      <c r="D50" s="51">
        <f t="shared" ref="D50:J50" si="10">IFERROR(D47/SUM($C47:$J47),"-")</f>
        <v>8.9091313041546327E-2</v>
      </c>
      <c r="E50" s="51">
        <f t="shared" si="10"/>
        <v>0.14796711841812932</v>
      </c>
      <c r="F50" s="51">
        <f t="shared" si="10"/>
        <v>0.17796045323261497</v>
      </c>
      <c r="G50" s="51">
        <f t="shared" si="10"/>
        <v>0.32037325038880249</v>
      </c>
      <c r="H50" s="51">
        <f t="shared" si="10"/>
        <v>9.1757387247278388E-2</v>
      </c>
      <c r="I50" s="51">
        <f t="shared" si="10"/>
        <v>4.9988891357476119E-2</v>
      </c>
      <c r="J50" s="50">
        <f t="shared" si="10"/>
        <v>0.10108864696734059</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77</v>
      </c>
      <c r="C51" s="30">
        <f t="shared" ref="C51:J51" si="12">IFERROR(C48/SUM($C48:$J48),"-")</f>
        <v>2.4550315994166263E-2</v>
      </c>
      <c r="D51" s="32">
        <f t="shared" si="12"/>
        <v>8.5318424890617403E-2</v>
      </c>
      <c r="E51" s="32">
        <f t="shared" si="12"/>
        <v>0.1487603305785124</v>
      </c>
      <c r="F51" s="32">
        <f t="shared" si="12"/>
        <v>0.15167719980554206</v>
      </c>
      <c r="G51" s="32">
        <f t="shared" si="12"/>
        <v>0.29241614000972288</v>
      </c>
      <c r="H51" s="32">
        <f t="shared" si="12"/>
        <v>9.4312105007292174E-2</v>
      </c>
      <c r="I51" s="32">
        <f t="shared" si="12"/>
        <v>7.316480311132717E-2</v>
      </c>
      <c r="J51" s="31">
        <f t="shared" si="12"/>
        <v>0.12980068060281963</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5"/>
    </row>
    <row r="53" spans="1:21" x14ac:dyDescent="0.25">
      <c r="A53" s="673" t="s">
        <v>94</v>
      </c>
    </row>
    <row r="55" spans="1:21" x14ac:dyDescent="0.25">
      <c r="C55" s="725" t="s">
        <v>68</v>
      </c>
      <c r="D55" s="726"/>
      <c r="E55" s="726"/>
      <c r="F55" s="726"/>
      <c r="G55" s="726"/>
      <c r="H55" s="726"/>
      <c r="I55" s="726"/>
      <c r="J55" s="726"/>
      <c r="K55" s="726"/>
      <c r="L55" s="726"/>
      <c r="M55" s="726"/>
      <c r="N55" s="726"/>
      <c r="O55" s="735" t="s">
        <v>69</v>
      </c>
      <c r="P55" s="726"/>
      <c r="Q55" s="726"/>
      <c r="R55" s="726"/>
      <c r="S55" s="726"/>
      <c r="T55" s="726"/>
    </row>
    <row r="56" spans="1:21" x14ac:dyDescent="0.25">
      <c r="B56" s="655"/>
      <c r="C56" s="725" t="str">
        <f>$A$1</f>
        <v>Falkirk</v>
      </c>
      <c r="D56" s="726"/>
      <c r="E56" s="726"/>
      <c r="F56" s="726"/>
      <c r="G56" s="726"/>
      <c r="H56" s="727"/>
      <c r="I56" s="726" t="s">
        <v>70</v>
      </c>
      <c r="J56" s="726"/>
      <c r="K56" s="726"/>
      <c r="L56" s="726"/>
      <c r="M56" s="726"/>
      <c r="N56" s="726"/>
      <c r="O56" s="735" t="str">
        <f>$A$1</f>
        <v>Falkirk</v>
      </c>
      <c r="P56" s="726"/>
      <c r="Q56" s="726"/>
      <c r="R56" s="726"/>
      <c r="S56" s="726"/>
      <c r="T56" s="726"/>
    </row>
    <row r="57" spans="1:21" ht="39.75" thickBot="1" x14ac:dyDescent="0.3">
      <c r="B57" s="59" t="s">
        <v>55</v>
      </c>
      <c r="C57" s="136" t="s">
        <v>95</v>
      </c>
      <c r="D57" s="135" t="s">
        <v>96</v>
      </c>
      <c r="E57" s="135" t="s">
        <v>97</v>
      </c>
      <c r="F57" s="135" t="s">
        <v>98</v>
      </c>
      <c r="G57" s="135" t="s">
        <v>99</v>
      </c>
      <c r="H57" s="137" t="s">
        <v>100</v>
      </c>
      <c r="I57" s="135" t="s">
        <v>95</v>
      </c>
      <c r="J57" s="135" t="s">
        <v>96</v>
      </c>
      <c r="K57" s="135" t="s">
        <v>97</v>
      </c>
      <c r="L57" s="135" t="s">
        <v>98</v>
      </c>
      <c r="M57" s="135" t="s">
        <v>99</v>
      </c>
      <c r="N57" s="135" t="s">
        <v>100</v>
      </c>
      <c r="O57" s="138" t="s">
        <v>95</v>
      </c>
      <c r="P57" s="135" t="s">
        <v>96</v>
      </c>
      <c r="Q57" s="135" t="s">
        <v>97</v>
      </c>
      <c r="R57" s="135" t="s">
        <v>98</v>
      </c>
      <c r="S57" s="135" t="s">
        <v>99</v>
      </c>
      <c r="T57" s="135" t="s">
        <v>100</v>
      </c>
    </row>
    <row r="58" spans="1:21" x14ac:dyDescent="0.25">
      <c r="B58" s="33" t="s">
        <v>73</v>
      </c>
      <c r="C58" s="84"/>
      <c r="D58" s="81"/>
      <c r="E58" s="81"/>
      <c r="F58" s="81"/>
      <c r="G58" s="81"/>
      <c r="H58" s="85"/>
      <c r="I58" s="81"/>
      <c r="J58" s="81"/>
      <c r="K58" s="81"/>
      <c r="L58" s="81"/>
      <c r="M58" s="81"/>
      <c r="N58" s="81"/>
      <c r="O58" s="115"/>
      <c r="P58" s="81"/>
      <c r="Q58" s="81"/>
      <c r="R58" s="81"/>
      <c r="S58" s="81"/>
      <c r="T58" s="81"/>
    </row>
    <row r="59" spans="1:21" x14ac:dyDescent="0.25">
      <c r="B59" s="658" t="s">
        <v>74</v>
      </c>
      <c r="C59" s="39">
        <v>1107</v>
      </c>
      <c r="D59" s="40">
        <v>2</v>
      </c>
      <c r="E59" s="40">
        <v>20</v>
      </c>
      <c r="F59" s="40">
        <v>0</v>
      </c>
      <c r="G59" s="40">
        <v>4</v>
      </c>
      <c r="H59" s="41">
        <v>17</v>
      </c>
      <c r="I59" s="40">
        <v>87881</v>
      </c>
      <c r="J59" s="40">
        <v>2073</v>
      </c>
      <c r="K59" s="40">
        <v>2038</v>
      </c>
      <c r="L59" s="40">
        <v>405</v>
      </c>
      <c r="M59" s="40">
        <v>938</v>
      </c>
      <c r="N59" s="40">
        <v>1307</v>
      </c>
      <c r="O59" s="116" t="s">
        <v>75</v>
      </c>
      <c r="P59" s="40" t="s">
        <v>75</v>
      </c>
      <c r="Q59" s="40" t="s">
        <v>75</v>
      </c>
      <c r="R59" s="40" t="s">
        <v>75</v>
      </c>
      <c r="S59" s="40" t="s">
        <v>75</v>
      </c>
      <c r="T59" s="40" t="s">
        <v>75</v>
      </c>
    </row>
    <row r="60" spans="1:21" x14ac:dyDescent="0.25">
      <c r="B60" s="660" t="s">
        <v>76</v>
      </c>
      <c r="C60" s="36">
        <v>4282</v>
      </c>
      <c r="D60" s="37">
        <v>20</v>
      </c>
      <c r="E60" s="37">
        <v>38</v>
      </c>
      <c r="F60" s="37">
        <v>19</v>
      </c>
      <c r="G60" s="37">
        <v>4</v>
      </c>
      <c r="H60" s="38">
        <v>138</v>
      </c>
      <c r="I60" s="37">
        <v>137977.40100000001</v>
      </c>
      <c r="J60" s="37">
        <v>950.50300000000004</v>
      </c>
      <c r="K60" s="37">
        <v>3261.453</v>
      </c>
      <c r="L60" s="37">
        <v>1727.4570000000001</v>
      </c>
      <c r="M60" s="37">
        <v>499.71800000000002</v>
      </c>
      <c r="N60" s="37">
        <v>1830.617</v>
      </c>
      <c r="O60" s="117" t="s">
        <v>75</v>
      </c>
      <c r="P60" s="37" t="s">
        <v>75</v>
      </c>
      <c r="Q60" s="37" t="s">
        <v>75</v>
      </c>
      <c r="R60" s="37" t="s">
        <v>75</v>
      </c>
      <c r="S60" s="37" t="s">
        <v>75</v>
      </c>
      <c r="T60" s="37" t="s">
        <v>75</v>
      </c>
    </row>
    <row r="61" spans="1:21" x14ac:dyDescent="0.25">
      <c r="B61" s="658" t="s">
        <v>77</v>
      </c>
      <c r="C61" s="39">
        <v>3383</v>
      </c>
      <c r="D61" s="40">
        <v>5</v>
      </c>
      <c r="E61" s="40">
        <v>32</v>
      </c>
      <c r="F61" s="40">
        <v>3</v>
      </c>
      <c r="G61" s="40">
        <v>5</v>
      </c>
      <c r="H61" s="41">
        <v>32</v>
      </c>
      <c r="I61" s="40">
        <v>120815.22500000002</v>
      </c>
      <c r="J61" s="40">
        <v>625.79000000000008</v>
      </c>
      <c r="K61" s="40">
        <v>3338.5849999999996</v>
      </c>
      <c r="L61" s="40">
        <v>1709.77</v>
      </c>
      <c r="M61" s="40">
        <v>499.46</v>
      </c>
      <c r="N61" s="40">
        <v>1896.9799999999998</v>
      </c>
      <c r="O61" s="116" t="s">
        <v>75</v>
      </c>
      <c r="P61" s="40" t="s">
        <v>75</v>
      </c>
      <c r="Q61" s="40" t="s">
        <v>75</v>
      </c>
      <c r="R61" s="40" t="s">
        <v>75</v>
      </c>
      <c r="S61" s="40" t="s">
        <v>75</v>
      </c>
      <c r="T61" s="40" t="s">
        <v>75</v>
      </c>
    </row>
    <row r="62" spans="1:21" x14ac:dyDescent="0.25">
      <c r="B62" s="83" t="s">
        <v>78</v>
      </c>
      <c r="C62" s="664"/>
      <c r="D62" s="665"/>
      <c r="E62" s="665"/>
      <c r="F62" s="665"/>
      <c r="G62" s="665"/>
      <c r="H62" s="666"/>
      <c r="I62" s="665"/>
      <c r="J62" s="665"/>
      <c r="K62" s="665"/>
      <c r="L62" s="665"/>
      <c r="M62" s="665"/>
      <c r="N62" s="665"/>
      <c r="O62" s="118"/>
      <c r="P62" s="665"/>
      <c r="Q62" s="665"/>
      <c r="R62" s="665"/>
      <c r="S62" s="665"/>
      <c r="T62" s="665"/>
    </row>
    <row r="63" spans="1:21" x14ac:dyDescent="0.25">
      <c r="B63" s="658" t="s">
        <v>74</v>
      </c>
      <c r="C63" s="86">
        <f>IFERROR(C59/SUM($C59:$H59),"-")</f>
        <v>0.96260869565217388</v>
      </c>
      <c r="D63" s="122">
        <f t="shared" ref="D63:H63" si="14">IFERROR(D59/SUM($C59:$H59),"-")</f>
        <v>1.7391304347826088E-3</v>
      </c>
      <c r="E63" s="122">
        <f t="shared" si="14"/>
        <v>1.7391304347826087E-2</v>
      </c>
      <c r="F63" s="122">
        <f t="shared" si="14"/>
        <v>0</v>
      </c>
      <c r="G63" s="122">
        <f t="shared" si="14"/>
        <v>3.4782608695652175E-3</v>
      </c>
      <c r="H63" s="125">
        <f t="shared" si="14"/>
        <v>1.4782608695652174E-2</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0.97700000000000009</v>
      </c>
      <c r="P63" s="122" t="s">
        <v>75</v>
      </c>
      <c r="Q63" s="122">
        <v>1.8000000000000002E-2</v>
      </c>
      <c r="R63" s="122">
        <v>4.0000000000000001E-3</v>
      </c>
      <c r="S63" s="122" t="s">
        <v>75</v>
      </c>
      <c r="T63" s="122" t="s">
        <v>75</v>
      </c>
      <c r="U63" s="19"/>
    </row>
    <row r="64" spans="1:21" x14ac:dyDescent="0.25">
      <c r="B64" s="660" t="s">
        <v>76</v>
      </c>
      <c r="C64" s="87">
        <f t="shared" ref="C64:H65" si="16">IFERROR(C60/SUM($C60:$H60),"-")</f>
        <v>0.95134414574538995</v>
      </c>
      <c r="D64" s="123">
        <f t="shared" si="16"/>
        <v>4.4434570095534323E-3</v>
      </c>
      <c r="E64" s="123">
        <f t="shared" si="16"/>
        <v>8.4425683181515217E-3</v>
      </c>
      <c r="F64" s="123">
        <f t="shared" si="16"/>
        <v>4.2212841590757609E-3</v>
      </c>
      <c r="G64" s="123">
        <f t="shared" si="16"/>
        <v>8.8869140191068653E-4</v>
      </c>
      <c r="H64" s="126">
        <f t="shared" si="16"/>
        <v>3.0659853365918685E-2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0.98299999999999998</v>
      </c>
      <c r="P64" s="123" t="s">
        <v>75</v>
      </c>
      <c r="Q64" s="123">
        <v>9.0000000000000011E-3</v>
      </c>
      <c r="R64" s="123">
        <v>6.0000000000000001E-3</v>
      </c>
      <c r="S64" s="123" t="s">
        <v>75</v>
      </c>
      <c r="T64" s="123" t="s">
        <v>75</v>
      </c>
      <c r="U64" s="19"/>
    </row>
    <row r="65" spans="1:21" ht="15.75" thickBot="1" x14ac:dyDescent="0.3">
      <c r="B65" s="662" t="s">
        <v>77</v>
      </c>
      <c r="C65" s="88">
        <f t="shared" si="16"/>
        <v>0.97774566473988445</v>
      </c>
      <c r="D65" s="124">
        <f t="shared" si="16"/>
        <v>1.4450867052023121E-3</v>
      </c>
      <c r="E65" s="124">
        <f t="shared" si="16"/>
        <v>9.2485549132947983E-3</v>
      </c>
      <c r="F65" s="124">
        <f t="shared" si="16"/>
        <v>8.6705202312138728E-4</v>
      </c>
      <c r="G65" s="124">
        <f t="shared" si="16"/>
        <v>1.4450867052023121E-3</v>
      </c>
      <c r="H65" s="127">
        <f t="shared" si="16"/>
        <v>9.2485549132947983E-3</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0.99600000000000011</v>
      </c>
      <c r="P65" s="124" t="s">
        <v>75</v>
      </c>
      <c r="Q65" s="124" t="s">
        <v>75</v>
      </c>
      <c r="R65" s="124">
        <v>4.0000000000000001E-3</v>
      </c>
      <c r="S65" s="124" t="s">
        <v>75</v>
      </c>
      <c r="T65" s="124" t="s">
        <v>75</v>
      </c>
      <c r="U65" s="19"/>
    </row>
    <row r="67" spans="1:21" x14ac:dyDescent="0.25">
      <c r="A67" s="673" t="s">
        <v>101</v>
      </c>
    </row>
    <row r="69" spans="1:21" x14ac:dyDescent="0.25">
      <c r="C69" s="725" t="s">
        <v>68</v>
      </c>
      <c r="D69" s="726"/>
      <c r="E69" s="726"/>
      <c r="F69" s="726"/>
      <c r="G69" s="728" t="s">
        <v>69</v>
      </c>
      <c r="H69" s="726"/>
    </row>
    <row r="70" spans="1:21" x14ac:dyDescent="0.25">
      <c r="B70" s="673"/>
      <c r="C70" s="725" t="str">
        <f>$A$1</f>
        <v>Falkirk</v>
      </c>
      <c r="D70" s="727"/>
      <c r="E70" s="726" t="s">
        <v>70</v>
      </c>
      <c r="F70" s="726"/>
      <c r="G70" s="728" t="str">
        <f>$A$1</f>
        <v>Falkirk</v>
      </c>
      <c r="H70" s="726"/>
    </row>
    <row r="71" spans="1:21" ht="15.75" thickBot="1" x14ac:dyDescent="0.3">
      <c r="B71" s="485"/>
      <c r="C71" s="3" t="s">
        <v>57</v>
      </c>
      <c r="D71" s="602" t="s">
        <v>102</v>
      </c>
      <c r="E71" s="601" t="s">
        <v>57</v>
      </c>
      <c r="F71" s="601" t="s">
        <v>102</v>
      </c>
      <c r="G71" s="100" t="s">
        <v>57</v>
      </c>
      <c r="H71" s="601" t="s">
        <v>102</v>
      </c>
    </row>
    <row r="72" spans="1:21" x14ac:dyDescent="0.25">
      <c r="B72" s="33" t="s">
        <v>73</v>
      </c>
      <c r="C72" s="20"/>
      <c r="D72" s="18"/>
      <c r="E72" s="17"/>
      <c r="F72" s="17"/>
      <c r="G72" s="128"/>
      <c r="H72" s="17"/>
    </row>
    <row r="73" spans="1:21" x14ac:dyDescent="0.25">
      <c r="B73" s="658" t="s">
        <v>74</v>
      </c>
      <c r="C73" s="39">
        <v>441</v>
      </c>
      <c r="D73" s="41">
        <v>707</v>
      </c>
      <c r="E73" s="40">
        <v>43397</v>
      </c>
      <c r="F73" s="40">
        <v>41831</v>
      </c>
      <c r="G73" s="109" t="s">
        <v>75</v>
      </c>
      <c r="H73" s="40" t="s">
        <v>75</v>
      </c>
    </row>
    <row r="74" spans="1:21" x14ac:dyDescent="0.25">
      <c r="B74" s="660" t="s">
        <v>76</v>
      </c>
      <c r="C74" s="36">
        <v>2951</v>
      </c>
      <c r="D74" s="38">
        <v>1550</v>
      </c>
      <c r="E74" s="37">
        <v>60954.792000000001</v>
      </c>
      <c r="F74" s="37">
        <v>51965.741999999998</v>
      </c>
      <c r="G74" s="110" t="s">
        <v>75</v>
      </c>
      <c r="H74" s="37" t="s">
        <v>75</v>
      </c>
    </row>
    <row r="75" spans="1:21" x14ac:dyDescent="0.25">
      <c r="B75" s="658" t="s">
        <v>77</v>
      </c>
      <c r="C75" s="39">
        <v>3252</v>
      </c>
      <c r="D75" s="41">
        <v>862</v>
      </c>
      <c r="E75" s="40">
        <v>74808.260000000009</v>
      </c>
      <c r="F75" s="40">
        <v>48854.91</v>
      </c>
      <c r="G75" s="109" t="s">
        <v>75</v>
      </c>
      <c r="H75" s="40" t="s">
        <v>75</v>
      </c>
    </row>
    <row r="76" spans="1:21" x14ac:dyDescent="0.25">
      <c r="B76" s="83" t="s">
        <v>78</v>
      </c>
      <c r="C76" s="61"/>
      <c r="D76" s="63"/>
      <c r="E76" s="62"/>
      <c r="F76" s="62"/>
      <c r="G76" s="129"/>
      <c r="H76" s="62"/>
    </row>
    <row r="77" spans="1:21" x14ac:dyDescent="0.25">
      <c r="B77" s="658" t="s">
        <v>74</v>
      </c>
      <c r="C77" s="49">
        <f>IFERROR(C73/SUM($C73:$D73),"-")</f>
        <v>0.38414634146341464</v>
      </c>
      <c r="D77" s="50">
        <f>IFERROR(D73/SUM($C73:$D73),"-")</f>
        <v>0.61585365853658536</v>
      </c>
      <c r="E77" s="51">
        <f>IFERROR(E73/SUM($E73:$F73),"-")</f>
        <v>0.50918712160322899</v>
      </c>
      <c r="F77" s="51">
        <f>IFERROR(F73/SUM($E73:$F73),"-")</f>
        <v>0.49081287839677101</v>
      </c>
      <c r="G77" s="119">
        <v>0.184</v>
      </c>
      <c r="H77" s="51">
        <v>0.81599999999999995</v>
      </c>
    </row>
    <row r="78" spans="1:21" x14ac:dyDescent="0.25">
      <c r="B78" s="660" t="s">
        <v>76</v>
      </c>
      <c r="C78" s="27">
        <f t="shared" ref="C78:D79" si="18">IFERROR(C74/SUM($C74:$D74),"-")</f>
        <v>0.65563208175960896</v>
      </c>
      <c r="D78" s="28">
        <f t="shared" si="18"/>
        <v>0.34436791824039104</v>
      </c>
      <c r="E78" s="29">
        <f t="shared" ref="E78:F79" si="19">IFERROR(E74/SUM($E74:$F74),"-")</f>
        <v>0.53980254822386864</v>
      </c>
      <c r="F78" s="29">
        <f t="shared" si="19"/>
        <v>0.46019745177613131</v>
      </c>
      <c r="G78" s="107">
        <v>0.155</v>
      </c>
      <c r="H78" s="29">
        <v>0.84499999999999997</v>
      </c>
    </row>
    <row r="79" spans="1:21" ht="15.75" thickBot="1" x14ac:dyDescent="0.3">
      <c r="B79" s="662" t="s">
        <v>77</v>
      </c>
      <c r="C79" s="53">
        <f t="shared" si="18"/>
        <v>0.79047156052503642</v>
      </c>
      <c r="D79" s="54">
        <f t="shared" si="18"/>
        <v>0.20952843947496355</v>
      </c>
      <c r="E79" s="55">
        <f t="shared" si="19"/>
        <v>0.6049356489891049</v>
      </c>
      <c r="F79" s="55">
        <f t="shared" si="19"/>
        <v>0.39506435101089515</v>
      </c>
      <c r="G79" s="108">
        <v>0.25700000000000001</v>
      </c>
      <c r="H79" s="55">
        <v>0.74299999999999999</v>
      </c>
    </row>
    <row r="81" spans="1:26" ht="17.25" x14ac:dyDescent="0.25">
      <c r="A81" s="673" t="s">
        <v>103</v>
      </c>
      <c r="B81" s="6"/>
      <c r="C81" s="6"/>
    </row>
    <row r="82" spans="1:26" x14ac:dyDescent="0.25">
      <c r="A82" s="673"/>
      <c r="B82" s="6"/>
      <c r="C82" s="6"/>
    </row>
    <row r="83" spans="1:26" x14ac:dyDescent="0.25">
      <c r="A83" s="673"/>
      <c r="B83" s="6"/>
      <c r="C83" s="736" t="s">
        <v>68</v>
      </c>
      <c r="D83" s="737"/>
      <c r="E83" s="737"/>
      <c r="F83" s="737"/>
      <c r="G83" s="737"/>
      <c r="H83" s="737"/>
      <c r="I83" s="737"/>
      <c r="J83" s="737"/>
      <c r="K83" s="737"/>
      <c r="L83" s="737"/>
      <c r="M83" s="737"/>
      <c r="N83" s="737"/>
      <c r="O83" s="737"/>
      <c r="P83" s="737"/>
      <c r="Q83" s="728" t="s">
        <v>69</v>
      </c>
      <c r="R83" s="726"/>
      <c r="S83" s="726"/>
      <c r="T83" s="726"/>
      <c r="U83" s="726"/>
      <c r="V83" s="726"/>
      <c r="W83" s="726"/>
    </row>
    <row r="84" spans="1:26" x14ac:dyDescent="0.25">
      <c r="A84" s="673"/>
      <c r="B84" s="655"/>
      <c r="C84" s="725" t="str">
        <f>$A$1</f>
        <v>Falkirk</v>
      </c>
      <c r="D84" s="726"/>
      <c r="E84" s="726"/>
      <c r="F84" s="726"/>
      <c r="G84" s="726"/>
      <c r="H84" s="726"/>
      <c r="I84" s="727"/>
      <c r="J84" s="725" t="s">
        <v>70</v>
      </c>
      <c r="K84" s="726"/>
      <c r="L84" s="726"/>
      <c r="M84" s="726"/>
      <c r="N84" s="726"/>
      <c r="O84" s="726"/>
      <c r="P84" s="726"/>
      <c r="Q84" s="728" t="str">
        <f>$A$1</f>
        <v>Falkirk</v>
      </c>
      <c r="R84" s="726"/>
      <c r="S84" s="726"/>
      <c r="T84" s="726"/>
      <c r="U84" s="726"/>
      <c r="V84" s="726"/>
      <c r="W84" s="726"/>
    </row>
    <row r="85" spans="1:26" ht="27" thickBot="1" x14ac:dyDescent="0.3">
      <c r="A85" s="673"/>
      <c r="B85" s="34" t="s">
        <v>104</v>
      </c>
      <c r="C85" s="139" t="s">
        <v>105</v>
      </c>
      <c r="D85" s="140" t="s">
        <v>106</v>
      </c>
      <c r="E85" s="140" t="s">
        <v>107</v>
      </c>
      <c r="F85" s="140" t="s">
        <v>108</v>
      </c>
      <c r="G85" s="140" t="s">
        <v>109</v>
      </c>
      <c r="H85" s="140" t="s">
        <v>110</v>
      </c>
      <c r="I85" s="141" t="s">
        <v>111</v>
      </c>
      <c r="J85" s="140" t="s">
        <v>105</v>
      </c>
      <c r="K85" s="140" t="s">
        <v>106</v>
      </c>
      <c r="L85" s="140" t="s">
        <v>107</v>
      </c>
      <c r="M85" s="140" t="s">
        <v>108</v>
      </c>
      <c r="N85" s="140" t="s">
        <v>109</v>
      </c>
      <c r="O85" s="140" t="s">
        <v>110</v>
      </c>
      <c r="P85" s="140" t="s">
        <v>111</v>
      </c>
      <c r="Q85" s="142" t="s">
        <v>105</v>
      </c>
      <c r="R85" s="140" t="s">
        <v>106</v>
      </c>
      <c r="S85" s="140" t="s">
        <v>107</v>
      </c>
      <c r="T85" s="140" t="s">
        <v>108</v>
      </c>
      <c r="U85" s="140" t="s">
        <v>109</v>
      </c>
      <c r="V85" s="140" t="s">
        <v>110</v>
      </c>
      <c r="W85" s="140" t="s">
        <v>111</v>
      </c>
    </row>
    <row r="86" spans="1:26" x14ac:dyDescent="0.25">
      <c r="A86" s="673"/>
      <c r="B86" s="33" t="s">
        <v>73</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3"/>
      <c r="B87" s="658" t="s">
        <v>74</v>
      </c>
      <c r="C87" s="39">
        <v>718</v>
      </c>
      <c r="D87" s="40">
        <v>193</v>
      </c>
      <c r="E87" s="40">
        <v>114</v>
      </c>
      <c r="F87" s="40">
        <v>62</v>
      </c>
      <c r="G87" s="40">
        <v>31</v>
      </c>
      <c r="H87" s="40">
        <v>27</v>
      </c>
      <c r="I87" s="41">
        <v>5</v>
      </c>
      <c r="J87" s="40">
        <v>26543</v>
      </c>
      <c r="K87" s="40">
        <v>10028</v>
      </c>
      <c r="L87" s="40">
        <v>6026</v>
      </c>
      <c r="M87" s="40">
        <v>2785</v>
      </c>
      <c r="N87" s="40">
        <v>1465</v>
      </c>
      <c r="O87" s="40">
        <v>935</v>
      </c>
      <c r="P87" s="40">
        <v>504</v>
      </c>
      <c r="Q87" s="109" t="s">
        <v>75</v>
      </c>
      <c r="R87" s="40" t="s">
        <v>75</v>
      </c>
      <c r="S87" s="40" t="s">
        <v>75</v>
      </c>
      <c r="T87" s="40" t="s">
        <v>75</v>
      </c>
      <c r="U87" s="40" t="s">
        <v>75</v>
      </c>
      <c r="V87" s="40" t="s">
        <v>75</v>
      </c>
      <c r="W87" s="40" t="s">
        <v>75</v>
      </c>
    </row>
    <row r="88" spans="1:26" x14ac:dyDescent="0.25">
      <c r="A88" s="673"/>
      <c r="B88" s="660" t="s">
        <v>76</v>
      </c>
      <c r="C88" s="36">
        <v>871</v>
      </c>
      <c r="D88" s="37">
        <v>150</v>
      </c>
      <c r="E88" s="37">
        <v>110</v>
      </c>
      <c r="F88" s="37">
        <v>48</v>
      </c>
      <c r="G88" s="37">
        <v>25</v>
      </c>
      <c r="H88" s="37">
        <v>18</v>
      </c>
      <c r="I88" s="38">
        <v>4</v>
      </c>
      <c r="J88" s="37">
        <v>32209.797999999999</v>
      </c>
      <c r="K88" s="37">
        <v>11306.477000000001</v>
      </c>
      <c r="L88" s="37">
        <v>7647.1850000000004</v>
      </c>
      <c r="M88" s="37">
        <v>3579.2579999999998</v>
      </c>
      <c r="N88" s="37">
        <v>2323.9119999999998</v>
      </c>
      <c r="O88" s="37">
        <v>1315.508</v>
      </c>
      <c r="P88" s="37">
        <v>640.26599999999996</v>
      </c>
      <c r="Q88" s="110" t="s">
        <v>75</v>
      </c>
      <c r="R88" s="37" t="s">
        <v>75</v>
      </c>
      <c r="S88" s="37" t="s">
        <v>75</v>
      </c>
      <c r="T88" s="37" t="s">
        <v>75</v>
      </c>
      <c r="U88" s="37" t="s">
        <v>75</v>
      </c>
      <c r="V88" s="37" t="s">
        <v>75</v>
      </c>
      <c r="W88" s="37" t="s">
        <v>75</v>
      </c>
    </row>
    <row r="89" spans="1:26" x14ac:dyDescent="0.25">
      <c r="A89" s="673"/>
      <c r="B89" s="658" t="s">
        <v>77</v>
      </c>
      <c r="C89" s="39">
        <v>636</v>
      </c>
      <c r="D89" s="40">
        <v>150</v>
      </c>
      <c r="E89" s="40">
        <v>104</v>
      </c>
      <c r="F89" s="40">
        <v>46</v>
      </c>
      <c r="G89" s="40">
        <v>22</v>
      </c>
      <c r="H89" s="40">
        <v>12</v>
      </c>
      <c r="I89" s="41">
        <v>3</v>
      </c>
      <c r="J89" s="40">
        <v>28915.24</v>
      </c>
      <c r="K89" s="40">
        <v>9529.76</v>
      </c>
      <c r="L89" s="40">
        <v>6222.64</v>
      </c>
      <c r="M89" s="40">
        <v>2996.68</v>
      </c>
      <c r="N89" s="40">
        <v>1275.8000000000002</v>
      </c>
      <c r="O89" s="40">
        <v>721.12</v>
      </c>
      <c r="P89" s="40">
        <v>367.8</v>
      </c>
      <c r="Q89" s="109" t="s">
        <v>75</v>
      </c>
      <c r="R89" s="40" t="s">
        <v>75</v>
      </c>
      <c r="S89" s="40" t="s">
        <v>75</v>
      </c>
      <c r="T89" s="40" t="s">
        <v>75</v>
      </c>
      <c r="U89" s="40" t="s">
        <v>75</v>
      </c>
      <c r="V89" s="40" t="s">
        <v>75</v>
      </c>
      <c r="W89" s="40" t="s">
        <v>75</v>
      </c>
    </row>
    <row r="90" spans="1:26" x14ac:dyDescent="0.25">
      <c r="A90" s="673"/>
      <c r="B90" s="83" t="s">
        <v>78</v>
      </c>
      <c r="C90" s="664"/>
      <c r="D90" s="665"/>
      <c r="E90" s="665"/>
      <c r="F90" s="665"/>
      <c r="G90" s="665"/>
      <c r="H90" s="665"/>
      <c r="I90" s="666"/>
      <c r="J90" s="665"/>
      <c r="K90" s="665"/>
      <c r="L90" s="665"/>
      <c r="M90" s="665"/>
      <c r="N90" s="665"/>
      <c r="O90" s="665"/>
      <c r="P90" s="665"/>
      <c r="Q90" s="131"/>
      <c r="R90" s="665"/>
      <c r="S90" s="665"/>
      <c r="T90" s="665"/>
      <c r="U90" s="665"/>
      <c r="V90" s="665"/>
      <c r="W90" s="665"/>
    </row>
    <row r="91" spans="1:26" x14ac:dyDescent="0.25">
      <c r="A91" s="673"/>
      <c r="B91" s="658" t="s">
        <v>74</v>
      </c>
      <c r="C91" s="92">
        <f t="shared" ref="C91:I93" si="20">IFERROR(C87/SUM($C87:$I87),"-")</f>
        <v>0.62434782608695649</v>
      </c>
      <c r="D91" s="89">
        <f t="shared" si="20"/>
        <v>0.16782608695652174</v>
      </c>
      <c r="E91" s="89">
        <f t="shared" si="20"/>
        <v>9.913043478260869E-2</v>
      </c>
      <c r="F91" s="89">
        <f t="shared" si="20"/>
        <v>5.3913043478260869E-2</v>
      </c>
      <c r="G91" s="89">
        <f t="shared" si="20"/>
        <v>2.6956521739130435E-2</v>
      </c>
      <c r="H91" s="89">
        <f t="shared" si="20"/>
        <v>2.3478260869565216E-2</v>
      </c>
      <c r="I91" s="93">
        <f t="shared" si="20"/>
        <v>4.3478260869565218E-3</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0.14199999999999999</v>
      </c>
      <c r="R91" s="89">
        <v>0.17399999999999999</v>
      </c>
      <c r="S91" s="89">
        <v>0.157</v>
      </c>
      <c r="T91" s="89">
        <v>9.9000000000000005E-2</v>
      </c>
      <c r="U91" s="89">
        <v>8.3000000000000004E-2</v>
      </c>
      <c r="V91" s="89">
        <v>0.14400000000000002</v>
      </c>
      <c r="W91" s="89">
        <v>0.20199999999999999</v>
      </c>
    </row>
    <row r="92" spans="1:26" x14ac:dyDescent="0.25">
      <c r="A92" s="673"/>
      <c r="B92" s="660" t="s">
        <v>76</v>
      </c>
      <c r="C92" s="94">
        <f t="shared" si="20"/>
        <v>0.71044045676998369</v>
      </c>
      <c r="D92" s="78">
        <f t="shared" si="20"/>
        <v>0.12234910277324633</v>
      </c>
      <c r="E92" s="78">
        <f t="shared" si="20"/>
        <v>8.9722675367047311E-2</v>
      </c>
      <c r="F92" s="78">
        <f t="shared" si="20"/>
        <v>3.9151712887438822E-2</v>
      </c>
      <c r="G92" s="78">
        <f t="shared" si="20"/>
        <v>2.0391517128874388E-2</v>
      </c>
      <c r="H92" s="78">
        <f t="shared" si="20"/>
        <v>1.468189233278956E-2</v>
      </c>
      <c r="I92" s="95">
        <f t="shared" si="20"/>
        <v>3.2626427406199023E-3</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9.2999999999999999E-2</v>
      </c>
      <c r="R92" s="78">
        <v>0.151</v>
      </c>
      <c r="S92" s="78">
        <v>0.13600000000000001</v>
      </c>
      <c r="T92" s="78">
        <v>0.14400000000000002</v>
      </c>
      <c r="U92" s="78">
        <v>7.0999999999999994E-2</v>
      </c>
      <c r="V92" s="78">
        <v>0.124</v>
      </c>
      <c r="W92" s="78">
        <v>0.28199999999999997</v>
      </c>
    </row>
    <row r="93" spans="1:26" ht="15.75" thickBot="1" x14ac:dyDescent="0.3">
      <c r="A93" s="673"/>
      <c r="B93" s="662" t="s">
        <v>77</v>
      </c>
      <c r="C93" s="96">
        <f t="shared" si="20"/>
        <v>0.65364850976361766</v>
      </c>
      <c r="D93" s="90">
        <f t="shared" si="20"/>
        <v>0.15416238437821173</v>
      </c>
      <c r="E93" s="90">
        <f t="shared" si="20"/>
        <v>0.10688591983556012</v>
      </c>
      <c r="F93" s="90">
        <f t="shared" si="20"/>
        <v>4.7276464542651594E-2</v>
      </c>
      <c r="G93" s="90">
        <f t="shared" si="20"/>
        <v>2.2610483042137718E-2</v>
      </c>
      <c r="H93" s="90">
        <f t="shared" si="20"/>
        <v>1.2332990750256937E-2</v>
      </c>
      <c r="I93" s="97">
        <f t="shared" si="20"/>
        <v>3.0832476875642342E-3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9.5000000000000001E-2</v>
      </c>
      <c r="R93" s="90">
        <v>0.111</v>
      </c>
      <c r="S93" s="90">
        <v>0.19899999999999998</v>
      </c>
      <c r="T93" s="90">
        <v>9.5000000000000001E-2</v>
      </c>
      <c r="U93" s="90">
        <v>8.4000000000000005E-2</v>
      </c>
      <c r="V93" s="90">
        <v>0.16300000000000001</v>
      </c>
      <c r="W93" s="90">
        <v>0.254</v>
      </c>
    </row>
    <row r="94" spans="1:26" x14ac:dyDescent="0.25">
      <c r="B94" s="6"/>
      <c r="C94" s="6"/>
    </row>
    <row r="95" spans="1:26" x14ac:dyDescent="0.25">
      <c r="B95" s="6"/>
      <c r="C95" s="736" t="s">
        <v>68</v>
      </c>
      <c r="D95" s="737"/>
      <c r="E95" s="737"/>
      <c r="F95" s="737"/>
      <c r="G95" s="737"/>
      <c r="H95" s="737"/>
      <c r="I95" s="737"/>
      <c r="J95" s="737"/>
      <c r="K95" s="737"/>
      <c r="L95" s="737"/>
      <c r="M95" s="737"/>
      <c r="N95" s="737"/>
      <c r="O95" s="737"/>
      <c r="P95" s="737"/>
      <c r="Q95" s="737"/>
      <c r="R95" s="737"/>
      <c r="S95" s="728" t="s">
        <v>69</v>
      </c>
      <c r="T95" s="726"/>
      <c r="U95" s="726"/>
      <c r="V95" s="726"/>
      <c r="W95" s="726"/>
      <c r="X95" s="726"/>
      <c r="Y95" s="726"/>
      <c r="Z95" s="726"/>
    </row>
    <row r="96" spans="1:26" x14ac:dyDescent="0.25">
      <c r="B96" s="655"/>
      <c r="C96" s="725" t="str">
        <f>$A$1</f>
        <v>Falkirk</v>
      </c>
      <c r="D96" s="726"/>
      <c r="E96" s="726"/>
      <c r="F96" s="726"/>
      <c r="G96" s="726"/>
      <c r="H96" s="726"/>
      <c r="I96" s="726"/>
      <c r="J96" s="727"/>
      <c r="K96" s="726" t="s">
        <v>70</v>
      </c>
      <c r="L96" s="726"/>
      <c r="M96" s="726"/>
      <c r="N96" s="726"/>
      <c r="O96" s="726"/>
      <c r="P96" s="726"/>
      <c r="Q96" s="726"/>
      <c r="R96" s="726"/>
      <c r="S96" s="728" t="str">
        <f>$A$1</f>
        <v>Falkirk</v>
      </c>
      <c r="T96" s="726"/>
      <c r="U96" s="726"/>
      <c r="V96" s="726"/>
      <c r="W96" s="726"/>
      <c r="X96" s="726"/>
      <c r="Y96" s="726"/>
      <c r="Z96" s="726"/>
    </row>
    <row r="97" spans="1:32" ht="27" thickBot="1" x14ac:dyDescent="0.3">
      <c r="B97" s="34" t="s">
        <v>104</v>
      </c>
      <c r="C97" s="139" t="s">
        <v>112</v>
      </c>
      <c r="D97" s="140" t="s">
        <v>113</v>
      </c>
      <c r="E97" s="140" t="s">
        <v>106</v>
      </c>
      <c r="F97" s="140" t="s">
        <v>107</v>
      </c>
      <c r="G97" s="140" t="s">
        <v>108</v>
      </c>
      <c r="H97" s="140" t="s">
        <v>109</v>
      </c>
      <c r="I97" s="140" t="s">
        <v>110</v>
      </c>
      <c r="J97" s="141" t="s">
        <v>111</v>
      </c>
      <c r="K97" s="140" t="s">
        <v>112</v>
      </c>
      <c r="L97" s="140" t="s">
        <v>113</v>
      </c>
      <c r="M97" s="140" t="s">
        <v>106</v>
      </c>
      <c r="N97" s="140" t="s">
        <v>107</v>
      </c>
      <c r="O97" s="140" t="s">
        <v>108</v>
      </c>
      <c r="P97" s="140" t="s">
        <v>109</v>
      </c>
      <c r="Q97" s="140" t="s">
        <v>110</v>
      </c>
      <c r="R97" s="140" t="s">
        <v>111</v>
      </c>
      <c r="S97" s="142" t="s">
        <v>112</v>
      </c>
      <c r="T97" s="140" t="s">
        <v>113</v>
      </c>
      <c r="U97" s="140" t="s">
        <v>106</v>
      </c>
      <c r="V97" s="140" t="s">
        <v>107</v>
      </c>
      <c r="W97" s="140" t="s">
        <v>108</v>
      </c>
      <c r="X97" s="140" t="s">
        <v>109</v>
      </c>
      <c r="Y97" s="140" t="s">
        <v>110</v>
      </c>
      <c r="Z97" s="140" t="s">
        <v>111</v>
      </c>
    </row>
    <row r="98" spans="1:32" x14ac:dyDescent="0.25">
      <c r="B98" s="33" t="s">
        <v>73</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8" t="s">
        <v>74</v>
      </c>
      <c r="C99" s="39">
        <v>551</v>
      </c>
      <c r="D99" s="40">
        <v>167</v>
      </c>
      <c r="E99" s="40">
        <v>193</v>
      </c>
      <c r="F99" s="40">
        <v>114</v>
      </c>
      <c r="G99" s="40">
        <v>62</v>
      </c>
      <c r="H99" s="40">
        <v>31</v>
      </c>
      <c r="I99" s="40">
        <v>27</v>
      </c>
      <c r="J99" s="41">
        <v>5</v>
      </c>
      <c r="K99" s="40">
        <v>13696</v>
      </c>
      <c r="L99" s="40">
        <v>12847</v>
      </c>
      <c r="M99" s="40">
        <v>10028</v>
      </c>
      <c r="N99" s="40">
        <v>6026</v>
      </c>
      <c r="O99" s="40">
        <v>2785</v>
      </c>
      <c r="P99" s="40">
        <v>1465</v>
      </c>
      <c r="Q99" s="40">
        <v>935</v>
      </c>
      <c r="R99" s="40">
        <v>504</v>
      </c>
      <c r="S99" s="109" t="s">
        <v>75</v>
      </c>
      <c r="T99" s="40" t="s">
        <v>75</v>
      </c>
      <c r="U99" s="40" t="s">
        <v>75</v>
      </c>
      <c r="V99" s="40" t="s">
        <v>75</v>
      </c>
      <c r="W99" s="40" t="s">
        <v>75</v>
      </c>
      <c r="X99" s="40" t="s">
        <v>75</v>
      </c>
      <c r="Y99" s="40" t="s">
        <v>75</v>
      </c>
      <c r="Z99" s="40" t="s">
        <v>75</v>
      </c>
    </row>
    <row r="100" spans="1:32" x14ac:dyDescent="0.25">
      <c r="B100" s="660" t="s">
        <v>76</v>
      </c>
      <c r="C100" s="36">
        <v>671</v>
      </c>
      <c r="D100" s="37">
        <v>200</v>
      </c>
      <c r="E100" s="37">
        <v>150</v>
      </c>
      <c r="F100" s="37">
        <v>110</v>
      </c>
      <c r="G100" s="37">
        <v>48</v>
      </c>
      <c r="H100" s="37">
        <v>25</v>
      </c>
      <c r="I100" s="37">
        <v>18</v>
      </c>
      <c r="J100" s="38">
        <v>4</v>
      </c>
      <c r="K100" s="37">
        <v>18255.91</v>
      </c>
      <c r="L100" s="37">
        <v>13953.888000000001</v>
      </c>
      <c r="M100" s="37">
        <v>11306.477000000001</v>
      </c>
      <c r="N100" s="37">
        <v>7647.1850000000004</v>
      </c>
      <c r="O100" s="37">
        <v>3579.2579999999998</v>
      </c>
      <c r="P100" s="37">
        <v>2323.9119999999998</v>
      </c>
      <c r="Q100" s="37">
        <v>1315.508</v>
      </c>
      <c r="R100" s="37">
        <v>640.26599999999996</v>
      </c>
      <c r="S100" s="110" t="s">
        <v>75</v>
      </c>
      <c r="T100" s="37" t="s">
        <v>75</v>
      </c>
      <c r="U100" s="37" t="s">
        <v>75</v>
      </c>
      <c r="V100" s="37" t="s">
        <v>75</v>
      </c>
      <c r="W100" s="37" t="s">
        <v>75</v>
      </c>
      <c r="X100" s="37" t="s">
        <v>75</v>
      </c>
      <c r="Y100" s="37" t="s">
        <v>75</v>
      </c>
      <c r="Z100" s="37" t="s">
        <v>75</v>
      </c>
    </row>
    <row r="101" spans="1:32" x14ac:dyDescent="0.25">
      <c r="B101" s="658" t="s">
        <v>77</v>
      </c>
      <c r="C101" s="39">
        <v>449</v>
      </c>
      <c r="D101" s="40">
        <v>187</v>
      </c>
      <c r="E101" s="40">
        <v>150</v>
      </c>
      <c r="F101" s="40">
        <v>104</v>
      </c>
      <c r="G101" s="40">
        <v>46</v>
      </c>
      <c r="H101" s="40">
        <v>22</v>
      </c>
      <c r="I101" s="40">
        <v>12</v>
      </c>
      <c r="J101" s="41">
        <v>3</v>
      </c>
      <c r="K101" s="40">
        <v>14624.2</v>
      </c>
      <c r="L101" s="40">
        <v>12586.2</v>
      </c>
      <c r="M101" s="40">
        <v>9529.76</v>
      </c>
      <c r="N101" s="40">
        <v>6222.64</v>
      </c>
      <c r="O101" s="40">
        <v>2996.68</v>
      </c>
      <c r="P101" s="40">
        <v>1275.8000000000002</v>
      </c>
      <c r="Q101" s="40">
        <v>721.12</v>
      </c>
      <c r="R101" s="40">
        <v>367.8</v>
      </c>
      <c r="S101" s="109" t="s">
        <v>75</v>
      </c>
      <c r="T101" s="40" t="s">
        <v>75</v>
      </c>
      <c r="U101" s="40" t="s">
        <v>75</v>
      </c>
      <c r="V101" s="40" t="s">
        <v>75</v>
      </c>
      <c r="W101" s="40" t="s">
        <v>75</v>
      </c>
      <c r="X101" s="40" t="s">
        <v>75</v>
      </c>
      <c r="Y101" s="40" t="s">
        <v>75</v>
      </c>
      <c r="Z101" s="40" t="s">
        <v>75</v>
      </c>
    </row>
    <row r="102" spans="1:32" x14ac:dyDescent="0.25">
      <c r="B102" s="83" t="s">
        <v>78</v>
      </c>
      <c r="C102" s="664"/>
      <c r="D102" s="665"/>
      <c r="E102" s="665"/>
      <c r="F102" s="665"/>
      <c r="G102" s="665"/>
      <c r="H102" s="665"/>
      <c r="I102" s="665"/>
      <c r="J102" s="666"/>
      <c r="K102" s="665"/>
      <c r="L102" s="665"/>
      <c r="M102" s="665"/>
      <c r="N102" s="665"/>
      <c r="O102" s="665"/>
      <c r="P102" s="665"/>
      <c r="Q102" s="665"/>
      <c r="R102" s="665"/>
      <c r="S102" s="131"/>
      <c r="T102" s="665"/>
      <c r="U102" s="665"/>
      <c r="V102" s="665"/>
      <c r="W102" s="665"/>
      <c r="X102" s="665"/>
      <c r="Y102" s="665"/>
      <c r="Z102" s="665"/>
    </row>
    <row r="103" spans="1:32" x14ac:dyDescent="0.25">
      <c r="B103" s="658" t="s">
        <v>74</v>
      </c>
      <c r="C103" s="92">
        <f>IFERROR(C99/SUM($C99:$J99),"-")</f>
        <v>0.47913043478260869</v>
      </c>
      <c r="D103" s="89">
        <f t="shared" ref="D103:J103" si="23">IFERROR(D99/SUM($C99:$J99),"-")</f>
        <v>0.14521739130434783</v>
      </c>
      <c r="E103" s="89">
        <f t="shared" si="23"/>
        <v>0.16782608695652174</v>
      </c>
      <c r="F103" s="89">
        <f t="shared" si="23"/>
        <v>9.913043478260869E-2</v>
      </c>
      <c r="G103" s="89">
        <f t="shared" si="23"/>
        <v>5.3913043478260869E-2</v>
      </c>
      <c r="H103" s="89">
        <f t="shared" si="23"/>
        <v>2.6956521739130435E-2</v>
      </c>
      <c r="I103" s="89">
        <f t="shared" si="23"/>
        <v>2.3478260869565216E-2</v>
      </c>
      <c r="J103" s="93">
        <f t="shared" si="23"/>
        <v>4.3478260869565218E-3</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2.1000000000000001E-2</v>
      </c>
      <c r="T103" s="89">
        <v>0.121</v>
      </c>
      <c r="U103" s="89">
        <v>0.17399999999999999</v>
      </c>
      <c r="V103" s="89">
        <v>0.157</v>
      </c>
      <c r="W103" s="89">
        <v>9.9000000000000005E-2</v>
      </c>
      <c r="X103" s="89">
        <v>8.3000000000000004E-2</v>
      </c>
      <c r="Y103" s="89">
        <v>0.14400000000000002</v>
      </c>
      <c r="Z103" s="89">
        <v>0.20199999999999999</v>
      </c>
    </row>
    <row r="104" spans="1:32" x14ac:dyDescent="0.25">
      <c r="B104" s="660" t="s">
        <v>76</v>
      </c>
      <c r="C104" s="94">
        <f t="shared" ref="C104:J105" si="25">IFERROR(C100/SUM($C100:$J100),"-")</f>
        <v>0.54730831973898864</v>
      </c>
      <c r="D104" s="78">
        <f t="shared" si="25"/>
        <v>0.16313213703099511</v>
      </c>
      <c r="E104" s="78">
        <f t="shared" si="25"/>
        <v>0.12234910277324633</v>
      </c>
      <c r="F104" s="78">
        <f t="shared" si="25"/>
        <v>8.9722675367047311E-2</v>
      </c>
      <c r="G104" s="78">
        <f t="shared" si="25"/>
        <v>3.9151712887438822E-2</v>
      </c>
      <c r="H104" s="78">
        <f t="shared" si="25"/>
        <v>2.0391517128874388E-2</v>
      </c>
      <c r="I104" s="78">
        <f t="shared" si="25"/>
        <v>1.468189233278956E-2</v>
      </c>
      <c r="J104" s="95">
        <f t="shared" si="25"/>
        <v>3.2626427406199023E-3</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1.7000000000000001E-2</v>
      </c>
      <c r="T104" s="78">
        <v>7.5999999999999998E-2</v>
      </c>
      <c r="U104" s="78">
        <v>0.151</v>
      </c>
      <c r="V104" s="78">
        <v>0.13600000000000001</v>
      </c>
      <c r="W104" s="78">
        <v>0.14400000000000002</v>
      </c>
      <c r="X104" s="78">
        <v>7.0999999999999994E-2</v>
      </c>
      <c r="Y104" s="78">
        <v>0.124</v>
      </c>
      <c r="Z104" s="78">
        <v>0.28199999999999997</v>
      </c>
    </row>
    <row r="105" spans="1:32" ht="15.75" thickBot="1" x14ac:dyDescent="0.3">
      <c r="B105" s="662" t="s">
        <v>77</v>
      </c>
      <c r="C105" s="96">
        <f t="shared" si="25"/>
        <v>0.4614594039054471</v>
      </c>
      <c r="D105" s="90">
        <f t="shared" si="25"/>
        <v>0.19218910585817062</v>
      </c>
      <c r="E105" s="90">
        <f t="shared" si="25"/>
        <v>0.15416238437821173</v>
      </c>
      <c r="F105" s="90">
        <f t="shared" si="25"/>
        <v>0.10688591983556012</v>
      </c>
      <c r="G105" s="90">
        <f t="shared" si="25"/>
        <v>4.7276464542651594E-2</v>
      </c>
      <c r="H105" s="90">
        <f t="shared" si="25"/>
        <v>2.2610483042137718E-2</v>
      </c>
      <c r="I105" s="90">
        <f t="shared" si="25"/>
        <v>1.2332990750256937E-2</v>
      </c>
      <c r="J105" s="97">
        <f t="shared" si="25"/>
        <v>3.0832476875642342E-3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0.02</v>
      </c>
      <c r="T105" s="90">
        <v>7.4999999999999997E-2</v>
      </c>
      <c r="U105" s="90">
        <v>0.111</v>
      </c>
      <c r="V105" s="90">
        <v>0.19899999999999998</v>
      </c>
      <c r="W105" s="90">
        <v>9.5000000000000001E-2</v>
      </c>
      <c r="X105" s="90">
        <v>8.4000000000000005E-2</v>
      </c>
      <c r="Y105" s="90">
        <v>0.16300000000000001</v>
      </c>
      <c r="Z105" s="90">
        <v>0.254</v>
      </c>
    </row>
    <row r="107" spans="1:32" ht="17.25" x14ac:dyDescent="0.25">
      <c r="A107" s="673" t="s">
        <v>114</v>
      </c>
    </row>
    <row r="108" spans="1:32" x14ac:dyDescent="0.25">
      <c r="A108" s="673"/>
    </row>
    <row r="109" spans="1:32" x14ac:dyDescent="0.25">
      <c r="A109" s="673"/>
      <c r="C109" s="725" t="s">
        <v>68</v>
      </c>
      <c r="D109" s="726"/>
      <c r="E109" s="726"/>
      <c r="F109" s="726"/>
      <c r="G109" s="726"/>
      <c r="H109" s="726"/>
      <c r="I109" s="726"/>
      <c r="J109" s="726"/>
      <c r="K109" s="726"/>
      <c r="L109" s="726"/>
      <c r="M109" s="726"/>
      <c r="N109" s="726"/>
      <c r="O109" s="726"/>
      <c r="P109" s="726"/>
      <c r="Q109" s="726"/>
      <c r="R109" s="726"/>
      <c r="S109" s="726"/>
      <c r="T109" s="726"/>
      <c r="U109" s="726"/>
      <c r="V109" s="726"/>
      <c r="W109" s="728" t="s">
        <v>69</v>
      </c>
      <c r="X109" s="726"/>
      <c r="Y109" s="726"/>
      <c r="Z109" s="726"/>
      <c r="AA109" s="726"/>
      <c r="AB109" s="726"/>
      <c r="AC109" s="726"/>
      <c r="AD109" s="726"/>
      <c r="AE109" s="726"/>
      <c r="AF109" s="726"/>
    </row>
    <row r="110" spans="1:32" x14ac:dyDescent="0.25">
      <c r="A110" s="673"/>
      <c r="B110" s="655"/>
      <c r="C110" s="730" t="str">
        <f>$A$1</f>
        <v>Falkirk</v>
      </c>
      <c r="D110" s="731"/>
      <c r="E110" s="731"/>
      <c r="F110" s="731"/>
      <c r="G110" s="731"/>
      <c r="H110" s="731"/>
      <c r="I110" s="731"/>
      <c r="J110" s="731"/>
      <c r="K110" s="731"/>
      <c r="L110" s="732"/>
      <c r="M110" s="731" t="s">
        <v>70</v>
      </c>
      <c r="N110" s="731"/>
      <c r="O110" s="731"/>
      <c r="P110" s="731"/>
      <c r="Q110" s="731"/>
      <c r="R110" s="731"/>
      <c r="S110" s="731"/>
      <c r="T110" s="731"/>
      <c r="U110" s="731"/>
      <c r="V110" s="731"/>
      <c r="W110" s="734" t="str">
        <f>$A$1</f>
        <v>Falkirk</v>
      </c>
      <c r="X110" s="731"/>
      <c r="Y110" s="731"/>
      <c r="Z110" s="731"/>
      <c r="AA110" s="731"/>
      <c r="AB110" s="731"/>
      <c r="AC110" s="731"/>
      <c r="AD110" s="731"/>
      <c r="AE110" s="731"/>
      <c r="AF110" s="731"/>
    </row>
    <row r="111" spans="1:32" ht="52.5" thickBot="1" x14ac:dyDescent="0.3">
      <c r="A111" s="673"/>
      <c r="B111" s="59" t="s">
        <v>61</v>
      </c>
      <c r="C111" s="136" t="s">
        <v>115</v>
      </c>
      <c r="D111" s="135" t="s">
        <v>116</v>
      </c>
      <c r="E111" s="135" t="s">
        <v>117</v>
      </c>
      <c r="F111" s="135" t="s">
        <v>118</v>
      </c>
      <c r="G111" s="135" t="s">
        <v>119</v>
      </c>
      <c r="H111" s="135" t="s">
        <v>120</v>
      </c>
      <c r="I111" s="135" t="s">
        <v>121</v>
      </c>
      <c r="J111" s="135" t="s">
        <v>122</v>
      </c>
      <c r="K111" s="135" t="s">
        <v>123</v>
      </c>
      <c r="L111" s="137" t="s">
        <v>124</v>
      </c>
      <c r="M111" s="135" t="s">
        <v>115</v>
      </c>
      <c r="N111" s="135" t="s">
        <v>116</v>
      </c>
      <c r="O111" s="135" t="s">
        <v>117</v>
      </c>
      <c r="P111" s="135" t="s">
        <v>118</v>
      </c>
      <c r="Q111" s="135" t="s">
        <v>119</v>
      </c>
      <c r="R111" s="135" t="s">
        <v>120</v>
      </c>
      <c r="S111" s="135" t="s">
        <v>121</v>
      </c>
      <c r="T111" s="135" t="s">
        <v>122</v>
      </c>
      <c r="U111" s="135" t="s">
        <v>123</v>
      </c>
      <c r="V111" s="135" t="s">
        <v>124</v>
      </c>
      <c r="W111" s="149" t="s">
        <v>115</v>
      </c>
      <c r="X111" s="135" t="s">
        <v>116</v>
      </c>
      <c r="Y111" s="135" t="s">
        <v>117</v>
      </c>
      <c r="Z111" s="135" t="s">
        <v>118</v>
      </c>
      <c r="AA111" s="135" t="s">
        <v>119</v>
      </c>
      <c r="AB111" s="135" t="s">
        <v>120</v>
      </c>
      <c r="AC111" s="135" t="s">
        <v>121</v>
      </c>
      <c r="AD111" s="135" t="s">
        <v>122</v>
      </c>
      <c r="AE111" s="135" t="s">
        <v>123</v>
      </c>
      <c r="AF111" s="135" t="s">
        <v>124</v>
      </c>
    </row>
    <row r="112" spans="1:32" x14ac:dyDescent="0.25">
      <c r="A112" s="673"/>
      <c r="B112" s="160" t="s">
        <v>73</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3"/>
      <c r="B113" s="658" t="s">
        <v>74</v>
      </c>
      <c r="C113" s="152">
        <v>37</v>
      </c>
      <c r="D113" s="153">
        <v>229</v>
      </c>
      <c r="E113" s="153">
        <v>139</v>
      </c>
      <c r="F113" s="153">
        <v>44</v>
      </c>
      <c r="G113" s="153">
        <v>66</v>
      </c>
      <c r="H113" s="153">
        <v>206</v>
      </c>
      <c r="I113" s="153">
        <v>12</v>
      </c>
      <c r="J113" s="154">
        <v>3</v>
      </c>
      <c r="K113" s="154">
        <v>386</v>
      </c>
      <c r="L113" s="155">
        <v>26</v>
      </c>
      <c r="M113" s="154">
        <v>1882</v>
      </c>
      <c r="N113" s="154">
        <v>10685</v>
      </c>
      <c r="O113" s="154">
        <v>8489</v>
      </c>
      <c r="P113" s="154">
        <v>4226</v>
      </c>
      <c r="Q113" s="154">
        <v>11906</v>
      </c>
      <c r="R113" s="154">
        <v>8768</v>
      </c>
      <c r="S113" s="154">
        <v>1748</v>
      </c>
      <c r="T113" s="154">
        <v>99</v>
      </c>
      <c r="U113" s="154">
        <v>31047</v>
      </c>
      <c r="V113" s="154">
        <v>3028</v>
      </c>
      <c r="W113" s="109" t="s">
        <v>75</v>
      </c>
      <c r="X113" s="40" t="s">
        <v>75</v>
      </c>
      <c r="Y113" s="40" t="s">
        <v>75</v>
      </c>
      <c r="Z113" s="40" t="s">
        <v>75</v>
      </c>
      <c r="AA113" s="40" t="s">
        <v>75</v>
      </c>
      <c r="AB113" s="40" t="s">
        <v>75</v>
      </c>
      <c r="AC113" s="40" t="s">
        <v>75</v>
      </c>
      <c r="AD113" s="40" t="s">
        <v>75</v>
      </c>
      <c r="AE113" s="40" t="s">
        <v>75</v>
      </c>
      <c r="AF113" s="40" t="s">
        <v>75</v>
      </c>
    </row>
    <row r="114" spans="1:38" x14ac:dyDescent="0.25">
      <c r="A114" s="673"/>
      <c r="B114" s="660" t="s">
        <v>76</v>
      </c>
      <c r="C114" s="156">
        <v>52</v>
      </c>
      <c r="D114" s="157">
        <v>396</v>
      </c>
      <c r="E114" s="157">
        <v>236</v>
      </c>
      <c r="F114" s="157">
        <v>124</v>
      </c>
      <c r="G114" s="157">
        <v>205</v>
      </c>
      <c r="H114" s="157">
        <v>573</v>
      </c>
      <c r="I114" s="158">
        <v>103</v>
      </c>
      <c r="J114" s="158">
        <v>13</v>
      </c>
      <c r="K114" s="158">
        <v>1691</v>
      </c>
      <c r="L114" s="159">
        <v>281</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75</v>
      </c>
      <c r="X114" s="37" t="s">
        <v>75</v>
      </c>
      <c r="Y114" s="37" t="s">
        <v>75</v>
      </c>
      <c r="Z114" s="37" t="s">
        <v>75</v>
      </c>
      <c r="AA114" s="37" t="s">
        <v>75</v>
      </c>
      <c r="AB114" s="37" t="s">
        <v>75</v>
      </c>
      <c r="AC114" s="37" t="s">
        <v>75</v>
      </c>
      <c r="AD114" s="37" t="s">
        <v>75</v>
      </c>
      <c r="AE114" s="37" t="s">
        <v>75</v>
      </c>
      <c r="AF114" s="37" t="s">
        <v>75</v>
      </c>
    </row>
    <row r="115" spans="1:38" x14ac:dyDescent="0.25">
      <c r="A115" s="673"/>
      <c r="B115" s="65" t="s">
        <v>77</v>
      </c>
      <c r="C115" s="161">
        <v>51</v>
      </c>
      <c r="D115" s="162">
        <v>249</v>
      </c>
      <c r="E115" s="162">
        <v>211</v>
      </c>
      <c r="F115" s="162">
        <v>144</v>
      </c>
      <c r="G115" s="162">
        <v>642</v>
      </c>
      <c r="H115" s="162">
        <v>414</v>
      </c>
      <c r="I115" s="163">
        <v>160</v>
      </c>
      <c r="J115" s="163">
        <v>9</v>
      </c>
      <c r="K115" s="163">
        <v>1891</v>
      </c>
      <c r="L115" s="164">
        <v>5</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75</v>
      </c>
      <c r="X115" s="66" t="s">
        <v>75</v>
      </c>
      <c r="Y115" s="66" t="s">
        <v>75</v>
      </c>
      <c r="Z115" s="66" t="s">
        <v>75</v>
      </c>
      <c r="AA115" s="66" t="s">
        <v>75</v>
      </c>
      <c r="AB115" s="66" t="s">
        <v>75</v>
      </c>
      <c r="AC115" s="66" t="s">
        <v>75</v>
      </c>
      <c r="AD115" s="66" t="s">
        <v>75</v>
      </c>
      <c r="AE115" s="66" t="s">
        <v>75</v>
      </c>
      <c r="AF115" s="66" t="s">
        <v>75</v>
      </c>
    </row>
    <row r="116" spans="1:38" x14ac:dyDescent="0.25">
      <c r="A116" s="673"/>
      <c r="B116" s="657" t="s">
        <v>78</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3"/>
      <c r="B117" s="658" t="s">
        <v>74</v>
      </c>
      <c r="C117" s="92">
        <f>IFERROR(C113/SUM($C113:$L113),"-")</f>
        <v>3.2229965156794424E-2</v>
      </c>
      <c r="D117" s="89">
        <f t="shared" ref="D117:L117" si="27">IFERROR(D113/SUM($C113:$L113),"-")</f>
        <v>0.19947735191637631</v>
      </c>
      <c r="E117" s="89">
        <f t="shared" si="27"/>
        <v>0.1210801393728223</v>
      </c>
      <c r="F117" s="89">
        <f t="shared" si="27"/>
        <v>3.8327526132404179E-2</v>
      </c>
      <c r="G117" s="89">
        <f t="shared" si="27"/>
        <v>5.7491289198606271E-2</v>
      </c>
      <c r="H117" s="89">
        <f t="shared" si="27"/>
        <v>0.17944250871080139</v>
      </c>
      <c r="I117" s="89">
        <f t="shared" si="27"/>
        <v>1.0452961672473868E-2</v>
      </c>
      <c r="J117" s="89">
        <f t="shared" si="27"/>
        <v>2.6132404181184671E-3</v>
      </c>
      <c r="K117" s="89">
        <f t="shared" si="27"/>
        <v>0.33623693379790942</v>
      </c>
      <c r="L117" s="93">
        <f t="shared" si="27"/>
        <v>2.2648083623693381E-2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2.8999999999999998E-2</v>
      </c>
      <c r="X117" s="89">
        <v>0.48799999999999999</v>
      </c>
      <c r="Y117" s="89">
        <v>6.6000000000000003E-2</v>
      </c>
      <c r="Z117" s="89">
        <v>0.04</v>
      </c>
      <c r="AA117" s="89">
        <v>0.252</v>
      </c>
      <c r="AB117" s="89">
        <v>2.7999999999999997E-2</v>
      </c>
      <c r="AC117" s="89">
        <f>SUM(AG129:AH129)</f>
        <v>0.05</v>
      </c>
      <c r="AD117" s="89" t="s">
        <v>75</v>
      </c>
      <c r="AE117" s="89">
        <f>SUM(AJ129:AK129)</f>
        <v>4.5999999999999999E-2</v>
      </c>
      <c r="AF117" s="89" t="s">
        <v>75</v>
      </c>
    </row>
    <row r="118" spans="1:38" x14ac:dyDescent="0.25">
      <c r="A118" s="673"/>
      <c r="B118" s="660" t="s">
        <v>76</v>
      </c>
      <c r="C118" s="94">
        <f t="shared" ref="C118:L119" si="29">IFERROR(C114/SUM($C114:$L114),"-")</f>
        <v>1.4153511159499184E-2</v>
      </c>
      <c r="D118" s="78">
        <f t="shared" si="29"/>
        <v>0.10778443113772455</v>
      </c>
      <c r="E118" s="78">
        <f t="shared" si="29"/>
        <v>6.4235166031573213E-2</v>
      </c>
      <c r="F118" s="78">
        <f t="shared" si="29"/>
        <v>3.3750680457267285E-2</v>
      </c>
      <c r="G118" s="78">
        <f t="shared" si="29"/>
        <v>5.5797495917256398E-2</v>
      </c>
      <c r="H118" s="78">
        <f t="shared" si="29"/>
        <v>0.15596080566140447</v>
      </c>
      <c r="I118" s="78">
        <f t="shared" si="29"/>
        <v>2.8034839412084921E-2</v>
      </c>
      <c r="J118" s="78">
        <f t="shared" si="29"/>
        <v>3.5383777898747959E-3</v>
      </c>
      <c r="K118" s="78">
        <f t="shared" si="29"/>
        <v>0.46026129559063689</v>
      </c>
      <c r="L118" s="95">
        <f t="shared" si="29"/>
        <v>7.6483396842678283E-2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6.9000000000000006E-2</v>
      </c>
      <c r="X118" s="78">
        <v>0.45</v>
      </c>
      <c r="Y118" s="78">
        <v>7.0000000000000007E-2</v>
      </c>
      <c r="Z118" s="78">
        <v>3.9E-2</v>
      </c>
      <c r="AA118" s="78">
        <v>0.24299999999999999</v>
      </c>
      <c r="AB118" s="78">
        <v>2.5000000000000001E-2</v>
      </c>
      <c r="AC118" s="78">
        <f t="shared" ref="AC118:AC119" si="31">SUM(AG130:AH130)</f>
        <v>4.8000000000000001E-2</v>
      </c>
      <c r="AD118" s="78" t="s">
        <v>75</v>
      </c>
      <c r="AE118" s="78">
        <f t="shared" ref="AE118:AE119" si="32">SUM(AJ130:AK130)</f>
        <v>5.5999999999999994E-2</v>
      </c>
      <c r="AF118" s="78" t="s">
        <v>75</v>
      </c>
    </row>
    <row r="119" spans="1:38" ht="15.75" thickBot="1" x14ac:dyDescent="0.3">
      <c r="A119" s="673"/>
      <c r="B119" s="662" t="s">
        <v>77</v>
      </c>
      <c r="C119" s="96">
        <f t="shared" si="29"/>
        <v>1.350635593220339E-2</v>
      </c>
      <c r="D119" s="90">
        <f t="shared" si="29"/>
        <v>6.5942796610169496E-2</v>
      </c>
      <c r="E119" s="90">
        <f t="shared" si="29"/>
        <v>5.587923728813559E-2</v>
      </c>
      <c r="F119" s="90">
        <f t="shared" si="29"/>
        <v>3.8135593220338986E-2</v>
      </c>
      <c r="G119" s="90">
        <f t="shared" si="29"/>
        <v>0.17002118644067796</v>
      </c>
      <c r="H119" s="90">
        <f t="shared" si="29"/>
        <v>0.10963983050847458</v>
      </c>
      <c r="I119" s="90">
        <f t="shared" si="29"/>
        <v>4.2372881355932202E-2</v>
      </c>
      <c r="J119" s="90">
        <f t="shared" si="29"/>
        <v>2.3834745762711866E-3</v>
      </c>
      <c r="K119" s="90">
        <f t="shared" si="29"/>
        <v>0.50079449152542377</v>
      </c>
      <c r="L119" s="97">
        <f t="shared" si="29"/>
        <v>1.3241525423728813E-3</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7.0000000000000007E-2</v>
      </c>
      <c r="X119" s="90">
        <v>0.36299999999999999</v>
      </c>
      <c r="Y119" s="90">
        <v>0.11599999999999999</v>
      </c>
      <c r="Z119" s="90">
        <v>5.7999999999999996E-2</v>
      </c>
      <c r="AA119" s="90">
        <v>0.24199999999999999</v>
      </c>
      <c r="AB119" s="90">
        <v>1.8000000000000002E-2</v>
      </c>
      <c r="AC119" s="90">
        <f t="shared" si="31"/>
        <v>5.1999999999999998E-2</v>
      </c>
      <c r="AD119" s="90" t="s">
        <v>75</v>
      </c>
      <c r="AE119" s="90">
        <f t="shared" si="32"/>
        <v>8.3000000000000004E-2</v>
      </c>
      <c r="AF119" s="90" t="s">
        <v>75</v>
      </c>
    </row>
    <row r="121" spans="1:38" x14ac:dyDescent="0.25">
      <c r="C121" s="725" t="s">
        <v>68</v>
      </c>
      <c r="D121" s="726"/>
      <c r="E121" s="726"/>
      <c r="F121" s="726"/>
      <c r="G121" s="726"/>
      <c r="H121" s="726"/>
      <c r="I121" s="726"/>
      <c r="J121" s="726"/>
      <c r="K121" s="726"/>
      <c r="L121" s="726"/>
      <c r="M121" s="726"/>
      <c r="N121" s="726"/>
      <c r="O121" s="726"/>
      <c r="P121" s="726"/>
      <c r="Q121" s="726"/>
      <c r="R121" s="726"/>
      <c r="S121" s="726"/>
      <c r="T121" s="726"/>
      <c r="U121" s="726"/>
      <c r="V121" s="726"/>
      <c r="W121" s="726"/>
      <c r="X121" s="726"/>
      <c r="Y121" s="726"/>
      <c r="Z121" s="729"/>
      <c r="AA121" s="728" t="s">
        <v>69</v>
      </c>
      <c r="AB121" s="726"/>
      <c r="AC121" s="726"/>
      <c r="AD121" s="726"/>
      <c r="AE121" s="726"/>
      <c r="AF121" s="726"/>
      <c r="AG121" s="726"/>
      <c r="AH121" s="726"/>
      <c r="AI121" s="726"/>
      <c r="AJ121" s="726"/>
      <c r="AK121" s="726"/>
      <c r="AL121" s="726"/>
    </row>
    <row r="122" spans="1:38" x14ac:dyDescent="0.25">
      <c r="B122" s="655"/>
      <c r="C122" s="725" t="str">
        <f>$A$1</f>
        <v>Falkirk</v>
      </c>
      <c r="D122" s="726"/>
      <c r="E122" s="726"/>
      <c r="F122" s="726"/>
      <c r="G122" s="726"/>
      <c r="H122" s="726"/>
      <c r="I122" s="726"/>
      <c r="J122" s="726"/>
      <c r="K122" s="726"/>
      <c r="L122" s="726"/>
      <c r="M122" s="726"/>
      <c r="N122" s="727"/>
      <c r="O122" s="730" t="s">
        <v>70</v>
      </c>
      <c r="P122" s="731"/>
      <c r="Q122" s="731"/>
      <c r="R122" s="731"/>
      <c r="S122" s="731"/>
      <c r="T122" s="731"/>
      <c r="U122" s="731"/>
      <c r="V122" s="731"/>
      <c r="W122" s="731"/>
      <c r="X122" s="731"/>
      <c r="Y122" s="731"/>
      <c r="Z122" s="733"/>
      <c r="AA122" s="734" t="str">
        <f>$A$1</f>
        <v>Falkirk</v>
      </c>
      <c r="AB122" s="731"/>
      <c r="AC122" s="731"/>
      <c r="AD122" s="731"/>
      <c r="AE122" s="731"/>
      <c r="AF122" s="731"/>
      <c r="AG122" s="731"/>
      <c r="AH122" s="731"/>
      <c r="AI122" s="731"/>
      <c r="AJ122" s="731"/>
      <c r="AK122" s="731"/>
      <c r="AL122" s="731"/>
    </row>
    <row r="123" spans="1:38" ht="78" thickBot="1" x14ac:dyDescent="0.3">
      <c r="B123" s="59" t="s">
        <v>61</v>
      </c>
      <c r="C123" s="136" t="s">
        <v>115</v>
      </c>
      <c r="D123" s="135" t="s">
        <v>116</v>
      </c>
      <c r="E123" s="135" t="s">
        <v>117</v>
      </c>
      <c r="F123" s="135" t="s">
        <v>118</v>
      </c>
      <c r="G123" s="135" t="s">
        <v>119</v>
      </c>
      <c r="H123" s="135" t="s">
        <v>120</v>
      </c>
      <c r="I123" s="135" t="s">
        <v>125</v>
      </c>
      <c r="J123" s="135" t="s">
        <v>126</v>
      </c>
      <c r="K123" s="135" t="s">
        <v>122</v>
      </c>
      <c r="L123" s="135" t="s">
        <v>127</v>
      </c>
      <c r="M123" s="135" t="s">
        <v>128</v>
      </c>
      <c r="N123" s="137" t="s">
        <v>124</v>
      </c>
      <c r="O123" s="135" t="s">
        <v>115</v>
      </c>
      <c r="P123" s="135" t="s">
        <v>116</v>
      </c>
      <c r="Q123" s="135" t="s">
        <v>117</v>
      </c>
      <c r="R123" s="135" t="s">
        <v>118</v>
      </c>
      <c r="S123" s="135" t="s">
        <v>119</v>
      </c>
      <c r="T123" s="135" t="s">
        <v>120</v>
      </c>
      <c r="U123" s="135" t="s">
        <v>125</v>
      </c>
      <c r="V123" s="135" t="s">
        <v>126</v>
      </c>
      <c r="W123" s="135" t="s">
        <v>122</v>
      </c>
      <c r="X123" s="135" t="s">
        <v>127</v>
      </c>
      <c r="Y123" s="135" t="s">
        <v>128</v>
      </c>
      <c r="Z123" s="135" t="s">
        <v>124</v>
      </c>
      <c r="AA123" s="149" t="s">
        <v>115</v>
      </c>
      <c r="AB123" s="135" t="s">
        <v>116</v>
      </c>
      <c r="AC123" s="135" t="s">
        <v>117</v>
      </c>
      <c r="AD123" s="135" t="s">
        <v>118</v>
      </c>
      <c r="AE123" s="135" t="s">
        <v>119</v>
      </c>
      <c r="AF123" s="135" t="s">
        <v>120</v>
      </c>
      <c r="AG123" s="135" t="s">
        <v>125</v>
      </c>
      <c r="AH123" s="135" t="s">
        <v>126</v>
      </c>
      <c r="AI123" s="135" t="s">
        <v>122</v>
      </c>
      <c r="AJ123" s="135" t="s">
        <v>127</v>
      </c>
      <c r="AK123" s="135" t="s">
        <v>128</v>
      </c>
      <c r="AL123" s="135" t="s">
        <v>124</v>
      </c>
    </row>
    <row r="124" spans="1:38" x14ac:dyDescent="0.25">
      <c r="B124" s="160" t="s">
        <v>73</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8" t="s">
        <v>74</v>
      </c>
      <c r="C125" s="152">
        <v>37</v>
      </c>
      <c r="D125" s="154">
        <v>229</v>
      </c>
      <c r="E125" s="154">
        <v>139</v>
      </c>
      <c r="F125" s="154">
        <v>44</v>
      </c>
      <c r="G125" s="154">
        <v>66</v>
      </c>
      <c r="H125" s="154">
        <v>206</v>
      </c>
      <c r="I125" s="154">
        <v>6</v>
      </c>
      <c r="J125" s="154">
        <v>6</v>
      </c>
      <c r="K125" s="154">
        <v>3</v>
      </c>
      <c r="L125" s="154">
        <v>50</v>
      </c>
      <c r="M125" s="154">
        <v>336</v>
      </c>
      <c r="N125" s="155">
        <v>26</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75</v>
      </c>
      <c r="AB125" s="40" t="s">
        <v>75</v>
      </c>
      <c r="AC125" s="40" t="s">
        <v>75</v>
      </c>
      <c r="AD125" s="40" t="s">
        <v>75</v>
      </c>
      <c r="AE125" s="40" t="s">
        <v>75</v>
      </c>
      <c r="AF125" s="40" t="s">
        <v>75</v>
      </c>
      <c r="AG125" s="40" t="s">
        <v>75</v>
      </c>
      <c r="AH125" s="40" t="s">
        <v>75</v>
      </c>
      <c r="AI125" s="40" t="s">
        <v>75</v>
      </c>
      <c r="AJ125" s="40" t="s">
        <v>75</v>
      </c>
      <c r="AK125" s="40" t="s">
        <v>75</v>
      </c>
      <c r="AL125" s="40" t="s">
        <v>75</v>
      </c>
    </row>
    <row r="126" spans="1:38" x14ac:dyDescent="0.25">
      <c r="B126" s="660" t="s">
        <v>76</v>
      </c>
      <c r="C126" s="165">
        <v>52</v>
      </c>
      <c r="D126" s="158">
        <v>396</v>
      </c>
      <c r="E126" s="158">
        <v>236</v>
      </c>
      <c r="F126" s="158">
        <v>124</v>
      </c>
      <c r="G126" s="158">
        <v>205</v>
      </c>
      <c r="H126" s="158">
        <v>573</v>
      </c>
      <c r="I126" s="158" t="s">
        <v>390</v>
      </c>
      <c r="J126" s="158">
        <v>103</v>
      </c>
      <c r="K126" s="158">
        <v>13</v>
      </c>
      <c r="L126" s="158">
        <v>1691</v>
      </c>
      <c r="M126" s="158" t="s">
        <v>390</v>
      </c>
      <c r="N126" s="159">
        <v>281</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75</v>
      </c>
      <c r="AB126" s="37" t="s">
        <v>75</v>
      </c>
      <c r="AC126" s="37" t="s">
        <v>75</v>
      </c>
      <c r="AD126" s="37" t="s">
        <v>75</v>
      </c>
      <c r="AE126" s="37" t="s">
        <v>75</v>
      </c>
      <c r="AF126" s="37" t="s">
        <v>75</v>
      </c>
      <c r="AG126" s="37" t="s">
        <v>75</v>
      </c>
      <c r="AH126" s="37" t="s">
        <v>75</v>
      </c>
      <c r="AI126" s="37" t="s">
        <v>75</v>
      </c>
      <c r="AJ126" s="37" t="s">
        <v>75</v>
      </c>
      <c r="AK126" s="37" t="s">
        <v>75</v>
      </c>
      <c r="AL126" s="37" t="s">
        <v>75</v>
      </c>
    </row>
    <row r="127" spans="1:38" x14ac:dyDescent="0.25">
      <c r="B127" s="65" t="s">
        <v>77</v>
      </c>
      <c r="C127" s="166">
        <v>51</v>
      </c>
      <c r="D127" s="163">
        <v>249</v>
      </c>
      <c r="E127" s="163">
        <v>211</v>
      </c>
      <c r="F127" s="163">
        <v>144</v>
      </c>
      <c r="G127" s="163">
        <v>642</v>
      </c>
      <c r="H127" s="163">
        <v>414</v>
      </c>
      <c r="I127" s="163">
        <v>125</v>
      </c>
      <c r="J127" s="163">
        <v>35</v>
      </c>
      <c r="K127" s="163">
        <v>9</v>
      </c>
      <c r="L127" s="163">
        <v>1259</v>
      </c>
      <c r="M127" s="163">
        <v>632</v>
      </c>
      <c r="N127" s="164">
        <v>5</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75</v>
      </c>
      <c r="AB127" s="66" t="s">
        <v>75</v>
      </c>
      <c r="AC127" s="66" t="s">
        <v>75</v>
      </c>
      <c r="AD127" s="66" t="s">
        <v>75</v>
      </c>
      <c r="AE127" s="66" t="s">
        <v>75</v>
      </c>
      <c r="AF127" s="66" t="s">
        <v>75</v>
      </c>
      <c r="AG127" s="66" t="s">
        <v>75</v>
      </c>
      <c r="AH127" s="66" t="s">
        <v>75</v>
      </c>
      <c r="AI127" s="66" t="s">
        <v>75</v>
      </c>
      <c r="AJ127" s="66" t="s">
        <v>75</v>
      </c>
      <c r="AK127" s="66" t="s">
        <v>75</v>
      </c>
      <c r="AL127" s="66" t="s">
        <v>75</v>
      </c>
    </row>
    <row r="128" spans="1:38" x14ac:dyDescent="0.25">
      <c r="B128" s="657" t="s">
        <v>78</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8" t="s">
        <v>74</v>
      </c>
      <c r="C129" s="92">
        <f>IFERROR(C125/SUM($C125:$N125),"-")</f>
        <v>3.2229965156794424E-2</v>
      </c>
      <c r="D129" s="89">
        <f t="shared" ref="D129:N129" si="33">IFERROR(D125/SUM($C125:$N125),"-")</f>
        <v>0.19947735191637631</v>
      </c>
      <c r="E129" s="89">
        <f t="shared" si="33"/>
        <v>0.1210801393728223</v>
      </c>
      <c r="F129" s="89">
        <f t="shared" si="33"/>
        <v>3.8327526132404179E-2</v>
      </c>
      <c r="G129" s="89">
        <f t="shared" si="33"/>
        <v>5.7491289198606271E-2</v>
      </c>
      <c r="H129" s="89">
        <f t="shared" si="33"/>
        <v>0.17944250871080139</v>
      </c>
      <c r="I129" s="89">
        <f t="shared" si="33"/>
        <v>5.2264808362369342E-3</v>
      </c>
      <c r="J129" s="89">
        <f t="shared" si="33"/>
        <v>5.2264808362369342E-3</v>
      </c>
      <c r="K129" s="89">
        <f t="shared" si="33"/>
        <v>2.6132404181184671E-3</v>
      </c>
      <c r="L129" s="89">
        <f t="shared" si="33"/>
        <v>4.3554006968641118E-2</v>
      </c>
      <c r="M129" s="89">
        <f t="shared" si="33"/>
        <v>0.29268292682926828</v>
      </c>
      <c r="N129" s="93">
        <f t="shared" si="33"/>
        <v>2.2648083623693381E-2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2.8999999999999998E-2</v>
      </c>
      <c r="AB129" s="89">
        <v>0.48799999999999999</v>
      </c>
      <c r="AC129" s="89">
        <v>6.6000000000000003E-2</v>
      </c>
      <c r="AD129" s="89">
        <v>0.04</v>
      </c>
      <c r="AE129" s="89">
        <v>0.252</v>
      </c>
      <c r="AF129" s="89">
        <v>2.7999999999999997E-2</v>
      </c>
      <c r="AG129" s="89">
        <v>2.5000000000000001E-2</v>
      </c>
      <c r="AH129" s="89">
        <v>2.5000000000000001E-2</v>
      </c>
      <c r="AI129" s="89" t="s">
        <v>75</v>
      </c>
      <c r="AJ129" s="89">
        <v>4.5999999999999999E-2</v>
      </c>
      <c r="AK129" s="89" t="s">
        <v>75</v>
      </c>
      <c r="AL129" s="89" t="s">
        <v>75</v>
      </c>
    </row>
    <row r="130" spans="1:38" x14ac:dyDescent="0.25">
      <c r="B130" s="660" t="s">
        <v>76</v>
      </c>
      <c r="C130" s="94">
        <f t="shared" ref="C130:N131" si="35">IFERROR(C126/SUM($C126:$N126),"-")</f>
        <v>1.4153511159499184E-2</v>
      </c>
      <c r="D130" s="78">
        <f t="shared" si="35"/>
        <v>0.10778443113772455</v>
      </c>
      <c r="E130" s="78">
        <f t="shared" si="35"/>
        <v>6.4235166031573213E-2</v>
      </c>
      <c r="F130" s="78">
        <f t="shared" si="35"/>
        <v>3.3750680457267285E-2</v>
      </c>
      <c r="G130" s="78">
        <f t="shared" si="35"/>
        <v>5.5797495917256398E-2</v>
      </c>
      <c r="H130" s="78">
        <f t="shared" si="35"/>
        <v>0.15596080566140447</v>
      </c>
      <c r="I130" s="78" t="str">
        <f t="shared" si="35"/>
        <v>-</v>
      </c>
      <c r="J130" s="78">
        <f t="shared" si="35"/>
        <v>2.8034839412084921E-2</v>
      </c>
      <c r="K130" s="78">
        <f t="shared" si="35"/>
        <v>3.5383777898747959E-3</v>
      </c>
      <c r="L130" s="78">
        <f t="shared" si="35"/>
        <v>0.46026129559063689</v>
      </c>
      <c r="M130" s="78" t="str">
        <f t="shared" si="35"/>
        <v>-</v>
      </c>
      <c r="N130" s="95">
        <f t="shared" si="35"/>
        <v>7.6483396842678283E-2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6.9000000000000006E-2</v>
      </c>
      <c r="AB130" s="78">
        <v>0.45</v>
      </c>
      <c r="AC130" s="78">
        <v>7.0000000000000007E-2</v>
      </c>
      <c r="AD130" s="78">
        <v>3.9E-2</v>
      </c>
      <c r="AE130" s="78">
        <v>0.24299999999999999</v>
      </c>
      <c r="AF130" s="78">
        <v>2.5000000000000001E-2</v>
      </c>
      <c r="AG130" s="78">
        <v>0.01</v>
      </c>
      <c r="AH130" s="78">
        <v>3.7999999999999999E-2</v>
      </c>
      <c r="AI130" s="78" t="s">
        <v>75</v>
      </c>
      <c r="AJ130" s="78">
        <v>4.0999999999999995E-2</v>
      </c>
      <c r="AK130" s="78">
        <v>1.4999999999999999E-2</v>
      </c>
      <c r="AL130" s="78" t="s">
        <v>75</v>
      </c>
    </row>
    <row r="131" spans="1:38" ht="15.75" thickBot="1" x14ac:dyDescent="0.3">
      <c r="B131" s="662" t="s">
        <v>77</v>
      </c>
      <c r="C131" s="96">
        <f t="shared" si="35"/>
        <v>1.350635593220339E-2</v>
      </c>
      <c r="D131" s="90">
        <f t="shared" si="35"/>
        <v>6.5942796610169496E-2</v>
      </c>
      <c r="E131" s="90">
        <f t="shared" si="35"/>
        <v>5.587923728813559E-2</v>
      </c>
      <c r="F131" s="90">
        <f t="shared" si="35"/>
        <v>3.8135593220338986E-2</v>
      </c>
      <c r="G131" s="90">
        <f t="shared" si="35"/>
        <v>0.17002118644067796</v>
      </c>
      <c r="H131" s="90">
        <f t="shared" si="35"/>
        <v>0.10963983050847458</v>
      </c>
      <c r="I131" s="90">
        <f t="shared" si="35"/>
        <v>3.3103813559322036E-2</v>
      </c>
      <c r="J131" s="90">
        <f t="shared" si="35"/>
        <v>9.2690677966101691E-3</v>
      </c>
      <c r="K131" s="90">
        <f t="shared" si="35"/>
        <v>2.3834745762711866E-3</v>
      </c>
      <c r="L131" s="90">
        <f t="shared" si="35"/>
        <v>0.33342161016949151</v>
      </c>
      <c r="M131" s="90">
        <f t="shared" si="35"/>
        <v>0.1673728813559322</v>
      </c>
      <c r="N131" s="97">
        <f t="shared" si="35"/>
        <v>1.3241525423728813E-3</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7.0000000000000007E-2</v>
      </c>
      <c r="AB131" s="90">
        <v>0.36299999999999999</v>
      </c>
      <c r="AC131" s="90">
        <v>0.11599999999999999</v>
      </c>
      <c r="AD131" s="90">
        <v>5.7999999999999996E-2</v>
      </c>
      <c r="AE131" s="90">
        <v>0.24199999999999999</v>
      </c>
      <c r="AF131" s="90">
        <v>1.8000000000000002E-2</v>
      </c>
      <c r="AG131" s="90">
        <v>2.4E-2</v>
      </c>
      <c r="AH131" s="90">
        <v>2.7999999999999997E-2</v>
      </c>
      <c r="AI131" s="90" t="s">
        <v>75</v>
      </c>
      <c r="AJ131" s="90">
        <v>6.4000000000000001E-2</v>
      </c>
      <c r="AK131" s="90">
        <v>1.9E-2</v>
      </c>
      <c r="AL131" s="90" t="s">
        <v>75</v>
      </c>
    </row>
    <row r="133" spans="1:38" ht="17.25" x14ac:dyDescent="0.25">
      <c r="A133" s="673" t="s">
        <v>129</v>
      </c>
    </row>
    <row r="134" spans="1:38" x14ac:dyDescent="0.25">
      <c r="A134" s="673"/>
    </row>
    <row r="135" spans="1:38" x14ac:dyDescent="0.25">
      <c r="C135" s="725" t="s">
        <v>68</v>
      </c>
      <c r="D135" s="726"/>
      <c r="E135" s="726"/>
      <c r="F135" s="726"/>
      <c r="G135" s="726"/>
      <c r="H135" s="726"/>
      <c r="I135" s="726"/>
      <c r="J135" s="729"/>
      <c r="K135" s="726" t="s">
        <v>69</v>
      </c>
      <c r="L135" s="726"/>
      <c r="M135" s="726"/>
      <c r="N135" s="726"/>
    </row>
    <row r="136" spans="1:38" x14ac:dyDescent="0.25">
      <c r="B136" s="655"/>
      <c r="C136" s="730" t="str">
        <f>$A$1</f>
        <v>Falkirk</v>
      </c>
      <c r="D136" s="731"/>
      <c r="E136" s="731"/>
      <c r="F136" s="731"/>
      <c r="G136" s="730" t="s">
        <v>70</v>
      </c>
      <c r="H136" s="731"/>
      <c r="I136" s="731"/>
      <c r="J136" s="733"/>
      <c r="K136" s="731" t="str">
        <f>$A$1</f>
        <v>Falkirk</v>
      </c>
      <c r="L136" s="731"/>
      <c r="M136" s="731"/>
      <c r="N136" s="731"/>
    </row>
    <row r="137" spans="1:38" ht="27" thickBot="1" x14ac:dyDescent="0.3">
      <c r="B137" s="59" t="s">
        <v>63</v>
      </c>
      <c r="C137" s="136" t="s">
        <v>130</v>
      </c>
      <c r="D137" s="135" t="s">
        <v>131</v>
      </c>
      <c r="E137" s="135" t="s">
        <v>132</v>
      </c>
      <c r="F137" s="135" t="s">
        <v>124</v>
      </c>
      <c r="G137" s="136" t="s">
        <v>130</v>
      </c>
      <c r="H137" s="135" t="s">
        <v>131</v>
      </c>
      <c r="I137" s="135" t="s">
        <v>132</v>
      </c>
      <c r="J137" s="243" t="s">
        <v>124</v>
      </c>
      <c r="K137" s="135" t="s">
        <v>130</v>
      </c>
      <c r="L137" s="135" t="s">
        <v>131</v>
      </c>
      <c r="M137" s="135" t="s">
        <v>132</v>
      </c>
      <c r="N137" s="135" t="s">
        <v>124</v>
      </c>
    </row>
    <row r="138" spans="1:38" x14ac:dyDescent="0.25">
      <c r="B138" s="182" t="s">
        <v>73</v>
      </c>
      <c r="C138" s="84"/>
      <c r="D138" s="81"/>
      <c r="E138" s="81"/>
      <c r="F138" s="81"/>
      <c r="G138" s="35"/>
      <c r="H138" s="169"/>
      <c r="I138" s="169"/>
      <c r="J138" s="175"/>
      <c r="K138" s="169"/>
      <c r="L138" s="169"/>
      <c r="M138" s="169"/>
      <c r="N138" s="169"/>
    </row>
    <row r="139" spans="1:38" x14ac:dyDescent="0.25">
      <c r="B139" s="659" t="s">
        <v>74</v>
      </c>
      <c r="C139" s="152">
        <v>139</v>
      </c>
      <c r="D139" s="153">
        <v>784</v>
      </c>
      <c r="E139" s="153">
        <v>111</v>
      </c>
      <c r="F139" s="153">
        <v>116</v>
      </c>
      <c r="G139" s="152">
        <v>13867</v>
      </c>
      <c r="H139" s="153">
        <v>33440</v>
      </c>
      <c r="I139" s="153">
        <v>9127</v>
      </c>
      <c r="J139" s="176">
        <v>8067</v>
      </c>
      <c r="K139" s="170" t="s">
        <v>75</v>
      </c>
      <c r="L139" s="171" t="s">
        <v>75</v>
      </c>
      <c r="M139" s="171" t="s">
        <v>75</v>
      </c>
      <c r="N139" s="171" t="s">
        <v>75</v>
      </c>
    </row>
    <row r="140" spans="1:38" x14ac:dyDescent="0.25">
      <c r="B140" s="661" t="s">
        <v>76</v>
      </c>
      <c r="C140" s="156">
        <v>525</v>
      </c>
      <c r="D140" s="157">
        <v>2786</v>
      </c>
      <c r="E140" s="157">
        <v>118</v>
      </c>
      <c r="F140" s="157">
        <f>SUM(F150:G150)</f>
        <v>1072</v>
      </c>
      <c r="G140" s="156">
        <v>23012</v>
      </c>
      <c r="H140" s="157">
        <v>54932</v>
      </c>
      <c r="I140" s="157">
        <v>13782</v>
      </c>
      <c r="J140" s="177">
        <f>SUM(K150:L150)</f>
        <v>13996</v>
      </c>
      <c r="K140" s="172" t="s">
        <v>75</v>
      </c>
      <c r="L140" s="655" t="s">
        <v>75</v>
      </c>
      <c r="M140" s="655" t="s">
        <v>75</v>
      </c>
      <c r="N140" s="655" t="s">
        <v>75</v>
      </c>
    </row>
    <row r="141" spans="1:38" x14ac:dyDescent="0.25">
      <c r="B141" s="183" t="s">
        <v>77</v>
      </c>
      <c r="C141" s="161">
        <v>592</v>
      </c>
      <c r="D141" s="162">
        <v>2106</v>
      </c>
      <c r="E141" s="162">
        <v>274</v>
      </c>
      <c r="F141" s="162">
        <f>SUM(F151:G151)</f>
        <v>531</v>
      </c>
      <c r="G141" s="161">
        <v>28876.974999999999</v>
      </c>
      <c r="H141" s="162">
        <v>61388.249999999993</v>
      </c>
      <c r="I141" s="162">
        <v>15273.17</v>
      </c>
      <c r="J141" s="178">
        <f>SUM(K151:L151)</f>
        <v>17278.355</v>
      </c>
      <c r="K141" s="173" t="s">
        <v>75</v>
      </c>
      <c r="L141" s="174" t="s">
        <v>75</v>
      </c>
      <c r="M141" s="174" t="s">
        <v>75</v>
      </c>
      <c r="N141" s="174" t="s">
        <v>75</v>
      </c>
    </row>
    <row r="142" spans="1:38" x14ac:dyDescent="0.25">
      <c r="B142" s="487" t="s">
        <v>78</v>
      </c>
      <c r="C142" s="667"/>
      <c r="D142" s="722"/>
      <c r="E142" s="722"/>
      <c r="F142" s="722"/>
      <c r="G142" s="181"/>
      <c r="H142" s="655"/>
      <c r="I142" s="655"/>
      <c r="J142" s="168"/>
    </row>
    <row r="143" spans="1:38" x14ac:dyDescent="0.25">
      <c r="B143" s="659" t="s">
        <v>74</v>
      </c>
      <c r="C143" s="92">
        <f>IFERROR(C139/SUM($C139:$F139),"-")</f>
        <v>0.1208695652173913</v>
      </c>
      <c r="D143" s="89">
        <f t="shared" ref="D143:F143" si="37">IFERROR(D139/SUM($C139:$F139),"-")</f>
        <v>0.68173913043478263</v>
      </c>
      <c r="E143" s="89">
        <f t="shared" si="37"/>
        <v>9.6521739130434783E-2</v>
      </c>
      <c r="F143" s="89">
        <f t="shared" si="37"/>
        <v>0.10086956521739131</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0.58299999999999996</v>
      </c>
      <c r="L143" s="89">
        <v>0.254</v>
      </c>
      <c r="M143" s="89">
        <v>0.154</v>
      </c>
      <c r="N143" s="89" t="s">
        <v>75</v>
      </c>
    </row>
    <row r="144" spans="1:38" x14ac:dyDescent="0.25">
      <c r="B144" s="661" t="s">
        <v>76</v>
      </c>
      <c r="C144" s="94">
        <f t="shared" ref="C144:F145" si="38">IFERROR(C140/SUM($C140:$F140),"-")</f>
        <v>0.1166407465007776</v>
      </c>
      <c r="D144" s="78">
        <f t="shared" si="38"/>
        <v>0.61897356143079318</v>
      </c>
      <c r="E144" s="78">
        <f t="shared" si="38"/>
        <v>2.6216396356365253E-2</v>
      </c>
      <c r="F144" s="78">
        <f t="shared" si="38"/>
        <v>0.23816929571206399</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0.66700000000000004</v>
      </c>
      <c r="L144" s="78">
        <v>0.23699999999999999</v>
      </c>
      <c r="M144" s="78">
        <v>9.6000000000000002E-2</v>
      </c>
      <c r="N144" s="78" t="s">
        <v>75</v>
      </c>
    </row>
    <row r="145" spans="1:32" ht="15.75" thickBot="1" x14ac:dyDescent="0.3">
      <c r="B145" s="663" t="s">
        <v>77</v>
      </c>
      <c r="C145" s="96">
        <f t="shared" si="38"/>
        <v>0.16899800171281759</v>
      </c>
      <c r="D145" s="90">
        <f t="shared" si="38"/>
        <v>0.60119897230944908</v>
      </c>
      <c r="E145" s="90">
        <f t="shared" si="38"/>
        <v>7.8218669711675709E-2</v>
      </c>
      <c r="F145" s="90">
        <f t="shared" si="38"/>
        <v>0.15158435626605765</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0.64300000000000002</v>
      </c>
      <c r="L145" s="90">
        <v>0.307</v>
      </c>
      <c r="M145" s="90">
        <v>0.05</v>
      </c>
      <c r="N145" s="90" t="s">
        <v>75</v>
      </c>
    </row>
    <row r="147" spans="1:32" x14ac:dyDescent="0.25">
      <c r="B147" s="655"/>
      <c r="C147" s="725" t="str">
        <f>$A$1</f>
        <v>Falkirk</v>
      </c>
      <c r="D147" s="726"/>
      <c r="E147" s="726"/>
      <c r="F147" s="726"/>
      <c r="G147" s="727"/>
      <c r="H147" s="726" t="s">
        <v>70</v>
      </c>
      <c r="I147" s="726"/>
      <c r="J147" s="726"/>
      <c r="K147" s="726"/>
      <c r="L147" s="726"/>
      <c r="M147" s="5"/>
      <c r="N147" s="5"/>
      <c r="Q147" s="738"/>
      <c r="R147" s="738"/>
      <c r="S147" s="738"/>
      <c r="T147" s="738"/>
      <c r="U147" s="738"/>
      <c r="V147" s="738"/>
      <c r="W147" s="738"/>
    </row>
    <row r="148" spans="1:32" ht="39.75" thickBot="1" x14ac:dyDescent="0.3">
      <c r="B148" s="34" t="s">
        <v>63</v>
      </c>
      <c r="C148" s="139" t="s">
        <v>130</v>
      </c>
      <c r="D148" s="140" t="s">
        <v>131</v>
      </c>
      <c r="E148" s="140" t="s">
        <v>132</v>
      </c>
      <c r="F148" s="140" t="s">
        <v>133</v>
      </c>
      <c r="G148" s="141" t="s">
        <v>124</v>
      </c>
      <c r="H148" s="140" t="s">
        <v>130</v>
      </c>
      <c r="I148" s="140" t="s">
        <v>131</v>
      </c>
      <c r="J148" s="140" t="s">
        <v>132</v>
      </c>
      <c r="K148" s="140" t="s">
        <v>133</v>
      </c>
      <c r="L148" s="140" t="s">
        <v>124</v>
      </c>
    </row>
    <row r="149" spans="1:32" x14ac:dyDescent="0.25">
      <c r="B149" s="160" t="s">
        <v>92</v>
      </c>
      <c r="C149" s="84"/>
      <c r="D149" s="81"/>
      <c r="E149" s="81"/>
      <c r="F149" s="81"/>
      <c r="G149" s="190"/>
      <c r="H149" s="169"/>
      <c r="I149" s="169"/>
      <c r="J149" s="169"/>
      <c r="K149" s="169"/>
      <c r="L149" s="169"/>
    </row>
    <row r="150" spans="1:32" x14ac:dyDescent="0.25">
      <c r="B150" s="658" t="s">
        <v>76</v>
      </c>
      <c r="C150" s="152">
        <v>525</v>
      </c>
      <c r="D150" s="153">
        <v>2786</v>
      </c>
      <c r="E150" s="153">
        <v>118</v>
      </c>
      <c r="F150" s="153">
        <v>110</v>
      </c>
      <c r="G150" s="191">
        <v>962</v>
      </c>
      <c r="H150" s="153">
        <v>23012</v>
      </c>
      <c r="I150" s="153">
        <v>54932</v>
      </c>
      <c r="J150" s="153">
        <v>13782</v>
      </c>
      <c r="K150" s="153">
        <v>4236</v>
      </c>
      <c r="L150" s="153">
        <v>9760</v>
      </c>
      <c r="Q150" s="167"/>
    </row>
    <row r="151" spans="1:32" x14ac:dyDescent="0.25">
      <c r="B151" s="188" t="s">
        <v>77</v>
      </c>
      <c r="C151" s="192">
        <v>592</v>
      </c>
      <c r="D151" s="189">
        <v>2106</v>
      </c>
      <c r="E151" s="189">
        <v>274</v>
      </c>
      <c r="F151" s="189">
        <v>175</v>
      </c>
      <c r="G151" s="193">
        <v>356</v>
      </c>
      <c r="H151" s="189">
        <v>28876.974999999999</v>
      </c>
      <c r="I151" s="189">
        <v>61388.249999999993</v>
      </c>
      <c r="J151" s="189">
        <v>15273.17</v>
      </c>
      <c r="K151" s="189">
        <v>4421.5249999999996</v>
      </c>
      <c r="L151" s="189">
        <v>12856.83</v>
      </c>
      <c r="Q151" s="167"/>
    </row>
    <row r="152" spans="1:32" x14ac:dyDescent="0.25">
      <c r="B152" s="657" t="s">
        <v>93</v>
      </c>
      <c r="C152" s="667"/>
      <c r="D152" s="722"/>
      <c r="E152" s="722"/>
      <c r="F152" s="722"/>
      <c r="G152" s="91"/>
      <c r="H152" s="722"/>
      <c r="I152" s="655"/>
      <c r="J152" s="655"/>
      <c r="K152" s="655"/>
      <c r="L152" s="655"/>
      <c r="M152" s="655"/>
      <c r="N152" s="655"/>
      <c r="O152" s="655"/>
      <c r="P152" s="655"/>
    </row>
    <row r="153" spans="1:32" x14ac:dyDescent="0.25">
      <c r="B153" s="658" t="s">
        <v>76</v>
      </c>
      <c r="C153" s="92">
        <f>IFERROR(C150/SUM($C150:$G150),"-")</f>
        <v>0.1166407465007776</v>
      </c>
      <c r="D153" s="89">
        <f t="shared" ref="D153:G154" si="39">IFERROR(D150/SUM($C150:$G150),"-")</f>
        <v>0.61897356143079318</v>
      </c>
      <c r="E153" s="89">
        <f t="shared" si="39"/>
        <v>2.6216396356365253E-2</v>
      </c>
      <c r="F153" s="89">
        <f t="shared" si="39"/>
        <v>2.4439013552543878E-2</v>
      </c>
      <c r="G153" s="93">
        <f t="shared" si="39"/>
        <v>0.21373028215952011</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5"/>
      <c r="O153" s="655"/>
      <c r="P153" s="655"/>
    </row>
    <row r="154" spans="1:32" ht="15.75" thickBot="1" x14ac:dyDescent="0.3">
      <c r="B154" s="186" t="s">
        <v>77</v>
      </c>
      <c r="C154" s="194">
        <f>IFERROR(C151/SUM($C151:$G151),"-")</f>
        <v>0.16899800171281759</v>
      </c>
      <c r="D154" s="187">
        <f t="shared" si="39"/>
        <v>0.60119897230944908</v>
      </c>
      <c r="E154" s="187">
        <f t="shared" si="39"/>
        <v>7.8218669711675709E-2</v>
      </c>
      <c r="F154" s="187">
        <f t="shared" si="39"/>
        <v>4.9957179560376819E-2</v>
      </c>
      <c r="G154" s="195">
        <f t="shared" si="39"/>
        <v>0.10162717670568085</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5"/>
      <c r="O154" s="655"/>
      <c r="P154" s="655"/>
    </row>
    <row r="156" spans="1:32" ht="17.25" x14ac:dyDescent="0.25">
      <c r="A156" s="673" t="s">
        <v>134</v>
      </c>
    </row>
    <row r="157" spans="1:32" x14ac:dyDescent="0.25">
      <c r="A157" s="673"/>
    </row>
    <row r="158" spans="1:32" x14ac:dyDescent="0.25">
      <c r="C158" s="725" t="str">
        <f>$A$1</f>
        <v>Falkirk</v>
      </c>
      <c r="D158" s="726"/>
      <c r="E158" s="726"/>
      <c r="F158" s="726"/>
      <c r="G158" s="726"/>
      <c r="H158" s="726"/>
      <c r="I158" s="726"/>
      <c r="J158" s="726"/>
      <c r="K158" s="726"/>
      <c r="L158" s="726"/>
      <c r="M158" s="726"/>
      <c r="N158" s="726"/>
      <c r="O158" s="726"/>
      <c r="P158" s="726"/>
      <c r="Q158" s="739"/>
      <c r="R158" s="740" t="s">
        <v>70</v>
      </c>
      <c r="S158" s="726"/>
      <c r="T158" s="726"/>
      <c r="U158" s="726"/>
      <c r="V158" s="726"/>
      <c r="W158" s="726"/>
      <c r="X158" s="726"/>
      <c r="Y158" s="726"/>
      <c r="Z158" s="726"/>
      <c r="AA158" s="726"/>
      <c r="AB158" s="726"/>
      <c r="AC158" s="726"/>
      <c r="AD158" s="726"/>
      <c r="AE158" s="726"/>
      <c r="AF158" s="726"/>
    </row>
    <row r="159" spans="1:32" x14ac:dyDescent="0.25">
      <c r="B159" s="8"/>
      <c r="C159" s="741" t="s">
        <v>135</v>
      </c>
      <c r="D159" s="742"/>
      <c r="E159" s="742"/>
      <c r="F159" s="742"/>
      <c r="G159" s="742"/>
      <c r="H159" s="742"/>
      <c r="I159" s="742"/>
      <c r="J159" s="743"/>
      <c r="K159" s="742" t="s">
        <v>136</v>
      </c>
      <c r="L159" s="742"/>
      <c r="M159" s="742"/>
      <c r="N159" s="742"/>
      <c r="O159" s="742"/>
      <c r="P159" s="742"/>
      <c r="Q159" s="744"/>
      <c r="R159" s="745" t="s">
        <v>135</v>
      </c>
      <c r="S159" s="742"/>
      <c r="T159" s="742"/>
      <c r="U159" s="742"/>
      <c r="V159" s="742"/>
      <c r="W159" s="742"/>
      <c r="X159" s="742"/>
      <c r="Y159" s="743"/>
      <c r="Z159" s="742" t="s">
        <v>136</v>
      </c>
      <c r="AA159" s="742"/>
      <c r="AB159" s="742"/>
      <c r="AC159" s="742"/>
      <c r="AD159" s="742"/>
      <c r="AE159" s="742"/>
      <c r="AF159" s="742"/>
    </row>
    <row r="160" spans="1:32" x14ac:dyDescent="0.25">
      <c r="B160" s="8"/>
      <c r="C160" s="747" t="s">
        <v>137</v>
      </c>
      <c r="D160" s="748"/>
      <c r="E160" s="748"/>
      <c r="F160" s="748"/>
      <c r="G160" s="748" t="s">
        <v>138</v>
      </c>
      <c r="H160" s="748"/>
      <c r="I160" s="748"/>
      <c r="J160" s="10"/>
      <c r="K160" s="746" t="s">
        <v>139</v>
      </c>
      <c r="L160" s="746"/>
      <c r="M160" s="746"/>
      <c r="N160" s="746" t="s">
        <v>140</v>
      </c>
      <c r="O160" s="746"/>
      <c r="P160" s="746"/>
      <c r="Q160" s="223"/>
      <c r="R160" s="749" t="s">
        <v>137</v>
      </c>
      <c r="S160" s="748"/>
      <c r="T160" s="748"/>
      <c r="U160" s="748"/>
      <c r="V160" s="748" t="s">
        <v>138</v>
      </c>
      <c r="W160" s="748"/>
      <c r="X160" s="748"/>
      <c r="Y160" s="10"/>
      <c r="Z160" s="746" t="s">
        <v>139</v>
      </c>
      <c r="AA160" s="746"/>
      <c r="AB160" s="746"/>
      <c r="AC160" s="746" t="s">
        <v>140</v>
      </c>
      <c r="AD160" s="746"/>
      <c r="AE160" s="746"/>
      <c r="AF160" s="8"/>
    </row>
    <row r="161" spans="1:32" ht="52.5" thickBot="1" x14ac:dyDescent="0.3">
      <c r="B161" s="9" t="s">
        <v>65</v>
      </c>
      <c r="C161" s="235" t="s">
        <v>141</v>
      </c>
      <c r="D161" s="236" t="s">
        <v>142</v>
      </c>
      <c r="E161" s="236" t="s">
        <v>143</v>
      </c>
      <c r="F161" s="237" t="s">
        <v>144</v>
      </c>
      <c r="G161" s="238" t="s">
        <v>145</v>
      </c>
      <c r="H161" s="236" t="s">
        <v>146</v>
      </c>
      <c r="I161" s="239" t="s">
        <v>147</v>
      </c>
      <c r="J161" s="240" t="s">
        <v>148</v>
      </c>
      <c r="K161" s="236" t="s">
        <v>149</v>
      </c>
      <c r="L161" s="236" t="s">
        <v>150</v>
      </c>
      <c r="M161" s="237" t="s">
        <v>151</v>
      </c>
      <c r="N161" s="238" t="s">
        <v>152</v>
      </c>
      <c r="O161" s="236" t="s">
        <v>153</v>
      </c>
      <c r="P161" s="239" t="s">
        <v>154</v>
      </c>
      <c r="Q161" s="241" t="s">
        <v>155</v>
      </c>
      <c r="R161" s="235" t="s">
        <v>141</v>
      </c>
      <c r="S161" s="236" t="s">
        <v>142</v>
      </c>
      <c r="T161" s="236" t="s">
        <v>143</v>
      </c>
      <c r="U161" s="237" t="s">
        <v>144</v>
      </c>
      <c r="V161" s="238" t="s">
        <v>145</v>
      </c>
      <c r="W161" s="236" t="s">
        <v>146</v>
      </c>
      <c r="X161" s="239" t="s">
        <v>147</v>
      </c>
      <c r="Y161" s="240" t="s">
        <v>148</v>
      </c>
      <c r="Z161" s="236" t="s">
        <v>149</v>
      </c>
      <c r="AA161" s="236" t="s">
        <v>150</v>
      </c>
      <c r="AB161" s="237" t="s">
        <v>151</v>
      </c>
      <c r="AC161" s="238" t="s">
        <v>152</v>
      </c>
      <c r="AD161" s="236" t="s">
        <v>153</v>
      </c>
      <c r="AE161" s="239" t="s">
        <v>154</v>
      </c>
      <c r="AF161" s="242" t="s">
        <v>155</v>
      </c>
    </row>
    <row r="162" spans="1:32" x14ac:dyDescent="0.25">
      <c r="B162" s="160" t="s">
        <v>92</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22"/>
    </row>
    <row r="163" spans="1:32" x14ac:dyDescent="0.25">
      <c r="B163" s="658" t="s">
        <v>76</v>
      </c>
      <c r="C163" s="152" t="s">
        <v>390</v>
      </c>
      <c r="D163" s="153" t="s">
        <v>390</v>
      </c>
      <c r="E163" s="153" t="s">
        <v>390</v>
      </c>
      <c r="F163" s="211">
        <v>0</v>
      </c>
      <c r="G163" s="206" t="s">
        <v>390</v>
      </c>
      <c r="H163" s="153" t="s">
        <v>390</v>
      </c>
      <c r="I163" s="215">
        <v>0</v>
      </c>
      <c r="J163" s="199">
        <f>SUM(F163,I163)</f>
        <v>0</v>
      </c>
      <c r="K163" s="153" t="s">
        <v>390</v>
      </c>
      <c r="L163" s="153" t="s">
        <v>390</v>
      </c>
      <c r="M163" s="221">
        <f>SUM(K163:L163)</f>
        <v>0</v>
      </c>
      <c r="N163" s="206" t="s">
        <v>390</v>
      </c>
      <c r="O163" s="153" t="s">
        <v>390</v>
      </c>
      <c r="P163" s="219">
        <f>SUM(N163:O163)</f>
        <v>0</v>
      </c>
      <c r="Q163" s="225">
        <f>SUM(M163,P163)</f>
        <v>0</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77</v>
      </c>
      <c r="C164" s="192" t="s">
        <v>390</v>
      </c>
      <c r="D164" s="189" t="s">
        <v>390</v>
      </c>
      <c r="E164" s="189" t="s">
        <v>390</v>
      </c>
      <c r="F164" s="212">
        <v>0</v>
      </c>
      <c r="G164" s="207" t="s">
        <v>390</v>
      </c>
      <c r="H164" s="189" t="s">
        <v>390</v>
      </c>
      <c r="I164" s="216">
        <v>0</v>
      </c>
      <c r="J164" s="200">
        <f>SUM(F164,I164)</f>
        <v>0</v>
      </c>
      <c r="K164" s="189" t="s">
        <v>390</v>
      </c>
      <c r="L164" s="189" t="s">
        <v>390</v>
      </c>
      <c r="M164" s="222">
        <f>SUM(K164:L164)</f>
        <v>0</v>
      </c>
      <c r="N164" s="207" t="s">
        <v>390</v>
      </c>
      <c r="O164" s="189" t="s">
        <v>390</v>
      </c>
      <c r="P164" s="220">
        <f>SUM(N164:O164)</f>
        <v>0</v>
      </c>
      <c r="Q164" s="226">
        <f>SUM(M164,P164)</f>
        <v>0</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7" t="s">
        <v>93</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22"/>
    </row>
    <row r="166" spans="1:32" x14ac:dyDescent="0.25">
      <c r="B166" s="658" t="s">
        <v>76</v>
      </c>
      <c r="C166" s="92" t="str">
        <f>IFERROR(C163/SUM($J163,$Q163),"-")</f>
        <v>-</v>
      </c>
      <c r="D166" s="89" t="str">
        <f t="shared" ref="D166:Q167" si="41">IFERROR(D163/SUM($J163,$Q163),"-")</f>
        <v>-</v>
      </c>
      <c r="E166" s="89" t="str">
        <f t="shared" si="41"/>
        <v>-</v>
      </c>
      <c r="F166" s="213" t="str">
        <f t="shared" si="41"/>
        <v>-</v>
      </c>
      <c r="G166" s="208" t="str">
        <f t="shared" si="41"/>
        <v>-</v>
      </c>
      <c r="H166" s="89" t="str">
        <f t="shared" si="41"/>
        <v>-</v>
      </c>
      <c r="I166" s="217" t="str">
        <f t="shared" si="41"/>
        <v>-</v>
      </c>
      <c r="J166" s="93" t="str">
        <f t="shared" si="41"/>
        <v>-</v>
      </c>
      <c r="K166" s="89" t="str">
        <f t="shared" si="41"/>
        <v>-</v>
      </c>
      <c r="L166" s="89" t="str">
        <f t="shared" si="41"/>
        <v>-</v>
      </c>
      <c r="M166" s="202" t="str">
        <f t="shared" si="41"/>
        <v>-</v>
      </c>
      <c r="N166" s="208" t="str">
        <f t="shared" si="41"/>
        <v>-</v>
      </c>
      <c r="O166" s="89" t="str">
        <f t="shared" si="41"/>
        <v>-</v>
      </c>
      <c r="P166" s="184" t="str">
        <f t="shared" si="41"/>
        <v>-</v>
      </c>
      <c r="Q166" s="227" t="str">
        <f t="shared" si="41"/>
        <v>-</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77</v>
      </c>
      <c r="C167" s="194" t="str">
        <f>IFERROR(C164/SUM($J164,$Q164),"-")</f>
        <v>-</v>
      </c>
      <c r="D167" s="187" t="str">
        <f t="shared" si="41"/>
        <v>-</v>
      </c>
      <c r="E167" s="187" t="str">
        <f t="shared" si="41"/>
        <v>-</v>
      </c>
      <c r="F167" s="214" t="str">
        <f t="shared" si="41"/>
        <v>-</v>
      </c>
      <c r="G167" s="209" t="str">
        <f t="shared" si="41"/>
        <v>-</v>
      </c>
      <c r="H167" s="187" t="str">
        <f t="shared" si="41"/>
        <v>-</v>
      </c>
      <c r="I167" s="218" t="str">
        <f t="shared" si="41"/>
        <v>-</v>
      </c>
      <c r="J167" s="195" t="str">
        <f t="shared" si="41"/>
        <v>-</v>
      </c>
      <c r="K167" s="187" t="str">
        <f t="shared" si="41"/>
        <v>-</v>
      </c>
      <c r="L167" s="187" t="str">
        <f t="shared" si="41"/>
        <v>-</v>
      </c>
      <c r="M167" s="203" t="str">
        <f t="shared" si="41"/>
        <v>-</v>
      </c>
      <c r="N167" s="209" t="str">
        <f t="shared" si="41"/>
        <v>-</v>
      </c>
      <c r="O167" s="187" t="str">
        <f t="shared" si="41"/>
        <v>-</v>
      </c>
      <c r="P167" s="210" t="str">
        <f t="shared" si="41"/>
        <v>-</v>
      </c>
      <c r="Q167" s="228" t="str">
        <f t="shared" si="41"/>
        <v>-</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156</v>
      </c>
    </row>
    <row r="170" spans="1:32" x14ac:dyDescent="0.25">
      <c r="A170" s="11" t="s">
        <v>157</v>
      </c>
    </row>
    <row r="171" spans="1:32" x14ac:dyDescent="0.25">
      <c r="A171" s="11" t="s">
        <v>158</v>
      </c>
    </row>
    <row r="172" spans="1:32" x14ac:dyDescent="0.25">
      <c r="A172" s="11" t="s">
        <v>159</v>
      </c>
    </row>
    <row r="173" spans="1:32" x14ac:dyDescent="0.25">
      <c r="A173" s="11" t="s">
        <v>160</v>
      </c>
    </row>
    <row r="174" spans="1:32" x14ac:dyDescent="0.25">
      <c r="A174" s="11" t="s">
        <v>161</v>
      </c>
    </row>
    <row r="175" spans="1:32" x14ac:dyDescent="0.25">
      <c r="A175" s="11" t="s">
        <v>162</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V34"/>
  <sheetViews>
    <sheetView topLeftCell="A15" workbookViewId="0">
      <selection activeCell="A34" sqref="A34"/>
    </sheetView>
  </sheetViews>
  <sheetFormatPr defaultRowHeight="15" x14ac:dyDescent="0.25"/>
  <cols>
    <col min="1" max="1" width="49.42578125" customWidth="1"/>
    <col min="3" max="3" width="25.42578125" customWidth="1"/>
  </cols>
  <sheetData>
    <row r="1" spans="1:22" s="689" customFormat="1" x14ac:dyDescent="0.25">
      <c r="A1" s="705" t="s">
        <v>104</v>
      </c>
      <c r="B1" s="705"/>
      <c r="C1" s="705"/>
      <c r="D1" s="705"/>
      <c r="E1" s="705"/>
      <c r="F1" s="705"/>
      <c r="G1" s="705"/>
      <c r="H1" s="705"/>
      <c r="I1" s="705"/>
      <c r="J1" s="705"/>
      <c r="K1" s="705"/>
      <c r="L1" s="705"/>
      <c r="M1" s="705"/>
      <c r="N1" s="705"/>
      <c r="O1" s="705"/>
      <c r="P1" s="705"/>
      <c r="Q1" s="705"/>
      <c r="R1" s="705"/>
    </row>
    <row r="2" spans="1:22" s="689" customFormat="1" x14ac:dyDescent="0.25">
      <c r="A2" s="705"/>
      <c r="B2" s="736" t="s">
        <v>68</v>
      </c>
      <c r="C2" s="737"/>
      <c r="D2" s="737"/>
      <c r="E2" s="737"/>
      <c r="F2" s="737"/>
      <c r="G2" s="737"/>
      <c r="H2" s="737"/>
      <c r="I2" s="737"/>
      <c r="J2" s="737"/>
      <c r="K2" s="737"/>
      <c r="L2" s="737"/>
      <c r="M2" s="737"/>
      <c r="N2" s="737"/>
      <c r="O2" s="737"/>
      <c r="P2" s="728" t="s">
        <v>69</v>
      </c>
      <c r="Q2" s="726"/>
      <c r="R2" s="726"/>
      <c r="S2" s="726"/>
      <c r="T2" s="726"/>
      <c r="U2" s="726"/>
      <c r="V2" s="726"/>
    </row>
    <row r="3" spans="1:22" s="689" customFormat="1" x14ac:dyDescent="0.25">
      <c r="A3" s="705"/>
      <c r="B3" s="725" t="str">
        <f>Demographics!$C$84</f>
        <v>Falkirk</v>
      </c>
      <c r="C3" s="726"/>
      <c r="D3" s="726"/>
      <c r="E3" s="726"/>
      <c r="F3" s="726"/>
      <c r="G3" s="726"/>
      <c r="H3" s="727"/>
      <c r="I3" s="725" t="s">
        <v>70</v>
      </c>
      <c r="J3" s="726"/>
      <c r="K3" s="726"/>
      <c r="L3" s="726"/>
      <c r="M3" s="726"/>
      <c r="N3" s="726"/>
      <c r="O3" s="726"/>
      <c r="P3" s="728" t="str">
        <f>Demographics!$Q$84</f>
        <v>Falkirk</v>
      </c>
      <c r="Q3" s="726"/>
      <c r="R3" s="726"/>
      <c r="S3" s="726"/>
      <c r="T3" s="726"/>
      <c r="U3" s="726"/>
      <c r="V3" s="726"/>
    </row>
    <row r="4" spans="1:22" s="689" customFormat="1" ht="26.25" x14ac:dyDescent="0.25">
      <c r="A4" s="705"/>
      <c r="B4" s="139" t="s">
        <v>105</v>
      </c>
      <c r="C4" s="140" t="s">
        <v>106</v>
      </c>
      <c r="D4" s="140" t="s">
        <v>107</v>
      </c>
      <c r="E4" s="140" t="s">
        <v>108</v>
      </c>
      <c r="F4" s="140" t="s">
        <v>109</v>
      </c>
      <c r="G4" s="140" t="s">
        <v>110</v>
      </c>
      <c r="H4" s="141" t="s">
        <v>111</v>
      </c>
      <c r="I4" s="140" t="s">
        <v>105</v>
      </c>
      <c r="J4" s="140" t="s">
        <v>106</v>
      </c>
      <c r="K4" s="140" t="s">
        <v>107</v>
      </c>
      <c r="L4" s="140" t="s">
        <v>108</v>
      </c>
      <c r="M4" s="140" t="s">
        <v>109</v>
      </c>
      <c r="N4" s="140" t="s">
        <v>110</v>
      </c>
      <c r="O4" s="140" t="s">
        <v>111</v>
      </c>
      <c r="P4" s="142" t="s">
        <v>105</v>
      </c>
      <c r="Q4" s="140" t="s">
        <v>106</v>
      </c>
      <c r="R4" s="140" t="s">
        <v>107</v>
      </c>
      <c r="S4" s="140" t="s">
        <v>108</v>
      </c>
      <c r="T4" s="140" t="s">
        <v>109</v>
      </c>
      <c r="U4" s="140" t="s">
        <v>110</v>
      </c>
      <c r="V4" s="140" t="s">
        <v>111</v>
      </c>
    </row>
    <row r="5" spans="1:22" s="689" customFormat="1" x14ac:dyDescent="0.25">
      <c r="A5" s="705"/>
      <c r="B5" s="705"/>
      <c r="C5" s="705"/>
      <c r="D5" s="705"/>
      <c r="E5" s="705"/>
      <c r="F5" s="705"/>
      <c r="G5" s="705"/>
      <c r="H5" s="705"/>
      <c r="I5" s="705"/>
      <c r="J5" s="705"/>
      <c r="K5" s="705"/>
      <c r="L5" s="705"/>
      <c r="M5" s="705"/>
      <c r="N5" s="705"/>
      <c r="O5" s="705"/>
      <c r="P5" s="705"/>
      <c r="Q5" s="705"/>
      <c r="R5" s="705"/>
      <c r="S5" s="690"/>
      <c r="T5" s="690"/>
      <c r="U5" s="690"/>
    </row>
    <row r="6" spans="1:22" x14ac:dyDescent="0.25">
      <c r="A6" s="705"/>
      <c r="B6" s="705"/>
      <c r="C6" s="705"/>
      <c r="D6" s="705"/>
      <c r="E6" s="705"/>
      <c r="F6" s="705"/>
      <c r="G6" s="705"/>
      <c r="H6" s="705"/>
      <c r="I6" s="705"/>
      <c r="J6" s="705"/>
      <c r="K6" s="705"/>
      <c r="L6" s="705"/>
      <c r="M6" s="705"/>
      <c r="N6" s="705"/>
      <c r="O6" s="705"/>
      <c r="P6" s="705"/>
      <c r="Q6" s="705"/>
      <c r="R6" s="705"/>
      <c r="S6" s="280"/>
      <c r="T6" s="280"/>
      <c r="U6" s="280"/>
      <c r="V6" s="280"/>
    </row>
    <row r="7" spans="1:22" x14ac:dyDescent="0.25">
      <c r="A7" s="705"/>
      <c r="B7" s="705"/>
      <c r="C7" s="705"/>
      <c r="D7" s="705"/>
      <c r="E7" s="705"/>
      <c r="F7" s="705"/>
      <c r="G7" s="705"/>
      <c r="H7" s="705"/>
      <c r="I7" s="705"/>
      <c r="J7" s="705"/>
      <c r="K7" s="705"/>
      <c r="L7" s="705"/>
      <c r="M7" s="705"/>
      <c r="N7" s="705"/>
      <c r="O7" s="705"/>
      <c r="P7" s="705"/>
      <c r="Q7" s="705"/>
      <c r="R7" s="705"/>
      <c r="S7" s="280"/>
      <c r="T7" s="280"/>
      <c r="U7" s="280"/>
      <c r="V7" s="280"/>
    </row>
    <row r="8" spans="1:22" x14ac:dyDescent="0.25">
      <c r="A8" s="280" t="s">
        <v>163</v>
      </c>
      <c r="B8" s="280"/>
      <c r="C8" s="280"/>
      <c r="D8" s="280"/>
      <c r="E8" s="280"/>
      <c r="F8" s="280"/>
      <c r="G8" s="280"/>
      <c r="H8" s="280"/>
      <c r="I8" s="280"/>
      <c r="J8" s="280"/>
      <c r="K8" s="280"/>
      <c r="L8" s="280"/>
      <c r="M8" s="280"/>
      <c r="N8" s="280"/>
      <c r="O8" s="280"/>
      <c r="P8" s="280"/>
      <c r="Q8" s="280"/>
      <c r="R8" s="280"/>
      <c r="S8" s="280"/>
      <c r="T8" s="280"/>
      <c r="U8" s="280"/>
      <c r="V8" s="280"/>
    </row>
    <row r="10" spans="1:22" ht="18" thickBot="1" x14ac:dyDescent="0.3">
      <c r="A10" s="280"/>
      <c r="B10" s="280"/>
      <c r="C10" s="693" t="s">
        <v>164</v>
      </c>
      <c r="D10" s="387" t="s">
        <v>77</v>
      </c>
      <c r="E10" s="280"/>
      <c r="F10" s="280"/>
      <c r="G10" s="280"/>
      <c r="H10" s="280"/>
      <c r="I10" s="280"/>
      <c r="J10" s="280"/>
      <c r="K10" s="280"/>
      <c r="L10" s="280"/>
      <c r="M10" s="280"/>
      <c r="N10" s="280"/>
      <c r="O10" s="280"/>
      <c r="P10" s="280"/>
      <c r="Q10" s="280"/>
      <c r="R10" s="280"/>
      <c r="S10" s="280"/>
      <c r="T10" s="280"/>
      <c r="U10" s="280"/>
      <c r="V10" s="280"/>
    </row>
    <row r="11" spans="1:22" ht="15.75" thickBot="1" x14ac:dyDescent="0.3">
      <c r="A11" s="280"/>
      <c r="B11" s="751" t="s">
        <v>165</v>
      </c>
      <c r="C11" s="694" t="s">
        <v>166</v>
      </c>
      <c r="D11" s="691">
        <f>Volume!$H$45</f>
        <v>0.43971803597472048</v>
      </c>
      <c r="E11" s="691">
        <f>Volume!$N$45</f>
        <v>0.6824664877252814</v>
      </c>
      <c r="F11" s="280"/>
      <c r="G11" s="694" t="s">
        <v>166</v>
      </c>
      <c r="H11" s="379" t="s">
        <v>167</v>
      </c>
      <c r="I11" s="695" t="s">
        <v>168</v>
      </c>
      <c r="J11" s="379" t="s">
        <v>124</v>
      </c>
      <c r="K11" s="695" t="s">
        <v>169</v>
      </c>
      <c r="L11" s="696" t="s">
        <v>170</v>
      </c>
      <c r="M11" s="697" t="s">
        <v>171</v>
      </c>
      <c r="N11" s="698" t="s">
        <v>172</v>
      </c>
      <c r="O11" s="697" t="s">
        <v>173</v>
      </c>
      <c r="P11" s="699" t="s">
        <v>174</v>
      </c>
      <c r="Q11" s="280"/>
      <c r="R11" s="280"/>
      <c r="S11" s="280"/>
      <c r="T11" s="280"/>
      <c r="U11" s="280"/>
      <c r="V11" s="280"/>
    </row>
    <row r="12" spans="1:22" x14ac:dyDescent="0.25">
      <c r="A12" s="280"/>
      <c r="B12" s="751"/>
      <c r="C12" s="379" t="s">
        <v>167</v>
      </c>
      <c r="D12" s="691">
        <f>Volume!$H$46</f>
        <v>5.6392805055906658E-2</v>
      </c>
      <c r="E12" s="691">
        <f>Volume!$N$46</f>
        <v>7.7116998721206059E-2</v>
      </c>
      <c r="F12" s="280" t="s">
        <v>175</v>
      </c>
      <c r="G12" s="691">
        <f>Volume!$H$45</f>
        <v>0.43971803597472048</v>
      </c>
      <c r="H12" s="691">
        <f>Volume!$H$46</f>
        <v>5.6392805055906658E-2</v>
      </c>
      <c r="I12" s="691">
        <f>Volume!$H$47</f>
        <v>4.6183762761302871E-2</v>
      </c>
      <c r="J12" s="691">
        <f>Volume!$H$48</f>
        <v>5.8337384540593099E-3</v>
      </c>
      <c r="K12" s="691">
        <f>Volume!$H$49</f>
        <v>0.45187165775401067</v>
      </c>
      <c r="L12" s="280"/>
      <c r="M12" s="280"/>
      <c r="N12" s="280"/>
      <c r="O12" s="280"/>
      <c r="P12" s="280"/>
      <c r="Q12" s="280"/>
      <c r="R12" s="280"/>
      <c r="S12" s="280"/>
      <c r="T12" s="280"/>
      <c r="U12" s="280"/>
      <c r="V12" s="280"/>
    </row>
    <row r="13" spans="1:22" x14ac:dyDescent="0.25">
      <c r="A13" s="280"/>
      <c r="B13" s="751"/>
      <c r="C13" s="695" t="s">
        <v>168</v>
      </c>
      <c r="D13" s="691">
        <f>Volume!$H$47</f>
        <v>4.6183762761302871E-2</v>
      </c>
      <c r="E13" s="691">
        <f>Volume!$N$47</f>
        <v>1.8490525591349675E-2</v>
      </c>
      <c r="F13" s="280" t="s">
        <v>176</v>
      </c>
      <c r="G13" s="280"/>
      <c r="H13" s="280"/>
      <c r="I13" s="280"/>
      <c r="J13" s="280"/>
      <c r="K13" s="280"/>
      <c r="L13" s="691">
        <f>Volume!$H$50</f>
        <v>8.0213903743315516E-3</v>
      </c>
      <c r="M13" s="691">
        <f>Volume!$H$51</f>
        <v>6.7331064657267861E-2</v>
      </c>
      <c r="N13" s="691">
        <f>Volume!$H$52</f>
        <v>0.13150218765192026</v>
      </c>
      <c r="O13" s="691">
        <f>Volume!$H$53</f>
        <v>0.17063684978123481</v>
      </c>
      <c r="P13" s="691">
        <f>Volume!$H$54</f>
        <v>7.43801652892562E-2</v>
      </c>
      <c r="Q13" s="280"/>
      <c r="R13" s="280"/>
      <c r="S13" s="280"/>
      <c r="T13" s="280"/>
      <c r="U13" s="280"/>
      <c r="V13" s="280"/>
    </row>
    <row r="14" spans="1:22" x14ac:dyDescent="0.25">
      <c r="A14" s="280"/>
      <c r="B14" s="751"/>
      <c r="C14" s="379" t="s">
        <v>124</v>
      </c>
      <c r="D14" s="691">
        <f>Volume!$H$48</f>
        <v>5.8337384540593099E-3</v>
      </c>
      <c r="E14" s="691">
        <f>Volume!$N$48</f>
        <v>4.5621760380536822E-2</v>
      </c>
      <c r="F14" s="280"/>
      <c r="G14" s="280"/>
      <c r="H14" s="280"/>
      <c r="I14" s="280"/>
      <c r="J14" s="280"/>
      <c r="K14" s="280"/>
      <c r="L14" s="280"/>
      <c r="M14" s="280"/>
      <c r="N14" s="280"/>
      <c r="O14" s="280"/>
      <c r="P14" s="280"/>
      <c r="Q14" s="280"/>
      <c r="R14" s="280"/>
      <c r="S14" s="280"/>
      <c r="T14" s="280"/>
      <c r="U14" s="280"/>
      <c r="V14" s="280"/>
    </row>
    <row r="15" spans="1:22" x14ac:dyDescent="0.25">
      <c r="A15" s="280"/>
      <c r="B15" s="751"/>
      <c r="C15" s="695" t="s">
        <v>169</v>
      </c>
      <c r="D15" s="691">
        <f>Volume!$H$49</f>
        <v>0.45187165775401067</v>
      </c>
      <c r="E15" s="691">
        <f>Volume!$N$49</f>
        <v>0.17630422758162598</v>
      </c>
      <c r="F15" s="280"/>
      <c r="G15" s="280"/>
      <c r="H15" s="280"/>
      <c r="I15" s="280"/>
      <c r="J15" s="280"/>
      <c r="K15" s="280"/>
      <c r="L15" s="280"/>
      <c r="M15" s="280"/>
      <c r="N15" s="280"/>
      <c r="O15" s="280"/>
      <c r="P15" s="280"/>
      <c r="Q15" s="280"/>
      <c r="R15" s="280"/>
      <c r="S15" s="280"/>
      <c r="T15" s="280"/>
      <c r="U15" s="280"/>
      <c r="V15" s="280"/>
    </row>
    <row r="16" spans="1:22" x14ac:dyDescent="0.25">
      <c r="A16" s="280"/>
      <c r="B16" s="751" t="s">
        <v>176</v>
      </c>
      <c r="C16" s="696" t="s">
        <v>170</v>
      </c>
      <c r="D16" s="691">
        <f>Volume!$H$50</f>
        <v>8.0213903743315516E-3</v>
      </c>
      <c r="E16" s="691">
        <f>Volume!$N$50</f>
        <v>4.5969168591337281E-3</v>
      </c>
      <c r="F16" s="280"/>
      <c r="G16" s="280"/>
      <c r="H16" s="280"/>
      <c r="I16" s="280"/>
      <c r="J16" s="280"/>
      <c r="K16" s="280"/>
      <c r="L16" s="280"/>
      <c r="M16" s="280"/>
      <c r="N16" s="280"/>
      <c r="O16" s="280"/>
      <c r="P16" s="280"/>
      <c r="Q16" s="280"/>
      <c r="R16" s="280"/>
      <c r="S16" s="280"/>
      <c r="T16" s="280"/>
      <c r="U16" s="280"/>
      <c r="V16" s="280"/>
    </row>
    <row r="17" spans="1:21" x14ac:dyDescent="0.25">
      <c r="A17" s="280"/>
      <c r="B17" s="751"/>
      <c r="C17" s="697" t="s">
        <v>171</v>
      </c>
      <c r="D17" s="691">
        <f>Volume!$H$51</f>
        <v>6.7331064657267861E-2</v>
      </c>
      <c r="E17" s="691">
        <f>Volume!$N$51</f>
        <v>3.1416723728346398E-2</v>
      </c>
      <c r="F17" s="280"/>
      <c r="G17" s="280"/>
      <c r="H17" s="280"/>
      <c r="I17" s="280"/>
      <c r="J17" s="280"/>
      <c r="K17" s="280"/>
      <c r="L17" s="280"/>
      <c r="M17" s="280"/>
      <c r="N17" s="280"/>
      <c r="O17" s="280"/>
      <c r="P17" s="280"/>
      <c r="Q17" s="280"/>
      <c r="R17" s="280"/>
      <c r="S17" s="280"/>
      <c r="T17" s="280"/>
      <c r="U17" s="280"/>
    </row>
    <row r="18" spans="1:21" x14ac:dyDescent="0.25">
      <c r="A18" s="280"/>
      <c r="B18" s="751"/>
      <c r="C18" s="698" t="s">
        <v>172</v>
      </c>
      <c r="D18" s="691">
        <f>Volume!$H$52</f>
        <v>0.13150218765192026</v>
      </c>
      <c r="E18" s="691">
        <f>Volume!$N$52</f>
        <v>1.5427341079692286E-2</v>
      </c>
      <c r="F18" s="280"/>
      <c r="G18" s="280"/>
      <c r="H18" s="280"/>
      <c r="I18" s="280"/>
      <c r="J18" s="280"/>
      <c r="K18" s="280"/>
      <c r="L18" s="280"/>
      <c r="M18" s="280"/>
      <c r="N18" s="280"/>
      <c r="O18" s="280"/>
      <c r="P18" s="280"/>
      <c r="Q18" s="280"/>
      <c r="R18" s="280"/>
      <c r="S18" s="280"/>
      <c r="T18" s="280"/>
      <c r="U18" s="280"/>
    </row>
    <row r="19" spans="1:21" x14ac:dyDescent="0.25">
      <c r="A19" s="280"/>
      <c r="B19" s="751"/>
      <c r="C19" s="697" t="s">
        <v>173</v>
      </c>
      <c r="D19" s="691">
        <f>Volume!$H$53</f>
        <v>0.17063684978123481</v>
      </c>
      <c r="E19" s="691">
        <f>Volume!$N$53</f>
        <v>7.2738817062558345E-2</v>
      </c>
      <c r="F19" s="280"/>
      <c r="G19" s="280"/>
      <c r="H19" s="280"/>
      <c r="I19" s="280"/>
      <c r="J19" s="280"/>
      <c r="K19" s="280"/>
      <c r="L19" s="280"/>
      <c r="M19" s="280"/>
      <c r="N19" s="280"/>
      <c r="O19" s="280"/>
      <c r="P19" s="280"/>
      <c r="Q19" s="280"/>
      <c r="R19" s="280"/>
      <c r="S19" s="280"/>
      <c r="T19" s="280"/>
      <c r="U19" s="280"/>
    </row>
    <row r="20" spans="1:21" ht="15.75" thickBot="1" x14ac:dyDescent="0.3">
      <c r="A20" s="280"/>
      <c r="B20" s="751"/>
      <c r="C20" s="699" t="s">
        <v>174</v>
      </c>
      <c r="D20" s="691">
        <f>Volume!$H$54</f>
        <v>7.43801652892562E-2</v>
      </c>
      <c r="E20" s="691">
        <f>Volume!$N$54</f>
        <v>5.2124428851895215E-2</v>
      </c>
      <c r="F20" s="280"/>
      <c r="G20" s="280"/>
      <c r="H20" s="280"/>
      <c r="I20" s="280"/>
      <c r="J20" s="280"/>
      <c r="K20" s="280"/>
      <c r="L20" s="280"/>
      <c r="M20" s="280"/>
      <c r="N20" s="280"/>
      <c r="O20" s="280"/>
      <c r="P20" s="280"/>
      <c r="Q20" s="280"/>
      <c r="R20" s="280"/>
      <c r="S20" s="280"/>
      <c r="T20" s="280"/>
      <c r="U20" s="280"/>
    </row>
    <row r="24" spans="1:21" x14ac:dyDescent="0.25">
      <c r="A24" s="280" t="s">
        <v>163</v>
      </c>
      <c r="B24" s="280"/>
      <c r="C24" s="280"/>
      <c r="D24" s="280"/>
      <c r="E24" s="280"/>
      <c r="F24" s="280"/>
      <c r="G24" s="280"/>
      <c r="H24" s="280"/>
      <c r="I24" s="280"/>
      <c r="J24" s="280"/>
      <c r="K24" s="280"/>
      <c r="L24" s="280"/>
      <c r="M24" s="280"/>
      <c r="N24" s="280"/>
      <c r="O24" s="280"/>
      <c r="P24" s="280"/>
      <c r="Q24" s="280"/>
      <c r="R24" s="280"/>
      <c r="S24" s="280"/>
      <c r="T24" s="280"/>
      <c r="U24" s="280"/>
    </row>
    <row r="25" spans="1:21" x14ac:dyDescent="0.25">
      <c r="A25" s="700"/>
      <c r="B25" s="750" t="str">
        <f>Volume!C42</f>
        <v>Falkirk</v>
      </c>
      <c r="C25" s="750"/>
      <c r="D25" s="750"/>
      <c r="E25" s="750"/>
      <c r="F25" s="750"/>
      <c r="G25" s="750" t="str">
        <f>CONCATENATE(B25," LA Referrals")</f>
        <v>Falkirk LA Referrals</v>
      </c>
      <c r="H25" s="750"/>
      <c r="I25" s="750"/>
      <c r="J25" s="750"/>
      <c r="K25" s="750"/>
      <c r="L25" s="750" t="s">
        <v>70</v>
      </c>
      <c r="M25" s="750"/>
      <c r="N25" s="750"/>
      <c r="O25" s="750"/>
      <c r="P25" s="750"/>
      <c r="Q25" s="750" t="s">
        <v>177</v>
      </c>
      <c r="R25" s="750"/>
      <c r="S25" s="750"/>
      <c r="T25" s="750"/>
      <c r="U25" s="750"/>
    </row>
    <row r="26" spans="1:21" x14ac:dyDescent="0.25">
      <c r="A26" s="700"/>
      <c r="B26" s="701" t="s">
        <v>166</v>
      </c>
      <c r="C26" s="701" t="s">
        <v>167</v>
      </c>
      <c r="D26" s="701" t="s">
        <v>168</v>
      </c>
      <c r="E26" s="701" t="s">
        <v>124</v>
      </c>
      <c r="F26" s="701" t="s">
        <v>169</v>
      </c>
      <c r="G26" s="702" t="s">
        <v>170</v>
      </c>
      <c r="H26" s="703" t="s">
        <v>171</v>
      </c>
      <c r="I26" s="703" t="s">
        <v>172</v>
      </c>
      <c r="J26" s="703" t="s">
        <v>173</v>
      </c>
      <c r="K26" s="703" t="s">
        <v>174</v>
      </c>
      <c r="L26" s="701" t="s">
        <v>166</v>
      </c>
      <c r="M26" s="701" t="s">
        <v>167</v>
      </c>
      <c r="N26" s="701" t="s">
        <v>168</v>
      </c>
      <c r="O26" s="701" t="s">
        <v>124</v>
      </c>
      <c r="P26" s="701" t="s">
        <v>169</v>
      </c>
      <c r="Q26" s="702" t="s">
        <v>170</v>
      </c>
      <c r="R26" s="703" t="s">
        <v>171</v>
      </c>
      <c r="S26" s="703" t="s">
        <v>172</v>
      </c>
      <c r="T26" s="703" t="s">
        <v>173</v>
      </c>
      <c r="U26" s="703" t="s">
        <v>174</v>
      </c>
    </row>
    <row r="27" spans="1:21" x14ac:dyDescent="0.25">
      <c r="A27" s="700" t="s">
        <v>77</v>
      </c>
      <c r="B27" s="691">
        <f>Volume!$H$45</f>
        <v>0.43971803597472048</v>
      </c>
      <c r="C27" s="691">
        <f>Volume!$H$46</f>
        <v>5.6392805055906658E-2</v>
      </c>
      <c r="D27" s="691">
        <f>Volume!$H$47</f>
        <v>4.6183762761302871E-2</v>
      </c>
      <c r="E27" s="691">
        <f>Volume!$H$48</f>
        <v>5.8337384540593099E-3</v>
      </c>
      <c r="F27" s="691">
        <f>Volume!$H$49</f>
        <v>0.45187165775401067</v>
      </c>
      <c r="G27" s="691">
        <f>Volume!$H$50</f>
        <v>8.0213903743315516E-3</v>
      </c>
      <c r="H27" s="691">
        <f>Volume!$H$51</f>
        <v>6.7331064657267861E-2</v>
      </c>
      <c r="I27" s="691">
        <f>Volume!$H$52</f>
        <v>0.13150218765192026</v>
      </c>
      <c r="J27" s="691">
        <f>Volume!$H$53</f>
        <v>0.17063684978123481</v>
      </c>
      <c r="K27" s="691">
        <f>Volume!$H$54</f>
        <v>7.43801652892562E-2</v>
      </c>
      <c r="L27" s="691">
        <f>Volume!$N$45</f>
        <v>0.6824664877252814</v>
      </c>
      <c r="M27" s="691">
        <f>Volume!$N$46</f>
        <v>7.7116998721206059E-2</v>
      </c>
      <c r="N27" s="691">
        <f>Volume!$N$47</f>
        <v>1.8490525591349675E-2</v>
      </c>
      <c r="O27" s="691">
        <f>Volume!$N$48</f>
        <v>4.5621760380536822E-2</v>
      </c>
      <c r="P27" s="691">
        <f>Volume!$N$49</f>
        <v>0.17630422758162598</v>
      </c>
      <c r="Q27" s="691">
        <f>Volume!$N$50</f>
        <v>4.5969168591337281E-3</v>
      </c>
      <c r="R27" s="691">
        <f>Volume!$N$51</f>
        <v>3.1416723728346398E-2</v>
      </c>
      <c r="S27" s="691">
        <f>Volume!$N$52</f>
        <v>1.5427341079692286E-2</v>
      </c>
      <c r="T27" s="691">
        <f>Volume!$N$53</f>
        <v>7.2738817062558345E-2</v>
      </c>
      <c r="U27" s="691">
        <f>Volume!$N$54</f>
        <v>5.2124428851895215E-2</v>
      </c>
    </row>
    <row r="30" spans="1:21" x14ac:dyDescent="0.25">
      <c r="A30" s="280"/>
      <c r="B30" s="280"/>
      <c r="C30" s="280"/>
      <c r="D30" s="280"/>
      <c r="E30" s="280"/>
      <c r="F30" s="280"/>
      <c r="G30" s="280"/>
      <c r="H30" s="280"/>
      <c r="I30" s="280"/>
      <c r="J30" s="280"/>
      <c r="K30" s="280"/>
      <c r="L30" s="280"/>
      <c r="M30" s="280"/>
      <c r="N30" s="280"/>
      <c r="O30" s="280"/>
      <c r="P30" s="280"/>
      <c r="Q30" s="280"/>
      <c r="R30" s="280"/>
      <c r="S30" s="280"/>
      <c r="T30" s="280"/>
      <c r="U30" s="280"/>
    </row>
    <row r="31" spans="1:21" x14ac:dyDescent="0.25">
      <c r="A31" s="280"/>
      <c r="B31" s="280"/>
      <c r="C31" s="280"/>
      <c r="D31" s="280" t="s">
        <v>57</v>
      </c>
      <c r="E31" s="280" t="s">
        <v>102</v>
      </c>
      <c r="F31" s="280"/>
      <c r="G31" s="280"/>
      <c r="H31" s="280"/>
      <c r="I31" s="280"/>
      <c r="J31" s="280"/>
      <c r="K31" s="280"/>
      <c r="L31" s="280"/>
      <c r="M31" s="280"/>
      <c r="N31" s="280"/>
      <c r="O31" s="280"/>
      <c r="P31" s="280"/>
      <c r="Q31" s="280"/>
      <c r="R31" s="280"/>
      <c r="S31" s="280"/>
      <c r="T31" s="280"/>
      <c r="U31" s="280"/>
    </row>
    <row r="32" spans="1:21" x14ac:dyDescent="0.25">
      <c r="A32" s="280"/>
      <c r="B32" s="280"/>
      <c r="C32" s="280" t="str">
        <f>Demographics!C70</f>
        <v>Falkirk</v>
      </c>
      <c r="D32" s="691">
        <f>Demographics!C79</f>
        <v>0.79047156052503642</v>
      </c>
      <c r="E32" s="691">
        <f>Demographics!D79</f>
        <v>0.20952843947496355</v>
      </c>
      <c r="F32" s="280"/>
      <c r="G32" s="280"/>
      <c r="H32" s="280"/>
      <c r="I32" s="280"/>
      <c r="J32" s="280"/>
      <c r="K32" s="280"/>
      <c r="L32" s="280"/>
      <c r="M32" s="280"/>
      <c r="N32" s="280"/>
      <c r="O32" s="280"/>
      <c r="P32" s="280"/>
      <c r="Q32" s="280"/>
      <c r="R32" s="280"/>
      <c r="S32" s="280"/>
      <c r="T32" s="280"/>
      <c r="U32" s="280"/>
    </row>
    <row r="33" spans="3:5" x14ac:dyDescent="0.25">
      <c r="C33" s="280" t="str">
        <f>Demographics!E70</f>
        <v>Scotland</v>
      </c>
      <c r="D33" s="691">
        <f>Demographics!E79</f>
        <v>0.6049356489891049</v>
      </c>
      <c r="E33" s="691">
        <f>Demographics!F79</f>
        <v>0.39506435101089515</v>
      </c>
    </row>
    <row r="34" spans="3:5" x14ac:dyDescent="0.25">
      <c r="C34" s="280" t="str">
        <f>CONCATENATE(Demographics!G70, " Population (SHS)")</f>
        <v>Falkirk Population (SHS)</v>
      </c>
      <c r="D34" s="691">
        <f>Demographics!G79</f>
        <v>0.25700000000000001</v>
      </c>
      <c r="E34" s="691">
        <f>Demographics!H79</f>
        <v>0.74299999999999999</v>
      </c>
    </row>
  </sheetData>
  <mergeCells count="11">
    <mergeCell ref="Q25:U25"/>
    <mergeCell ref="B16:B20"/>
    <mergeCell ref="B11:B15"/>
    <mergeCell ref="B25:F25"/>
    <mergeCell ref="G25:K25"/>
    <mergeCell ref="L25:P25"/>
    <mergeCell ref="B2:O2"/>
    <mergeCell ref="B3:H3"/>
    <mergeCell ref="I3:O3"/>
    <mergeCell ref="P2:V2"/>
    <mergeCell ref="P3:V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CA30-BFDD-40BA-A690-8E6C5ABDE417}">
  <dimension ref="A1:A2"/>
  <sheetViews>
    <sheetView workbookViewId="0">
      <selection activeCell="N13" sqref="N13"/>
    </sheetView>
  </sheetViews>
  <sheetFormatPr defaultRowHeight="15" x14ac:dyDescent="0.25"/>
  <cols>
    <col min="1" max="16384" width="9.140625" style="672"/>
  </cols>
  <sheetData>
    <row r="1" spans="1:1" x14ac:dyDescent="0.25">
      <c r="A1" s="282" t="s">
        <v>21</v>
      </c>
    </row>
    <row r="2" spans="1:1" x14ac:dyDescent="0.25">
      <c r="A2" s="654" t="s">
        <v>178</v>
      </c>
    </row>
  </sheetData>
  <hyperlinks>
    <hyperlink ref="A1" location="Contents!A1" display="Return to Contents" xr:uid="{FCCF3992-2A1A-4403-A107-517419EC43D8}"/>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E50C-6CD0-4C63-B4AA-8E8193BD3133}">
  <dimension ref="A1:A2"/>
  <sheetViews>
    <sheetView workbookViewId="0"/>
  </sheetViews>
  <sheetFormatPr defaultRowHeight="15" x14ac:dyDescent="0.25"/>
  <cols>
    <col min="1" max="16384" width="9.140625" style="672"/>
  </cols>
  <sheetData>
    <row r="1" spans="1:1" x14ac:dyDescent="0.25">
      <c r="A1" s="282" t="s">
        <v>21</v>
      </c>
    </row>
    <row r="2" spans="1:1" x14ac:dyDescent="0.25">
      <c r="A2" s="654" t="s">
        <v>179</v>
      </c>
    </row>
  </sheetData>
  <hyperlinks>
    <hyperlink ref="A1" location="Contents!A1" display="Return to Contents" xr:uid="{70C6A3E0-2407-4A13-A58E-B2A95D4AC1C2}"/>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24" t="s">
        <v>1</v>
      </c>
      <c r="B1" s="724"/>
      <c r="C1" s="724"/>
      <c r="D1" s="672"/>
      <c r="E1" s="672"/>
      <c r="F1" s="672"/>
      <c r="G1" s="672"/>
      <c r="H1" s="672"/>
      <c r="I1" s="672"/>
      <c r="J1" s="672"/>
      <c r="K1" s="672"/>
      <c r="L1" s="672"/>
      <c r="M1" s="672"/>
      <c r="N1" s="672"/>
      <c r="O1" s="282"/>
    </row>
    <row r="2" spans="1:15" x14ac:dyDescent="0.25">
      <c r="A2" s="673" t="s">
        <v>180</v>
      </c>
      <c r="B2" s="672"/>
      <c r="C2" s="672"/>
      <c r="D2" s="672"/>
      <c r="E2" s="672"/>
      <c r="F2" s="672"/>
      <c r="G2" s="672"/>
      <c r="H2" s="672"/>
      <c r="I2" s="672"/>
      <c r="J2" s="672"/>
      <c r="K2" s="672"/>
      <c r="L2" s="672"/>
      <c r="M2" s="672"/>
      <c r="N2" s="672"/>
      <c r="O2" s="672"/>
    </row>
    <row r="3" spans="1:15" s="672" customFormat="1" x14ac:dyDescent="0.25">
      <c r="A3" s="282" t="s">
        <v>21</v>
      </c>
    </row>
    <row r="4" spans="1:15" s="244" customFormat="1" x14ac:dyDescent="0.25">
      <c r="A4" s="673"/>
      <c r="B4" s="672"/>
      <c r="C4" s="672"/>
      <c r="D4" s="672"/>
      <c r="E4" s="672"/>
      <c r="F4" s="672"/>
      <c r="G4" s="672"/>
      <c r="H4" s="672"/>
      <c r="I4" s="672"/>
      <c r="J4" s="672"/>
      <c r="K4" s="672"/>
      <c r="L4" s="672"/>
      <c r="M4" s="672"/>
      <c r="N4" s="672"/>
      <c r="O4" s="672"/>
    </row>
    <row r="5" spans="1:15" s="244" customFormat="1" x14ac:dyDescent="0.25">
      <c r="A5" s="278" t="s">
        <v>92</v>
      </c>
      <c r="B5" s="672"/>
      <c r="C5" s="279" t="s">
        <v>181</v>
      </c>
      <c r="D5" s="672"/>
      <c r="E5" s="672"/>
      <c r="F5" s="672"/>
      <c r="G5" s="672"/>
      <c r="H5" s="672"/>
      <c r="I5" s="672"/>
      <c r="J5" s="672"/>
      <c r="K5" s="672"/>
      <c r="L5" s="672"/>
      <c r="M5" s="672"/>
      <c r="N5" s="672"/>
      <c r="O5" s="672"/>
    </row>
    <row r="6" spans="1:15" s="244" customFormat="1" x14ac:dyDescent="0.25">
      <c r="A6" s="278" t="s">
        <v>182</v>
      </c>
      <c r="B6" s="672"/>
      <c r="C6" s="279" t="s">
        <v>183</v>
      </c>
      <c r="D6" s="672"/>
      <c r="E6" s="672"/>
      <c r="F6" s="672"/>
      <c r="G6" s="672"/>
      <c r="H6" s="672"/>
      <c r="I6" s="672"/>
      <c r="J6" s="672"/>
      <c r="K6" s="672"/>
      <c r="L6" s="672"/>
      <c r="M6" s="672"/>
      <c r="N6" s="672"/>
      <c r="O6" s="672"/>
    </row>
    <row r="7" spans="1:15" x14ac:dyDescent="0.25">
      <c r="A7" s="672"/>
      <c r="B7" s="672"/>
      <c r="C7" s="672"/>
      <c r="D7" s="672"/>
      <c r="E7" s="672"/>
      <c r="F7" s="672"/>
      <c r="G7" s="672"/>
      <c r="H7" s="672"/>
      <c r="I7" s="672"/>
      <c r="J7" s="672"/>
      <c r="K7" s="672"/>
      <c r="L7" s="672"/>
      <c r="M7" s="672"/>
      <c r="N7" s="672"/>
      <c r="O7" s="672"/>
    </row>
    <row r="8" spans="1:15" ht="17.25" x14ac:dyDescent="0.25">
      <c r="A8" s="673" t="s">
        <v>184</v>
      </c>
      <c r="B8" s="672"/>
      <c r="C8" s="672"/>
      <c r="D8" s="672"/>
      <c r="E8" s="672"/>
      <c r="F8" s="672"/>
      <c r="G8" s="672"/>
      <c r="H8" s="672"/>
      <c r="I8" s="672"/>
      <c r="J8" s="672"/>
      <c r="K8" s="672"/>
      <c r="L8" s="672"/>
      <c r="M8" s="672"/>
      <c r="N8" s="672"/>
      <c r="O8" s="672"/>
    </row>
    <row r="9" spans="1:15" s="244" customFormat="1" x14ac:dyDescent="0.25">
      <c r="A9" s="673"/>
      <c r="B9" s="672"/>
      <c r="C9" s="672"/>
      <c r="D9" s="672"/>
      <c r="E9" s="672"/>
      <c r="F9" s="672"/>
      <c r="G9" s="672"/>
      <c r="H9" s="672"/>
      <c r="I9" s="672"/>
      <c r="J9" s="672"/>
      <c r="K9" s="672"/>
      <c r="L9" s="672"/>
      <c r="M9" s="672"/>
      <c r="N9" s="672"/>
      <c r="O9" s="672"/>
    </row>
    <row r="10" spans="1:15" s="244" customFormat="1" x14ac:dyDescent="0.25">
      <c r="A10" s="673"/>
      <c r="B10" s="756" t="s">
        <v>92</v>
      </c>
      <c r="C10" s="725" t="str">
        <f>$A$1</f>
        <v>Falkirk</v>
      </c>
      <c r="D10" s="726"/>
      <c r="E10" s="726"/>
      <c r="F10" s="726"/>
      <c r="G10" s="726"/>
      <c r="H10" s="727"/>
      <c r="I10" s="726" t="s">
        <v>70</v>
      </c>
      <c r="J10" s="726"/>
      <c r="K10" s="726"/>
      <c r="L10" s="726"/>
      <c r="M10" s="726"/>
      <c r="N10" s="726"/>
      <c r="O10" s="672"/>
    </row>
    <row r="11" spans="1:15" x14ac:dyDescent="0.25">
      <c r="A11" s="672"/>
      <c r="B11" s="756"/>
      <c r="C11" s="752" t="s">
        <v>73</v>
      </c>
      <c r="D11" s="753"/>
      <c r="E11" s="754"/>
      <c r="F11" s="753" t="s">
        <v>78</v>
      </c>
      <c r="G11" s="753"/>
      <c r="H11" s="757"/>
      <c r="I11" s="752" t="s">
        <v>73</v>
      </c>
      <c r="J11" s="753"/>
      <c r="K11" s="754"/>
      <c r="L11" s="755" t="s">
        <v>78</v>
      </c>
      <c r="M11" s="755"/>
      <c r="N11" s="755"/>
      <c r="O11" s="672"/>
    </row>
    <row r="12" spans="1:15" ht="18" thickBot="1" x14ac:dyDescent="0.3">
      <c r="A12" s="672"/>
      <c r="B12" s="485" t="s">
        <v>185</v>
      </c>
      <c r="C12" s="247" t="s">
        <v>74</v>
      </c>
      <c r="D12" s="245" t="s">
        <v>76</v>
      </c>
      <c r="E12" s="249" t="s">
        <v>77</v>
      </c>
      <c r="F12" s="245" t="s">
        <v>74</v>
      </c>
      <c r="G12" s="245" t="s">
        <v>76</v>
      </c>
      <c r="H12" s="246" t="s">
        <v>77</v>
      </c>
      <c r="I12" s="247" t="s">
        <v>74</v>
      </c>
      <c r="J12" s="245" t="s">
        <v>76</v>
      </c>
      <c r="K12" s="249" t="s">
        <v>77</v>
      </c>
      <c r="L12" s="245" t="s">
        <v>74</v>
      </c>
      <c r="M12" s="245" t="s">
        <v>76</v>
      </c>
      <c r="N12" s="245" t="s">
        <v>77</v>
      </c>
      <c r="O12" s="672"/>
    </row>
    <row r="13" spans="1:15" x14ac:dyDescent="0.25">
      <c r="A13" s="672"/>
      <c r="B13" s="171" t="s">
        <v>186</v>
      </c>
      <c r="C13" s="253" t="s">
        <v>75</v>
      </c>
      <c r="D13" s="254" t="s">
        <v>390</v>
      </c>
      <c r="E13" s="255" t="s">
        <v>390</v>
      </c>
      <c r="F13" s="256" t="str">
        <f>IFERROR(C13/SUM(C$13:C$24),"-")</f>
        <v>-</v>
      </c>
      <c r="G13" s="256" t="str">
        <f t="shared" ref="G13:H13" si="0">IFERROR(D13/SUM(D$13:D$24),"-")</f>
        <v>-</v>
      </c>
      <c r="H13" s="257" t="str">
        <f t="shared" si="0"/>
        <v>-</v>
      </c>
      <c r="I13" s="253">
        <v>3124</v>
      </c>
      <c r="J13" s="254">
        <v>2689</v>
      </c>
      <c r="K13" s="255">
        <v>1853.3899999999999</v>
      </c>
      <c r="L13" s="258">
        <f>IFERROR(I13/SUM(I$13:I$24),"-")</f>
        <v>5.5730978503255729E-2</v>
      </c>
      <c r="M13" s="258">
        <f t="shared" ref="M13:N13" si="1">IFERROR(J13/SUM(J$13:J$24),"-")</f>
        <v>6.1684215355676371E-2</v>
      </c>
      <c r="N13" s="258">
        <f t="shared" si="1"/>
        <v>5.8584562280808501E-2</v>
      </c>
      <c r="O13" s="672"/>
    </row>
    <row r="14" spans="1:15" x14ac:dyDescent="0.25">
      <c r="A14" s="672"/>
      <c r="B14" s="655" t="s">
        <v>187</v>
      </c>
      <c r="C14" s="259" t="s">
        <v>75</v>
      </c>
      <c r="D14" s="260" t="s">
        <v>390</v>
      </c>
      <c r="E14" s="261" t="s">
        <v>390</v>
      </c>
      <c r="F14" s="26" t="str">
        <f t="shared" ref="F14:F24" si="2">IFERROR(C14/SUM(C$13:C$24),"-")</f>
        <v>-</v>
      </c>
      <c r="G14" s="26" t="str">
        <f t="shared" ref="G14:G24" si="3">IFERROR(D14/SUM(D$13:D$24),"-")</f>
        <v>-</v>
      </c>
      <c r="H14" s="262" t="str">
        <f t="shared" ref="H14:H24" si="4">IFERROR(E14/SUM(E$13:E$24),"-")</f>
        <v>-</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2"/>
    </row>
    <row r="15" spans="1:15" x14ac:dyDescent="0.25">
      <c r="A15" s="672"/>
      <c r="B15" s="171" t="s">
        <v>188</v>
      </c>
      <c r="C15" s="253" t="s">
        <v>75</v>
      </c>
      <c r="D15" s="254" t="s">
        <v>390</v>
      </c>
      <c r="E15" s="255" t="s">
        <v>390</v>
      </c>
      <c r="F15" s="256" t="str">
        <f t="shared" si="2"/>
        <v>-</v>
      </c>
      <c r="G15" s="256" t="str">
        <f t="shared" si="3"/>
        <v>-</v>
      </c>
      <c r="H15" s="257" t="str">
        <f t="shared" si="4"/>
        <v>-</v>
      </c>
      <c r="I15" s="253">
        <v>3310</v>
      </c>
      <c r="J15" s="254">
        <v>2183</v>
      </c>
      <c r="K15" s="255">
        <v>1813.4699999999998</v>
      </c>
      <c r="L15" s="258">
        <f t="shared" si="5"/>
        <v>5.9049148158059048E-2</v>
      </c>
      <c r="M15" s="258">
        <f t="shared" si="6"/>
        <v>5.007684720023857E-2</v>
      </c>
      <c r="N15" s="258">
        <f t="shared" si="7"/>
        <v>5.7322714679251416E-2</v>
      </c>
      <c r="O15" s="672"/>
    </row>
    <row r="16" spans="1:15" x14ac:dyDescent="0.25">
      <c r="A16" s="672"/>
      <c r="B16" s="655" t="s">
        <v>189</v>
      </c>
      <c r="C16" s="259" t="s">
        <v>75</v>
      </c>
      <c r="D16" s="260" t="s">
        <v>390</v>
      </c>
      <c r="E16" s="261" t="s">
        <v>390</v>
      </c>
      <c r="F16" s="26" t="str">
        <f t="shared" si="2"/>
        <v>-</v>
      </c>
      <c r="G16" s="26" t="str">
        <f t="shared" si="3"/>
        <v>-</v>
      </c>
      <c r="H16" s="262" t="str">
        <f t="shared" si="4"/>
        <v>-</v>
      </c>
      <c r="I16" s="259">
        <v>7413</v>
      </c>
      <c r="J16" s="260">
        <v>5174</v>
      </c>
      <c r="K16" s="261">
        <v>4591.2250000000004</v>
      </c>
      <c r="L16" s="263">
        <f t="shared" si="5"/>
        <v>0.13224511640353223</v>
      </c>
      <c r="M16" s="263">
        <f t="shared" si="6"/>
        <v>0.11868878030876517</v>
      </c>
      <c r="N16" s="263">
        <f t="shared" si="7"/>
        <v>0.14512590817782822</v>
      </c>
      <c r="O16" s="672"/>
    </row>
    <row r="17" spans="1:15" x14ac:dyDescent="0.25">
      <c r="A17" s="672"/>
      <c r="B17" s="171" t="s">
        <v>190</v>
      </c>
      <c r="C17" s="253" t="s">
        <v>75</v>
      </c>
      <c r="D17" s="254" t="s">
        <v>390</v>
      </c>
      <c r="E17" s="255" t="s">
        <v>390</v>
      </c>
      <c r="F17" s="256" t="str">
        <f t="shared" si="2"/>
        <v>-</v>
      </c>
      <c r="G17" s="256" t="str">
        <f t="shared" si="3"/>
        <v>-</v>
      </c>
      <c r="H17" s="257" t="str">
        <f t="shared" si="4"/>
        <v>-</v>
      </c>
      <c r="I17" s="253">
        <v>8246</v>
      </c>
      <c r="J17" s="254">
        <v>5452</v>
      </c>
      <c r="K17" s="255">
        <v>4615.3150000000005</v>
      </c>
      <c r="L17" s="258">
        <f t="shared" si="5"/>
        <v>0.14710552136294711</v>
      </c>
      <c r="M17" s="258">
        <f t="shared" si="6"/>
        <v>0.12506595095542863</v>
      </c>
      <c r="N17" s="258">
        <f t="shared" si="7"/>
        <v>0.14588737883718469</v>
      </c>
      <c r="O17" s="672"/>
    </row>
    <row r="18" spans="1:15" x14ac:dyDescent="0.25">
      <c r="A18" s="672"/>
      <c r="B18" s="655" t="s">
        <v>191</v>
      </c>
      <c r="C18" s="259" t="s">
        <v>75</v>
      </c>
      <c r="D18" s="260" t="s">
        <v>390</v>
      </c>
      <c r="E18" s="261" t="s">
        <v>390</v>
      </c>
      <c r="F18" s="26" t="str">
        <f t="shared" si="2"/>
        <v>-</v>
      </c>
      <c r="G18" s="26" t="str">
        <f t="shared" si="3"/>
        <v>-</v>
      </c>
      <c r="H18" s="262" t="str">
        <f t="shared" si="4"/>
        <v>-</v>
      </c>
      <c r="I18" s="259">
        <v>1394</v>
      </c>
      <c r="J18" s="260">
        <v>674</v>
      </c>
      <c r="K18" s="261">
        <v>352.19</v>
      </c>
      <c r="L18" s="263">
        <f t="shared" si="5"/>
        <v>2.4868432789224869E-2</v>
      </c>
      <c r="M18" s="263">
        <f t="shared" si="6"/>
        <v>1.5461197898745211E-2</v>
      </c>
      <c r="N18" s="263">
        <f t="shared" si="7"/>
        <v>1.1132517705220136E-2</v>
      </c>
      <c r="O18" s="672"/>
    </row>
    <row r="19" spans="1:15" x14ac:dyDescent="0.25">
      <c r="A19" s="672"/>
      <c r="B19" s="171" t="s">
        <v>192</v>
      </c>
      <c r="C19" s="253" t="s">
        <v>75</v>
      </c>
      <c r="D19" s="254" t="s">
        <v>390</v>
      </c>
      <c r="E19" s="255" t="s">
        <v>390</v>
      </c>
      <c r="F19" s="256" t="str">
        <f t="shared" si="2"/>
        <v>-</v>
      </c>
      <c r="G19" s="256" t="str">
        <f t="shared" si="3"/>
        <v>-</v>
      </c>
      <c r="H19" s="257" t="str">
        <f t="shared" si="4"/>
        <v>-</v>
      </c>
      <c r="I19" s="253">
        <v>2980</v>
      </c>
      <c r="J19" s="254">
        <v>1694</v>
      </c>
      <c r="K19" s="255">
        <v>1398.48</v>
      </c>
      <c r="L19" s="258">
        <f t="shared" si="5"/>
        <v>5.3162072964053161E-2</v>
      </c>
      <c r="M19" s="258">
        <f t="shared" si="6"/>
        <v>3.8859449911683067E-2</v>
      </c>
      <c r="N19" s="258">
        <f t="shared" si="7"/>
        <v>4.420512609783428E-2</v>
      </c>
      <c r="O19" s="672"/>
    </row>
    <row r="20" spans="1:15" x14ac:dyDescent="0.25">
      <c r="A20" s="672"/>
      <c r="B20" s="655" t="s">
        <v>193</v>
      </c>
      <c r="C20" s="259" t="s">
        <v>75</v>
      </c>
      <c r="D20" s="260" t="s">
        <v>390</v>
      </c>
      <c r="E20" s="261" t="s">
        <v>390</v>
      </c>
      <c r="F20" s="26" t="str">
        <f t="shared" si="2"/>
        <v>-</v>
      </c>
      <c r="G20" s="26" t="str">
        <f t="shared" si="3"/>
        <v>-</v>
      </c>
      <c r="H20" s="262" t="str">
        <f t="shared" si="4"/>
        <v>-</v>
      </c>
      <c r="I20" s="259">
        <v>5136</v>
      </c>
      <c r="J20" s="260">
        <v>5667</v>
      </c>
      <c r="K20" s="261">
        <v>3175.835</v>
      </c>
      <c r="L20" s="263">
        <f t="shared" si="5"/>
        <v>9.1624297564891627E-2</v>
      </c>
      <c r="M20" s="263">
        <f t="shared" si="6"/>
        <v>0.12999793544835181</v>
      </c>
      <c r="N20" s="263">
        <f t="shared" si="7"/>
        <v>0.10038626697622814</v>
      </c>
      <c r="O20" s="672"/>
    </row>
    <row r="21" spans="1:15" x14ac:dyDescent="0.25">
      <c r="A21" s="672"/>
      <c r="B21" s="171" t="s">
        <v>194</v>
      </c>
      <c r="C21" s="253" t="s">
        <v>75</v>
      </c>
      <c r="D21" s="254" t="s">
        <v>390</v>
      </c>
      <c r="E21" s="255" t="s">
        <v>390</v>
      </c>
      <c r="F21" s="256" t="str">
        <f t="shared" si="2"/>
        <v>-</v>
      </c>
      <c r="G21" s="256" t="str">
        <f t="shared" si="3"/>
        <v>-</v>
      </c>
      <c r="H21" s="257" t="str">
        <f t="shared" si="4"/>
        <v>-</v>
      </c>
      <c r="I21" s="253">
        <v>669</v>
      </c>
      <c r="J21" s="254">
        <v>455</v>
      </c>
      <c r="K21" s="255">
        <v>330.9</v>
      </c>
      <c r="L21" s="258">
        <f t="shared" si="5"/>
        <v>1.1934706984211934E-2</v>
      </c>
      <c r="M21" s="258">
        <f t="shared" si="6"/>
        <v>1.0437455554790908E-2</v>
      </c>
      <c r="N21" s="258">
        <f t="shared" si="7"/>
        <v>1.0459553390662263E-2</v>
      </c>
      <c r="O21" s="672"/>
    </row>
    <row r="22" spans="1:15" x14ac:dyDescent="0.25">
      <c r="A22" s="672"/>
      <c r="B22" s="655" t="s">
        <v>195</v>
      </c>
      <c r="C22" s="259" t="s">
        <v>75</v>
      </c>
      <c r="D22" s="260" t="s">
        <v>390</v>
      </c>
      <c r="E22" s="261" t="s">
        <v>390</v>
      </c>
      <c r="F22" s="26" t="str">
        <f t="shared" si="2"/>
        <v>-</v>
      </c>
      <c r="G22" s="26" t="str">
        <f t="shared" si="3"/>
        <v>-</v>
      </c>
      <c r="H22" s="262" t="str">
        <f t="shared" si="4"/>
        <v>-</v>
      </c>
      <c r="I22" s="259">
        <v>5349</v>
      </c>
      <c r="J22" s="260">
        <v>3528</v>
      </c>
      <c r="K22" s="261">
        <v>2959.03</v>
      </c>
      <c r="L22" s="263">
        <f t="shared" si="5"/>
        <v>9.5424137008295426E-2</v>
      </c>
      <c r="M22" s="263">
        <f t="shared" si="6"/>
        <v>8.0930424609455653E-2</v>
      </c>
      <c r="N22" s="263">
        <f t="shared" si="7"/>
        <v>9.3533189089064259E-2</v>
      </c>
      <c r="O22" s="672"/>
    </row>
    <row r="23" spans="1:15" x14ac:dyDescent="0.25">
      <c r="A23" s="672"/>
      <c r="B23" s="171" t="s">
        <v>196</v>
      </c>
      <c r="C23" s="253" t="s">
        <v>75</v>
      </c>
      <c r="D23" s="254" t="s">
        <v>390</v>
      </c>
      <c r="E23" s="255" t="s">
        <v>390</v>
      </c>
      <c r="F23" s="256" t="str">
        <f t="shared" si="2"/>
        <v>-</v>
      </c>
      <c r="G23" s="256" t="str">
        <f t="shared" si="3"/>
        <v>-</v>
      </c>
      <c r="H23" s="257" t="str">
        <f t="shared" si="4"/>
        <v>-</v>
      </c>
      <c r="I23" s="253">
        <v>4581</v>
      </c>
      <c r="J23" s="254">
        <v>4055</v>
      </c>
      <c r="K23" s="255">
        <v>2735.2449999999999</v>
      </c>
      <c r="L23" s="258">
        <f t="shared" si="5"/>
        <v>8.1723307465881717E-2</v>
      </c>
      <c r="M23" s="258">
        <f t="shared" si="6"/>
        <v>9.3019521482806872E-2</v>
      </c>
      <c r="N23" s="258">
        <f t="shared" si="7"/>
        <v>8.6459477528081002E-2</v>
      </c>
      <c r="O23" s="672"/>
    </row>
    <row r="24" spans="1:15" x14ac:dyDescent="0.25">
      <c r="A24" s="672"/>
      <c r="B24" s="655" t="s">
        <v>124</v>
      </c>
      <c r="C24" s="259">
        <v>1150</v>
      </c>
      <c r="D24" s="260">
        <v>1220</v>
      </c>
      <c r="E24" s="261" t="s">
        <v>390</v>
      </c>
      <c r="F24" s="26">
        <f t="shared" si="2"/>
        <v>1</v>
      </c>
      <c r="G24" s="26">
        <f t="shared" si="3"/>
        <v>1</v>
      </c>
      <c r="H24" s="262" t="str">
        <f t="shared" si="4"/>
        <v>-</v>
      </c>
      <c r="I24" s="259">
        <v>10164</v>
      </c>
      <c r="J24" s="260">
        <v>10177</v>
      </c>
      <c r="K24" s="261">
        <v>6237.8950000000004</v>
      </c>
      <c r="L24" s="263">
        <f t="shared" si="5"/>
        <v>0.18132191597538133</v>
      </c>
      <c r="M24" s="263">
        <f t="shared" si="6"/>
        <v>0.23345491248594957</v>
      </c>
      <c r="N24" s="263">
        <f t="shared" si="7"/>
        <v>0.19717617345979205</v>
      </c>
      <c r="O24" s="672"/>
    </row>
    <row r="25" spans="1:15" ht="18.75" customHeight="1" thickBot="1" x14ac:dyDescent="0.3">
      <c r="A25" s="672"/>
      <c r="B25" s="250" t="s">
        <v>197</v>
      </c>
      <c r="C25" s="264">
        <v>1150</v>
      </c>
      <c r="D25" s="265">
        <v>1220</v>
      </c>
      <c r="E25" s="266" t="s">
        <v>390</v>
      </c>
      <c r="F25" s="267"/>
      <c r="G25" s="267"/>
      <c r="H25" s="268"/>
      <c r="I25" s="264">
        <v>56055</v>
      </c>
      <c r="J25" s="265">
        <v>43593</v>
      </c>
      <c r="K25" s="266">
        <v>35038.15</v>
      </c>
      <c r="L25" s="267"/>
      <c r="M25" s="267"/>
      <c r="N25" s="267"/>
      <c r="O25" s="536"/>
    </row>
    <row r="26" spans="1:15" x14ac:dyDescent="0.25">
      <c r="A26" s="672"/>
      <c r="B26" s="672"/>
      <c r="C26" s="167"/>
      <c r="D26" s="167"/>
      <c r="E26" s="167"/>
      <c r="F26" s="672"/>
      <c r="G26" s="672"/>
      <c r="H26" s="672"/>
      <c r="I26" s="167"/>
      <c r="J26" s="167"/>
      <c r="K26" s="167"/>
      <c r="L26" s="672"/>
      <c r="M26" s="672"/>
      <c r="N26" s="672"/>
      <c r="O26" s="672"/>
    </row>
    <row r="27" spans="1:15" ht="17.25" x14ac:dyDescent="0.25">
      <c r="A27" s="673" t="s">
        <v>198</v>
      </c>
      <c r="B27" s="672"/>
      <c r="C27" s="672"/>
      <c r="D27" s="672"/>
      <c r="E27" s="672"/>
      <c r="F27" s="672"/>
      <c r="G27" s="672"/>
      <c r="H27" s="672"/>
      <c r="I27" s="672"/>
      <c r="J27" s="672"/>
      <c r="K27" s="672"/>
      <c r="L27" s="672"/>
      <c r="M27" s="672"/>
      <c r="N27" s="672"/>
      <c r="O27" s="672"/>
    </row>
    <row r="28" spans="1:15" x14ac:dyDescent="0.25">
      <c r="A28" s="673"/>
      <c r="B28" s="672"/>
      <c r="C28" s="672"/>
      <c r="D28" s="672"/>
      <c r="E28" s="672"/>
      <c r="F28" s="672"/>
      <c r="G28" s="672"/>
      <c r="H28" s="672"/>
      <c r="I28" s="672"/>
      <c r="J28" s="672"/>
      <c r="K28" s="672"/>
      <c r="L28" s="672"/>
      <c r="M28" s="672"/>
      <c r="N28" s="672"/>
      <c r="O28" s="672"/>
    </row>
    <row r="29" spans="1:15" x14ac:dyDescent="0.25">
      <c r="A29" s="673"/>
      <c r="B29" s="756" t="s">
        <v>182</v>
      </c>
      <c r="C29" s="725" t="str">
        <f>$A$1</f>
        <v>Falkirk</v>
      </c>
      <c r="D29" s="726"/>
      <c r="E29" s="726"/>
      <c r="F29" s="726"/>
      <c r="G29" s="726"/>
      <c r="H29" s="727"/>
      <c r="I29" s="726" t="s">
        <v>70</v>
      </c>
      <c r="J29" s="726"/>
      <c r="K29" s="726"/>
      <c r="L29" s="726"/>
      <c r="M29" s="726"/>
      <c r="N29" s="726"/>
      <c r="O29" s="672"/>
    </row>
    <row r="30" spans="1:15" x14ac:dyDescent="0.25">
      <c r="A30" s="672"/>
      <c r="B30" s="756"/>
      <c r="C30" s="752" t="s">
        <v>73</v>
      </c>
      <c r="D30" s="753"/>
      <c r="E30" s="754"/>
      <c r="F30" s="753" t="s">
        <v>78</v>
      </c>
      <c r="G30" s="753"/>
      <c r="H30" s="757"/>
      <c r="I30" s="752" t="s">
        <v>73</v>
      </c>
      <c r="J30" s="753"/>
      <c r="K30" s="754"/>
      <c r="L30" s="755" t="s">
        <v>78</v>
      </c>
      <c r="M30" s="755"/>
      <c r="N30" s="755"/>
      <c r="O30" s="672"/>
    </row>
    <row r="31" spans="1:15" ht="18" thickBot="1" x14ac:dyDescent="0.3">
      <c r="A31" s="672"/>
      <c r="B31" s="485" t="s">
        <v>185</v>
      </c>
      <c r="C31" s="247" t="s">
        <v>74</v>
      </c>
      <c r="D31" s="245" t="s">
        <v>76</v>
      </c>
      <c r="E31" s="249" t="s">
        <v>77</v>
      </c>
      <c r="F31" s="245" t="s">
        <v>74</v>
      </c>
      <c r="G31" s="245" t="s">
        <v>76</v>
      </c>
      <c r="H31" s="246" t="s">
        <v>77</v>
      </c>
      <c r="I31" s="247" t="s">
        <v>74</v>
      </c>
      <c r="J31" s="245" t="s">
        <v>76</v>
      </c>
      <c r="K31" s="249" t="s">
        <v>77</v>
      </c>
      <c r="L31" s="245" t="s">
        <v>74</v>
      </c>
      <c r="M31" s="245" t="s">
        <v>76</v>
      </c>
      <c r="N31" s="245" t="s">
        <v>77</v>
      </c>
      <c r="O31" s="672"/>
    </row>
    <row r="32" spans="1:15" x14ac:dyDescent="0.25">
      <c r="A32" s="672"/>
      <c r="B32" s="171" t="s">
        <v>186</v>
      </c>
      <c r="C32" s="269">
        <v>212478.33000000002</v>
      </c>
      <c r="D32" s="270">
        <v>162958.75</v>
      </c>
      <c r="E32" s="271">
        <v>104192.29</v>
      </c>
      <c r="F32" s="256">
        <f>IFERROR(C32/SUM(C$32:C$43),"-")</f>
        <v>2.8594303578883391E-2</v>
      </c>
      <c r="G32" s="256">
        <f t="shared" ref="G32:H43" si="8">IFERROR(D32/SUM(D$32:D$43),"-")</f>
        <v>2.5680544535603093E-2</v>
      </c>
      <c r="H32" s="257">
        <f t="shared" si="8"/>
        <v>1.8125358241510587E-2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2"/>
    </row>
    <row r="33" spans="1:14" x14ac:dyDescent="0.25">
      <c r="A33" s="672"/>
      <c r="B33" s="655" t="s">
        <v>187</v>
      </c>
      <c r="C33" s="272">
        <v>523298.42</v>
      </c>
      <c r="D33" s="273">
        <v>407705.42</v>
      </c>
      <c r="E33" s="274">
        <v>252325.93</v>
      </c>
      <c r="F33" s="26">
        <f t="shared" ref="F33:F43" si="12">IFERROR(C33/SUM(C$32:C$43),"-")</f>
        <v>7.0422964468094332E-2</v>
      </c>
      <c r="G33" s="26">
        <f t="shared" si="8"/>
        <v>6.424998470911665E-2</v>
      </c>
      <c r="H33" s="262">
        <f t="shared" si="8"/>
        <v>4.3894782184673388E-2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672"/>
      <c r="B34" s="171" t="s">
        <v>188</v>
      </c>
      <c r="C34" s="269">
        <v>248328.54</v>
      </c>
      <c r="D34" s="270">
        <v>266723.07</v>
      </c>
      <c r="E34" s="271">
        <v>183358.96</v>
      </c>
      <c r="F34" s="256">
        <f t="shared" si="12"/>
        <v>3.3418851042649321E-2</v>
      </c>
      <c r="G34" s="256">
        <f t="shared" si="8"/>
        <v>4.2032684208781555E-2</v>
      </c>
      <c r="H34" s="257">
        <f t="shared" si="8"/>
        <v>3.1897243421665944E-2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672"/>
      <c r="B35" s="655" t="s">
        <v>189</v>
      </c>
      <c r="C35" s="272">
        <v>966454.04</v>
      </c>
      <c r="D35" s="273">
        <v>745668.83</v>
      </c>
      <c r="E35" s="274">
        <v>503479.97</v>
      </c>
      <c r="F35" s="26">
        <f t="shared" si="12"/>
        <v>0.13006069943602394</v>
      </c>
      <c r="G35" s="26">
        <f t="shared" si="8"/>
        <v>0.11750937950632323</v>
      </c>
      <c r="H35" s="262">
        <f t="shared" si="8"/>
        <v>8.7585701626051241E-2</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672"/>
      <c r="B36" s="171" t="s">
        <v>190</v>
      </c>
      <c r="C36" s="269">
        <v>1882181.94</v>
      </c>
      <c r="D36" s="270">
        <v>1211895.76</v>
      </c>
      <c r="E36" s="271">
        <v>1240215.33</v>
      </c>
      <c r="F36" s="256">
        <f t="shared" si="12"/>
        <v>0.25329492086582039</v>
      </c>
      <c r="G36" s="256">
        <f t="shared" si="8"/>
        <v>0.19098172413072975</v>
      </c>
      <c r="H36" s="257">
        <f t="shared" si="8"/>
        <v>0.21574866194862666</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672"/>
      <c r="B37" s="655" t="s">
        <v>191</v>
      </c>
      <c r="C37" s="272">
        <v>371710.82</v>
      </c>
      <c r="D37" s="273">
        <v>480378.56</v>
      </c>
      <c r="E37" s="274">
        <v>742734.36</v>
      </c>
      <c r="F37" s="26">
        <f t="shared" si="12"/>
        <v>5.0023040140778963E-2</v>
      </c>
      <c r="G37" s="26">
        <f t="shared" si="8"/>
        <v>7.5702489151572905E-2</v>
      </c>
      <c r="H37" s="262">
        <f t="shared" si="8"/>
        <v>0.12920655024742322</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672"/>
      <c r="B38" s="171" t="s">
        <v>192</v>
      </c>
      <c r="C38" s="269">
        <v>128477.11</v>
      </c>
      <c r="D38" s="270">
        <v>125402.71</v>
      </c>
      <c r="E38" s="271">
        <v>382658.28</v>
      </c>
      <c r="F38" s="256">
        <f t="shared" si="12"/>
        <v>1.7289826620331565E-2</v>
      </c>
      <c r="G38" s="256">
        <f t="shared" si="8"/>
        <v>1.9762116971566851E-2</v>
      </c>
      <c r="H38" s="257">
        <f t="shared" si="8"/>
        <v>6.6567482191631125E-2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672"/>
      <c r="B39" s="655" t="s">
        <v>193</v>
      </c>
      <c r="C39" s="272">
        <v>859908.32</v>
      </c>
      <c r="D39" s="273">
        <v>760164.7</v>
      </c>
      <c r="E39" s="274">
        <v>577307.05000000005</v>
      </c>
      <c r="F39" s="26">
        <f t="shared" si="12"/>
        <v>0.11572229296082852</v>
      </c>
      <c r="G39" s="26">
        <f t="shared" si="8"/>
        <v>0.11979377255129511</v>
      </c>
      <c r="H39" s="262">
        <f t="shared" si="8"/>
        <v>0.10042870827198122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672"/>
      <c r="B40" s="171" t="s">
        <v>194</v>
      </c>
      <c r="C40" s="269">
        <v>0</v>
      </c>
      <c r="D40" s="270">
        <v>375377.6</v>
      </c>
      <c r="E40" s="271">
        <v>416524.85</v>
      </c>
      <c r="F40" s="256">
        <f t="shared" si="12"/>
        <v>0</v>
      </c>
      <c r="G40" s="256">
        <f t="shared" si="8"/>
        <v>5.9155468328443872E-2</v>
      </c>
      <c r="H40" s="257">
        <f t="shared" si="8"/>
        <v>7.2458932640231455E-2</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672"/>
      <c r="B41" s="655" t="s">
        <v>195</v>
      </c>
      <c r="C41" s="272">
        <v>1352073.4</v>
      </c>
      <c r="D41" s="273">
        <v>1386052.83</v>
      </c>
      <c r="E41" s="274">
        <v>991691.1</v>
      </c>
      <c r="F41" s="26">
        <f t="shared" si="12"/>
        <v>0.18195548346286902</v>
      </c>
      <c r="G41" s="26">
        <f t="shared" si="8"/>
        <v>0.21842700333374981</v>
      </c>
      <c r="H41" s="262">
        <f t="shared" si="8"/>
        <v>0.17251522595786789</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672"/>
      <c r="B42" s="171" t="s">
        <v>196</v>
      </c>
      <c r="C42" s="269">
        <v>113678.41</v>
      </c>
      <c r="D42" s="270">
        <v>143938.69</v>
      </c>
      <c r="E42" s="271">
        <v>99565.35</v>
      </c>
      <c r="F42" s="256">
        <f t="shared" si="12"/>
        <v>1.5298289316867152E-2</v>
      </c>
      <c r="G42" s="256">
        <f t="shared" si="8"/>
        <v>2.2683187855462607E-2</v>
      </c>
      <c r="H42" s="257">
        <f t="shared" si="8"/>
        <v>1.7320452762784908E-2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672"/>
      <c r="B43" s="655" t="s">
        <v>124</v>
      </c>
      <c r="C43" s="272">
        <v>772202.94</v>
      </c>
      <c r="D43" s="273">
        <v>279344.24</v>
      </c>
      <c r="E43" s="274">
        <v>254373.05</v>
      </c>
      <c r="F43" s="26">
        <f t="shared" si="12"/>
        <v>0.10391932810685341</v>
      </c>
      <c r="G43" s="26">
        <f t="shared" si="8"/>
        <v>4.4021644717354536E-2</v>
      </c>
      <c r="H43" s="262">
        <f t="shared" si="8"/>
        <v>4.4250900505552616E-2</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672"/>
      <c r="B44" s="250" t="s">
        <v>197</v>
      </c>
      <c r="C44" s="275">
        <v>7430792.2699999996</v>
      </c>
      <c r="D44" s="276">
        <v>6345611.1600000001</v>
      </c>
      <c r="E44" s="277">
        <v>5748426.5199999996</v>
      </c>
      <c r="F44" s="267">
        <f>SUM(F32:F43)</f>
        <v>1</v>
      </c>
      <c r="G44" s="267">
        <f>SUM(G32:G43)</f>
        <v>1</v>
      </c>
      <c r="H44" s="267">
        <f>SUM(H32:H43)</f>
        <v>1.0000000000000002</v>
      </c>
      <c r="I44" s="275">
        <v>204057200.09000003</v>
      </c>
      <c r="J44" s="276">
        <v>186250137.23084</v>
      </c>
      <c r="K44" s="277">
        <v>130189948.97531995</v>
      </c>
      <c r="L44" s="267">
        <f>SUM(L32:L43)</f>
        <v>1.0000000000000002</v>
      </c>
      <c r="M44" s="267">
        <f>SUM(M32:M43)</f>
        <v>1</v>
      </c>
      <c r="N44" s="267">
        <f>SUM(N32:N43)</f>
        <v>1.0000000000000002</v>
      </c>
    </row>
    <row r="45" spans="1:14" x14ac:dyDescent="0.25">
      <c r="A45" s="672"/>
      <c r="B45" s="672"/>
      <c r="C45" s="167"/>
      <c r="D45" s="167"/>
      <c r="E45" s="536"/>
      <c r="F45" s="672"/>
      <c r="G45" s="672"/>
      <c r="H45" s="672"/>
      <c r="I45" s="167"/>
      <c r="J45" s="167"/>
      <c r="K45" s="167"/>
      <c r="L45" s="672"/>
      <c r="M45" s="672"/>
      <c r="N45" s="672"/>
    </row>
    <row r="47" spans="1:14" x14ac:dyDescent="0.25">
      <c r="A47" s="11" t="s">
        <v>199</v>
      </c>
      <c r="B47" s="672"/>
      <c r="C47" s="672"/>
      <c r="D47" s="672"/>
      <c r="E47" s="672"/>
      <c r="F47" s="672"/>
      <c r="G47" s="672"/>
      <c r="H47" s="672"/>
      <c r="I47" s="672"/>
      <c r="J47" s="672"/>
      <c r="K47" s="672"/>
      <c r="L47" s="672"/>
      <c r="M47" s="672"/>
      <c r="N47" s="672"/>
    </row>
    <row r="48" spans="1:14" x14ac:dyDescent="0.25">
      <c r="A48" s="11" t="s">
        <v>200</v>
      </c>
      <c r="B48" s="672"/>
      <c r="C48" s="672"/>
      <c r="D48" s="672"/>
      <c r="E48" s="672"/>
      <c r="F48" s="672"/>
      <c r="G48" s="672"/>
      <c r="H48" s="672"/>
      <c r="I48" s="672"/>
      <c r="J48" s="672"/>
      <c r="K48" s="672"/>
      <c r="L48" s="672"/>
      <c r="M48" s="672"/>
      <c r="N48" s="672"/>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FB14D4B4-584A-463F-81BE-282D37031341}">
  <ds:schemaRefs>
    <ds:schemaRef ds:uri="4ea622ab-6d0b-4c8a-8736-27bd26b1fd54"/>
    <ds:schemaRef ds:uri="http://purl.org/dc/terms/"/>
    <ds:schemaRef ds:uri="http://schemas.microsoft.com/office/2006/documentManagement/types"/>
    <ds:schemaRef ds:uri="http://purl.org/dc/dcmitype/"/>
    <ds:schemaRef ds:uri="1543e12e-b41e-4b3f-8a83-41e12152c6a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Chart Data</vt:lpstr>
      <vt:lpstr>Disability Chart</vt:lpstr>
      <vt:lpstr>Income Chart</vt:lpstr>
      <vt:lpstr>Debt</vt:lpstr>
      <vt:lpstr>Staff</vt:lpstr>
      <vt:lpstr>Funding</vt:lpstr>
      <vt:lpstr>Volume</vt:lpstr>
      <vt:lpstr>Referral Chart</vt:lpstr>
      <vt:lpstr>Debt Strategies</vt:lpstr>
      <vt:lpstr>Welfare Rights Activity</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2021-01-19T14:05:56Z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