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impservihub.sharepoint.com/sites/tpi-moneyadviceprogramme/Shared Documents/MAO Phase 4/PerfMgmtFrmwork/2019-20/Report/Individual Reports/Broken Links/"/>
    </mc:Choice>
  </mc:AlternateContent>
  <xr:revisionPtr revIDLastSave="0" documentId="8_{7059B0B6-A39D-43C0-AC4C-8D121F816853}" xr6:coauthVersionLast="45" xr6:coauthVersionMax="45" xr10:uidLastSave="{00000000-0000-0000-0000-000000000000}"/>
  <bookViews>
    <workbookView xWindow="-120" yWindow="-120" windowWidth="20730" windowHeight="11160" xr2:uid="{CA18817D-08B0-4234-805E-55EF8804B090}"/>
  </bookViews>
  <sheets>
    <sheet name="Contents" sheetId="2" r:id="rId1"/>
    <sheet name="Notes &amp; Caveats" sheetId="25" r:id="rId2"/>
    <sheet name="Key Points" sheetId="23" r:id="rId3"/>
    <sheet name="Services" sheetId="18" r:id="rId4"/>
    <sheet name="Demographics" sheetId="27" r:id="rId5"/>
    <sheet name="Chart Data" sheetId="21" state="hidden" r:id="rId6"/>
    <sheet name="Economic Status Chart" sheetId="30" r:id="rId7"/>
    <sheet name="Debt" sheetId="6" r:id="rId8"/>
    <sheet name="Debt Chart" sheetId="29" r:id="rId9"/>
    <sheet name="Staff" sheetId="7" r:id="rId10"/>
    <sheet name="Funding" sheetId="8" r:id="rId11"/>
    <sheet name="Volume" sheetId="9" r:id="rId12"/>
    <sheet name="Debt Strategies" sheetId="10" r:id="rId13"/>
    <sheet name="Welfare Rights Activity" sheetId="11" r:id="rId14"/>
    <sheet name="Financial Gain" sheetId="12" r:id="rId15"/>
    <sheet name="Financial Gain Chart" sheetId="31" r:id="rId16"/>
    <sheet name="Softer Outcomes" sheetId="13" r:id="rId17"/>
    <sheet name="Lookup" sheetId="3" state="hidden"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8" i="21" l="1"/>
  <c r="E18" i="21"/>
  <c r="C18" i="21"/>
  <c r="B20" i="21"/>
  <c r="A4" i="21" l="1"/>
  <c r="A5" i="21"/>
  <c r="A6" i="21"/>
  <c r="A7" i="21"/>
  <c r="A8" i="21"/>
  <c r="A9" i="21"/>
  <c r="A10" i="21"/>
  <c r="A11" i="21"/>
  <c r="A12" i="21"/>
  <c r="A13" i="21"/>
  <c r="A14" i="21"/>
  <c r="A3" i="21"/>
  <c r="K32" i="27" l="1"/>
  <c r="C32" i="27"/>
  <c r="J39" i="27" l="1"/>
  <c r="I39" i="27"/>
  <c r="H39" i="27"/>
  <c r="G39" i="27"/>
  <c r="F39" i="27"/>
  <c r="E39" i="27"/>
  <c r="D39" i="27"/>
  <c r="C39" i="27"/>
  <c r="C158" i="27"/>
  <c r="C147" i="27"/>
  <c r="K136" i="27"/>
  <c r="C136" i="27"/>
  <c r="AA122" i="27"/>
  <c r="C122" i="27"/>
  <c r="W110" i="27"/>
  <c r="C110" i="27"/>
  <c r="B19" i="21" s="1"/>
  <c r="S96" i="27"/>
  <c r="C96" i="27"/>
  <c r="Q84" i="27"/>
  <c r="C84" i="27"/>
  <c r="G70" i="27"/>
  <c r="C70" i="27"/>
  <c r="O56" i="27"/>
  <c r="C56" i="27"/>
  <c r="C44" i="27"/>
  <c r="G17" i="27"/>
  <c r="C17" i="27"/>
  <c r="B21" i="21" l="1"/>
  <c r="G36" i="27"/>
  <c r="H40" i="27" s="1"/>
  <c r="J143" i="27" a="1"/>
  <c r="J143" i="27" s="1"/>
  <c r="N50" i="27"/>
  <c r="V118" i="27"/>
  <c r="F77" i="27"/>
  <c r="R50" i="27"/>
  <c r="L50" i="27"/>
  <c r="P50" i="27"/>
  <c r="K64" i="27"/>
  <c r="Q50" i="27"/>
  <c r="O130" i="27"/>
  <c r="P92" i="27"/>
  <c r="N118" i="27"/>
  <c r="M91" i="27"/>
  <c r="M92" i="27"/>
  <c r="L92" i="27"/>
  <c r="F24" i="27"/>
  <c r="M103" i="27"/>
  <c r="O117" i="27"/>
  <c r="D25" i="27"/>
  <c r="R130" i="27"/>
  <c r="O118" i="27"/>
  <c r="T118" i="27"/>
  <c r="E25" i="27"/>
  <c r="J64" i="27"/>
  <c r="L64" i="27"/>
  <c r="N64" i="27"/>
  <c r="N91" i="27"/>
  <c r="M104" i="27"/>
  <c r="P117" i="27"/>
  <c r="P118" i="27"/>
  <c r="O129" i="27"/>
  <c r="W130" i="27"/>
  <c r="J153" i="27"/>
  <c r="I63" i="27"/>
  <c r="N63" i="27"/>
  <c r="L63" i="27"/>
  <c r="F78" i="27"/>
  <c r="E78" i="27"/>
  <c r="O91" i="27"/>
  <c r="K104" i="27"/>
  <c r="Q104" i="27"/>
  <c r="L104" i="27"/>
  <c r="J63" i="27"/>
  <c r="M63" i="27"/>
  <c r="E24" i="27"/>
  <c r="F25" i="27"/>
  <c r="K63" i="27"/>
  <c r="L91" i="27"/>
  <c r="P91" i="27"/>
  <c r="K91" i="27"/>
  <c r="K103" i="27"/>
  <c r="L103" i="27"/>
  <c r="O103" i="27"/>
  <c r="Q103" i="27"/>
  <c r="E77" i="27"/>
  <c r="J91" i="27"/>
  <c r="O104" i="27"/>
  <c r="V117" i="27"/>
  <c r="Q118" i="27"/>
  <c r="T130" i="27"/>
  <c r="K50" i="27"/>
  <c r="O50" i="27"/>
  <c r="I64" i="27"/>
  <c r="M64" i="27"/>
  <c r="T117" i="27"/>
  <c r="R129" i="27"/>
  <c r="W129" i="27"/>
  <c r="Z129" i="27"/>
  <c r="M50" i="27"/>
  <c r="J92" i="27"/>
  <c r="K92" i="27"/>
  <c r="R103" i="27"/>
  <c r="R104" i="27"/>
  <c r="N92" i="27"/>
  <c r="P103" i="27"/>
  <c r="P104" i="27"/>
  <c r="O92" i="27"/>
  <c r="N103" i="27"/>
  <c r="N104" i="27"/>
  <c r="U117" i="27"/>
  <c r="Q117" i="27"/>
  <c r="P130" i="27"/>
  <c r="S130" i="27"/>
  <c r="M117" i="27"/>
  <c r="R117" i="27"/>
  <c r="P129" i="27"/>
  <c r="U129" i="27"/>
  <c r="X129" i="27"/>
  <c r="E21" i="21"/>
  <c r="C21" i="21"/>
  <c r="S117" i="27"/>
  <c r="M118" i="27"/>
  <c r="R118" i="27"/>
  <c r="U118" i="27"/>
  <c r="AC118" i="27"/>
  <c r="S129" i="27"/>
  <c r="V129" i="27"/>
  <c r="V130" i="27"/>
  <c r="X130" i="27"/>
  <c r="Z130" i="27"/>
  <c r="H153" i="27"/>
  <c r="N117" i="27"/>
  <c r="S118" i="27"/>
  <c r="D21" i="21"/>
  <c r="Q129" i="27"/>
  <c r="T129" i="27"/>
  <c r="Y129" i="27"/>
  <c r="G143" i="27" a="1"/>
  <c r="G143" i="27" s="1"/>
  <c r="H143" i="27" a="1"/>
  <c r="H143" i="27" s="1"/>
  <c r="Y163" i="27"/>
  <c r="AB163" i="27"/>
  <c r="AE163" i="27"/>
  <c r="Q130" i="27"/>
  <c r="U130" i="27"/>
  <c r="Y130" i="27"/>
  <c r="I143" i="27" a="1"/>
  <c r="I143" i="27" s="1"/>
  <c r="L153" i="27"/>
  <c r="I153" i="27"/>
  <c r="K153" i="27"/>
  <c r="J140" i="27"/>
  <c r="J144" i="27" s="1" a="1"/>
  <c r="J144" i="27" s="1"/>
  <c r="F21" i="21" l="1"/>
  <c r="P163" i="27"/>
  <c r="I40" i="27"/>
  <c r="D78" i="27"/>
  <c r="AE119" i="27"/>
  <c r="J163" i="27"/>
  <c r="C25" i="27"/>
  <c r="J40" i="27"/>
  <c r="G40" i="27"/>
  <c r="Q93" i="27"/>
  <c r="Q91" i="27"/>
  <c r="C36" i="27"/>
  <c r="G153" i="27"/>
  <c r="E104" i="27"/>
  <c r="G104" i="27"/>
  <c r="I92" i="27"/>
  <c r="D63" i="27"/>
  <c r="J50" i="27"/>
  <c r="D143" i="27"/>
  <c r="Q92" i="27"/>
  <c r="L118" i="27"/>
  <c r="C118" i="27"/>
  <c r="F117" i="27"/>
  <c r="I103" i="27"/>
  <c r="D64" i="27"/>
  <c r="N129" i="27"/>
  <c r="L129" i="27"/>
  <c r="C130" i="27"/>
  <c r="H92" i="27"/>
  <c r="F91" i="27"/>
  <c r="J104" i="27"/>
  <c r="AC117" i="27"/>
  <c r="D77" i="27"/>
  <c r="D24" i="27"/>
  <c r="E50" i="27"/>
  <c r="F103" i="27"/>
  <c r="E92" i="27"/>
  <c r="C64" i="27"/>
  <c r="C91" i="27"/>
  <c r="J118" i="27"/>
  <c r="L117" i="27"/>
  <c r="D117" i="27"/>
  <c r="G117" i="27"/>
  <c r="F92" i="27"/>
  <c r="D91" i="27"/>
  <c r="H63" i="27"/>
  <c r="AE118" i="27"/>
  <c r="E118" i="27"/>
  <c r="I144" i="27" a="1"/>
  <c r="I144" i="27" s="1"/>
  <c r="J130" i="27"/>
  <c r="H130" i="27"/>
  <c r="I129" i="27"/>
  <c r="E130" i="27"/>
  <c r="M130" i="27"/>
  <c r="E117" i="27"/>
  <c r="C117" i="27"/>
  <c r="G50" i="27"/>
  <c r="L130" i="27"/>
  <c r="C77" i="27"/>
  <c r="K118" i="27"/>
  <c r="E63" i="27"/>
  <c r="I118" i="27"/>
  <c r="G129" i="27"/>
  <c r="K130" i="27"/>
  <c r="I117" i="27"/>
  <c r="H118" i="27"/>
  <c r="J117" i="27"/>
  <c r="D92" i="27"/>
  <c r="D104" i="27"/>
  <c r="H64" i="27"/>
  <c r="F63" i="27"/>
  <c r="H129" i="27"/>
  <c r="AC119" i="27"/>
  <c r="F140" i="27"/>
  <c r="F144" i="27" s="1"/>
  <c r="F153" i="27"/>
  <c r="C153" i="27"/>
  <c r="G144" i="27" a="1"/>
  <c r="G144" i="27" s="1"/>
  <c r="C129" i="27"/>
  <c r="K129" i="27"/>
  <c r="G130" i="27"/>
  <c r="E91" i="27"/>
  <c r="E103" i="27"/>
  <c r="E64" i="27"/>
  <c r="H50" i="27"/>
  <c r="I50" i="27"/>
  <c r="D50" i="27"/>
  <c r="F104" i="27"/>
  <c r="C143" i="27"/>
  <c r="C78" i="27"/>
  <c r="G92" i="27"/>
  <c r="G91" i="27"/>
  <c r="G63" i="27"/>
  <c r="H104" i="27"/>
  <c r="C92" i="27"/>
  <c r="D118" i="27"/>
  <c r="D103" i="27"/>
  <c r="H103" i="27"/>
  <c r="M163" i="27"/>
  <c r="F118" i="27"/>
  <c r="H117" i="27"/>
  <c r="AF163" i="27"/>
  <c r="H91" i="27"/>
  <c r="F130" i="27"/>
  <c r="J129" i="27"/>
  <c r="K117" i="27"/>
  <c r="G103" i="27"/>
  <c r="F64" i="27"/>
  <c r="D130" i="27"/>
  <c r="AE117" i="27"/>
  <c r="D153" i="27"/>
  <c r="E153" i="27"/>
  <c r="H144" i="27" a="1"/>
  <c r="H144" i="27" s="1"/>
  <c r="N130" i="27"/>
  <c r="F129" i="27"/>
  <c r="D129" i="27"/>
  <c r="E129" i="27"/>
  <c r="M129" i="27"/>
  <c r="I130" i="27"/>
  <c r="I104" i="27"/>
  <c r="C50" i="27"/>
  <c r="J103" i="27"/>
  <c r="F50" i="27"/>
  <c r="E143" i="27"/>
  <c r="F143" i="27"/>
  <c r="G118" i="27"/>
  <c r="C104" i="27"/>
  <c r="C103" i="27"/>
  <c r="I91" i="27"/>
  <c r="G64" i="27"/>
  <c r="C63" i="27"/>
  <c r="C24" i="27"/>
  <c r="C40" i="27" l="1"/>
  <c r="F40" i="27"/>
  <c r="E40" i="27"/>
  <c r="D40" i="27"/>
  <c r="C144" i="27"/>
  <c r="D144" i="27"/>
  <c r="AF166" i="27"/>
  <c r="S166" i="27"/>
  <c r="AA166" i="27"/>
  <c r="V166" i="27"/>
  <c r="R166" i="27"/>
  <c r="Z166" i="27"/>
  <c r="T166" i="27"/>
  <c r="AC166" i="27"/>
  <c r="AE166" i="27"/>
  <c r="U166" i="27"/>
  <c r="AB166" i="27"/>
  <c r="Q163" i="27"/>
  <c r="M166" i="27" s="1"/>
  <c r="AD166" i="27"/>
  <c r="X166" i="27"/>
  <c r="W166" i="27"/>
  <c r="Y166" i="27"/>
  <c r="E144" i="27"/>
  <c r="Q166" i="27" l="1"/>
  <c r="I166" i="27"/>
  <c r="C166" i="27"/>
  <c r="D166" i="27"/>
  <c r="O166" i="27"/>
  <c r="E166" i="27"/>
  <c r="L166" i="27"/>
  <c r="J166" i="27"/>
  <c r="H166" i="27"/>
  <c r="K166" i="27"/>
  <c r="P166" i="27"/>
  <c r="G166" i="27"/>
  <c r="F166" i="27"/>
  <c r="N166" i="27"/>
  <c r="C51" i="12" l="1"/>
  <c r="C10" i="12"/>
  <c r="C93" i="11"/>
  <c r="C52" i="11"/>
  <c r="C11" i="11"/>
  <c r="C9" i="10"/>
  <c r="C81" i="9"/>
  <c r="C58" i="9"/>
  <c r="C42" i="9"/>
  <c r="C36" i="9"/>
  <c r="I89" i="9" l="1"/>
  <c r="L90" i="9"/>
  <c r="N89" i="9"/>
  <c r="G59" i="12"/>
  <c r="M69" i="9"/>
  <c r="K90" i="9"/>
  <c r="L89" i="9"/>
  <c r="F59" i="12"/>
  <c r="M65" i="9"/>
  <c r="M73" i="9"/>
  <c r="M77" i="9"/>
  <c r="I90" i="9"/>
  <c r="M90" i="9"/>
  <c r="J90" i="9"/>
  <c r="N90" i="9"/>
  <c r="K89" i="9"/>
  <c r="R18" i="12"/>
  <c r="R22" i="12"/>
  <c r="R26" i="12"/>
  <c r="R15" i="12"/>
  <c r="R19" i="12"/>
  <c r="R23" i="12"/>
  <c r="R27" i="12"/>
  <c r="P30" i="12"/>
  <c r="P37" i="12" s="1"/>
  <c r="S14" i="12"/>
  <c r="S15" i="12"/>
  <c r="S19" i="12"/>
  <c r="S23" i="12"/>
  <c r="S27" i="12"/>
  <c r="R17" i="12"/>
  <c r="R21" i="12"/>
  <c r="R25" i="12"/>
  <c r="R29" i="12"/>
  <c r="L30" i="12"/>
  <c r="L41" i="12" s="1"/>
  <c r="R14" i="12"/>
  <c r="S17" i="12"/>
  <c r="S21" i="12"/>
  <c r="S25" i="12"/>
  <c r="S29" i="12"/>
  <c r="S18" i="12"/>
  <c r="S22" i="12"/>
  <c r="S26" i="12"/>
  <c r="M30" i="12"/>
  <c r="M34" i="12" s="1"/>
  <c r="R16" i="12"/>
  <c r="R20" i="12"/>
  <c r="R24" i="12"/>
  <c r="R28" i="12"/>
  <c r="S16" i="12"/>
  <c r="S20" i="12"/>
  <c r="S24" i="12"/>
  <c r="S28" i="12"/>
  <c r="O30" i="12"/>
  <c r="O32" i="12" s="1"/>
  <c r="I16" i="12"/>
  <c r="L31" i="11"/>
  <c r="L34" i="11" s="1"/>
  <c r="M113" i="11"/>
  <c r="M122" i="11" s="1"/>
  <c r="J113" i="11"/>
  <c r="J129" i="11" s="1"/>
  <c r="K113" i="11"/>
  <c r="K122" i="11" s="1"/>
  <c r="O113" i="11"/>
  <c r="O122" i="11" s="1"/>
  <c r="O72" i="11"/>
  <c r="O89" i="11" s="1"/>
  <c r="I31" i="11"/>
  <c r="I35" i="11" s="1"/>
  <c r="M31" i="11"/>
  <c r="M45" i="11" s="1"/>
  <c r="J31" i="11"/>
  <c r="J40" i="11" s="1"/>
  <c r="W20" i="10"/>
  <c r="W13" i="10"/>
  <c r="W17" i="10"/>
  <c r="Y16" i="10"/>
  <c r="V19" i="10"/>
  <c r="Y20" i="10"/>
  <c r="W15" i="10"/>
  <c r="W19" i="10"/>
  <c r="U14" i="10"/>
  <c r="U16" i="10"/>
  <c r="U18" i="10"/>
  <c r="R26" i="10"/>
  <c r="X26" i="10" s="1"/>
  <c r="X13" i="10"/>
  <c r="X14" i="10"/>
  <c r="Y14" i="10"/>
  <c r="O26" i="10"/>
  <c r="U26" i="10" s="1"/>
  <c r="S26" i="10"/>
  <c r="Y26" i="10" s="1"/>
  <c r="Y13" i="10"/>
  <c r="U15" i="10"/>
  <c r="Y15" i="10"/>
  <c r="V16" i="10"/>
  <c r="V17" i="10"/>
  <c r="W18" i="10"/>
  <c r="X20" i="10"/>
  <c r="X21" i="10"/>
  <c r="V22" i="10"/>
  <c r="X23" i="10"/>
  <c r="V24" i="10"/>
  <c r="X15" i="10"/>
  <c r="P26" i="10"/>
  <c r="V26" i="10" s="1"/>
  <c r="V13" i="10"/>
  <c r="V15" i="10"/>
  <c r="W16" i="10"/>
  <c r="X18" i="10"/>
  <c r="Y18" i="10"/>
  <c r="X19" i="10"/>
  <c r="U21" i="10"/>
  <c r="Y21" i="10"/>
  <c r="W22" i="10"/>
  <c r="U23" i="10"/>
  <c r="Y23" i="10"/>
  <c r="W24" i="10"/>
  <c r="U17" i="10"/>
  <c r="Y17" i="10"/>
  <c r="V18" i="10"/>
  <c r="U20" i="10"/>
  <c r="W21" i="10"/>
  <c r="U22" i="10"/>
  <c r="Y22" i="10"/>
  <c r="W23" i="10"/>
  <c r="U24" i="10"/>
  <c r="Y24" i="10"/>
  <c r="V14" i="10"/>
  <c r="Q26" i="10"/>
  <c r="W26" i="10" s="1"/>
  <c r="U13" i="10"/>
  <c r="W14" i="10"/>
  <c r="X16" i="10"/>
  <c r="X17" i="10"/>
  <c r="U19" i="10"/>
  <c r="Y19" i="10"/>
  <c r="V20" i="10"/>
  <c r="V21" i="10"/>
  <c r="X22" i="10"/>
  <c r="V23" i="10"/>
  <c r="X24" i="10"/>
  <c r="L62" i="9"/>
  <c r="J89" i="9"/>
  <c r="M62" i="9"/>
  <c r="M67" i="9"/>
  <c r="M71" i="9"/>
  <c r="M75" i="9"/>
  <c r="M89" i="9"/>
  <c r="L65" i="9"/>
  <c r="L69" i="9"/>
  <c r="L73" i="9"/>
  <c r="L77" i="9"/>
  <c r="M64" i="9"/>
  <c r="M66" i="9"/>
  <c r="M68" i="9"/>
  <c r="M70" i="9"/>
  <c r="M72" i="9"/>
  <c r="M74" i="9"/>
  <c r="M76" i="9"/>
  <c r="L66" i="9"/>
  <c r="L70" i="9"/>
  <c r="L74" i="9"/>
  <c r="L64" i="9"/>
  <c r="L68" i="9"/>
  <c r="L72" i="9"/>
  <c r="L76" i="9"/>
  <c r="L61" i="9"/>
  <c r="L63" i="9"/>
  <c r="L67" i="9"/>
  <c r="L71" i="9"/>
  <c r="L75" i="9"/>
  <c r="M63" i="9"/>
  <c r="M61" i="9"/>
  <c r="J49" i="9"/>
  <c r="M49" i="9" s="1"/>
  <c r="I49" i="9"/>
  <c r="L47" i="9" s="1"/>
  <c r="C22" i="9"/>
  <c r="C14" i="9"/>
  <c r="C23" i="8"/>
  <c r="C10" i="8"/>
  <c r="C23" i="7"/>
  <c r="C10" i="7"/>
  <c r="C29" i="6"/>
  <c r="C59" i="12" l="1"/>
  <c r="I24" i="12"/>
  <c r="L36" i="11"/>
  <c r="I28" i="12"/>
  <c r="L37" i="11"/>
  <c r="L43" i="11"/>
  <c r="J20" i="12"/>
  <c r="L40" i="12"/>
  <c r="J25" i="12"/>
  <c r="L42" i="12"/>
  <c r="X28" i="10"/>
  <c r="F113" i="11"/>
  <c r="F117" i="11" s="1"/>
  <c r="M115" i="11"/>
  <c r="L48" i="11"/>
  <c r="L45" i="11"/>
  <c r="L44" i="11"/>
  <c r="L35" i="11"/>
  <c r="L39" i="11"/>
  <c r="H90" i="9"/>
  <c r="U29" i="10"/>
  <c r="X27" i="10"/>
  <c r="L41" i="11"/>
  <c r="L40" i="11"/>
  <c r="L47" i="11"/>
  <c r="L33" i="11"/>
  <c r="C113" i="11"/>
  <c r="C120" i="11" s="1"/>
  <c r="F72" i="11"/>
  <c r="F83" i="11" s="1"/>
  <c r="D113" i="11"/>
  <c r="D122" i="11" s="1"/>
  <c r="L33" i="6"/>
  <c r="M34" i="6"/>
  <c r="V29" i="10"/>
  <c r="M124" i="11"/>
  <c r="M116" i="11"/>
  <c r="I20" i="12"/>
  <c r="J24" i="12"/>
  <c r="M50" i="9"/>
  <c r="O129" i="11"/>
  <c r="O117" i="11"/>
  <c r="O118" i="11"/>
  <c r="M47" i="9"/>
  <c r="I44" i="11"/>
  <c r="O125" i="11"/>
  <c r="L46" i="11"/>
  <c r="O84" i="11"/>
  <c r="O74" i="11"/>
  <c r="H113" i="11"/>
  <c r="H120" i="11" s="1"/>
  <c r="V27" i="10"/>
  <c r="Y27" i="10"/>
  <c r="X29" i="10"/>
  <c r="I46" i="11"/>
  <c r="O123" i="11"/>
  <c r="L42" i="11"/>
  <c r="O116" i="11"/>
  <c r="I43" i="11"/>
  <c r="O121" i="11"/>
  <c r="L38" i="11"/>
  <c r="I19" i="12"/>
  <c r="D59" i="12"/>
  <c r="E26" i="7"/>
  <c r="C30" i="7" s="1"/>
  <c r="J29" i="12"/>
  <c r="J26" i="12"/>
  <c r="J17" i="12"/>
  <c r="J21" i="12"/>
  <c r="I17" i="12"/>
  <c r="I22" i="12"/>
  <c r="J16" i="12"/>
  <c r="I29" i="12"/>
  <c r="J18" i="12"/>
  <c r="J28" i="12"/>
  <c r="I23" i="12"/>
  <c r="J23" i="12"/>
  <c r="I18" i="12"/>
  <c r="L32" i="12"/>
  <c r="I21" i="12"/>
  <c r="I26" i="12"/>
  <c r="J15" i="12"/>
  <c r="J22" i="12"/>
  <c r="J27" i="12"/>
  <c r="I25" i="12"/>
  <c r="J19" i="12"/>
  <c r="I27" i="12"/>
  <c r="I15" i="12"/>
  <c r="P36" i="12"/>
  <c r="P42" i="12"/>
  <c r="P43" i="12"/>
  <c r="P39" i="12"/>
  <c r="P46" i="12"/>
  <c r="P34" i="12"/>
  <c r="P47" i="12"/>
  <c r="P44" i="12"/>
  <c r="P38" i="12"/>
  <c r="P35" i="12"/>
  <c r="P32" i="12"/>
  <c r="L34" i="12"/>
  <c r="L35" i="12"/>
  <c r="O45" i="12"/>
  <c r="O40" i="12"/>
  <c r="O37" i="12"/>
  <c r="O46" i="12"/>
  <c r="O43" i="12"/>
  <c r="O38" i="12"/>
  <c r="O35" i="12"/>
  <c r="L37" i="12"/>
  <c r="P33" i="12"/>
  <c r="M43" i="12"/>
  <c r="M40" i="12"/>
  <c r="M35" i="12"/>
  <c r="R30" i="12"/>
  <c r="R33" i="12" s="1"/>
  <c r="L47" i="12"/>
  <c r="M46" i="12"/>
  <c r="M41" i="12"/>
  <c r="M38" i="12"/>
  <c r="M33" i="12"/>
  <c r="P45" i="12"/>
  <c r="L33" i="12"/>
  <c r="O44" i="12"/>
  <c r="O41" i="12"/>
  <c r="O36" i="12"/>
  <c r="O33" i="12"/>
  <c r="L43" i="12"/>
  <c r="O47" i="12"/>
  <c r="O42" i="12"/>
  <c r="O39" i="12"/>
  <c r="O34" i="12"/>
  <c r="M32" i="12"/>
  <c r="L45" i="12"/>
  <c r="P41" i="12"/>
  <c r="L44" i="12"/>
  <c r="L36" i="12"/>
  <c r="M47" i="12"/>
  <c r="L46" i="12"/>
  <c r="M44" i="12"/>
  <c r="M39" i="12"/>
  <c r="L38" i="12"/>
  <c r="M36" i="12"/>
  <c r="L39" i="12"/>
  <c r="M45" i="12"/>
  <c r="M42" i="12"/>
  <c r="P40" i="12"/>
  <c r="M37" i="12"/>
  <c r="S30" i="12"/>
  <c r="I41" i="11"/>
  <c r="I33" i="11"/>
  <c r="M35" i="11"/>
  <c r="O82" i="11"/>
  <c r="O86" i="11"/>
  <c r="O83" i="11"/>
  <c r="O79" i="11"/>
  <c r="O88" i="11"/>
  <c r="O85" i="11"/>
  <c r="O77" i="11"/>
  <c r="K123" i="11"/>
  <c r="J119" i="11"/>
  <c r="O87" i="11"/>
  <c r="O80" i="11"/>
  <c r="O128" i="11"/>
  <c r="M130" i="11"/>
  <c r="K129" i="11"/>
  <c r="O75" i="11"/>
  <c r="O130" i="11"/>
  <c r="O81" i="11"/>
  <c r="K124" i="11"/>
  <c r="K116" i="11"/>
  <c r="K128" i="11"/>
  <c r="K120" i="11"/>
  <c r="J123" i="11"/>
  <c r="J125" i="11"/>
  <c r="J121" i="11"/>
  <c r="K126" i="11"/>
  <c r="J115" i="11"/>
  <c r="J116" i="11"/>
  <c r="M33" i="11"/>
  <c r="M127" i="11"/>
  <c r="M123" i="11"/>
  <c r="M119" i="11"/>
  <c r="M125" i="11"/>
  <c r="M117" i="11"/>
  <c r="M129" i="11"/>
  <c r="M121" i="11"/>
  <c r="K115" i="11"/>
  <c r="K121" i="11"/>
  <c r="J117" i="11"/>
  <c r="O78" i="11"/>
  <c r="O124" i="11"/>
  <c r="M128" i="11"/>
  <c r="M120" i="11"/>
  <c r="K125" i="11"/>
  <c r="K118" i="11"/>
  <c r="O126" i="11"/>
  <c r="J130" i="11"/>
  <c r="J126" i="11"/>
  <c r="J122" i="11"/>
  <c r="J118" i="11"/>
  <c r="J128" i="11"/>
  <c r="J120" i="11"/>
  <c r="M36" i="11"/>
  <c r="O127" i="11"/>
  <c r="O119" i="11"/>
  <c r="K127" i="11"/>
  <c r="K119" i="11"/>
  <c r="J127" i="11"/>
  <c r="K117" i="11"/>
  <c r="O115" i="11"/>
  <c r="O76" i="11"/>
  <c r="O120" i="11"/>
  <c r="M126" i="11"/>
  <c r="M118" i="11"/>
  <c r="K130" i="11"/>
  <c r="J124" i="11"/>
  <c r="H72" i="11"/>
  <c r="K72" i="11"/>
  <c r="M72" i="11"/>
  <c r="D72" i="11"/>
  <c r="D85" i="11" s="1"/>
  <c r="C72" i="11"/>
  <c r="J72" i="11"/>
  <c r="J46" i="11"/>
  <c r="M48" i="11"/>
  <c r="I48" i="11"/>
  <c r="J37" i="11"/>
  <c r="I45" i="11"/>
  <c r="J34" i="11"/>
  <c r="J43" i="11"/>
  <c r="J47" i="11"/>
  <c r="J48" i="11"/>
  <c r="J35" i="11"/>
  <c r="M46" i="11"/>
  <c r="M42" i="11"/>
  <c r="M38" i="11"/>
  <c r="M34" i="11"/>
  <c r="M44" i="11"/>
  <c r="J41" i="11"/>
  <c r="I36" i="11"/>
  <c r="J33" i="11"/>
  <c r="J38" i="11"/>
  <c r="M41" i="11"/>
  <c r="M39" i="11"/>
  <c r="J44" i="11"/>
  <c r="M47" i="11"/>
  <c r="I39" i="11"/>
  <c r="J39" i="11"/>
  <c r="J36" i="11"/>
  <c r="M40" i="11"/>
  <c r="J45" i="11"/>
  <c r="I40" i="11"/>
  <c r="J42" i="11"/>
  <c r="I37" i="11"/>
  <c r="I38" i="11"/>
  <c r="M37" i="11"/>
  <c r="I42" i="11"/>
  <c r="I34" i="11"/>
  <c r="I47" i="11"/>
  <c r="M43" i="11"/>
  <c r="F31" i="11"/>
  <c r="F33" i="11" s="1"/>
  <c r="G31" i="11"/>
  <c r="G36" i="11" s="1"/>
  <c r="D31" i="11"/>
  <c r="C31" i="11"/>
  <c r="W29" i="10"/>
  <c r="Y28" i="10"/>
  <c r="Y29" i="10"/>
  <c r="U27" i="10"/>
  <c r="U28" i="10"/>
  <c r="W28" i="10"/>
  <c r="V28" i="10"/>
  <c r="W27" i="10"/>
  <c r="L20" i="10"/>
  <c r="K22" i="10"/>
  <c r="J19" i="10"/>
  <c r="I16" i="10"/>
  <c r="M13" i="10"/>
  <c r="M23" i="10"/>
  <c r="J14" i="10"/>
  <c r="M22" i="10"/>
  <c r="K16" i="10"/>
  <c r="J24" i="10"/>
  <c r="I17" i="10"/>
  <c r="L21" i="10"/>
  <c r="J15" i="10"/>
  <c r="M19" i="10"/>
  <c r="K13" i="10"/>
  <c r="M18" i="10"/>
  <c r="I21" i="10"/>
  <c r="I13" i="10"/>
  <c r="I24" i="10"/>
  <c r="K14" i="10"/>
  <c r="J22" i="10"/>
  <c r="K24" i="10"/>
  <c r="I18" i="10"/>
  <c r="J13" i="10"/>
  <c r="K23" i="10"/>
  <c r="K17" i="10"/>
  <c r="L19" i="10"/>
  <c r="L18" i="10"/>
  <c r="L22" i="10"/>
  <c r="M24" i="10"/>
  <c r="K18" i="10"/>
  <c r="I23" i="10"/>
  <c r="L16" i="10"/>
  <c r="I22" i="10"/>
  <c r="L15" i="10"/>
  <c r="K15" i="10"/>
  <c r="K19" i="10"/>
  <c r="M20" i="10"/>
  <c r="L17" i="10"/>
  <c r="L13" i="10"/>
  <c r="I19" i="10"/>
  <c r="M15" i="10"/>
  <c r="J21" i="10"/>
  <c r="M14" i="10"/>
  <c r="M17" i="10"/>
  <c r="J16" i="10"/>
  <c r="J23" i="10"/>
  <c r="I20" i="10"/>
  <c r="M16" i="10"/>
  <c r="L24" i="10"/>
  <c r="K21" i="10"/>
  <c r="J18" i="10"/>
  <c r="I15" i="10"/>
  <c r="L23" i="10"/>
  <c r="K20" i="10"/>
  <c r="J17" i="10"/>
  <c r="I14" i="10"/>
  <c r="M21" i="10"/>
  <c r="L14" i="10"/>
  <c r="J20" i="10"/>
  <c r="D26" i="10"/>
  <c r="J26" i="10" s="1"/>
  <c r="C26" i="10"/>
  <c r="I26" i="10" s="1"/>
  <c r="G26" i="10"/>
  <c r="M26" i="10" s="1"/>
  <c r="E26" i="10"/>
  <c r="K26" i="10" s="1"/>
  <c r="F26" i="10"/>
  <c r="D89" i="9"/>
  <c r="G61" i="9"/>
  <c r="C90" i="9"/>
  <c r="M46" i="9"/>
  <c r="M52" i="9"/>
  <c r="L54" i="9"/>
  <c r="L48" i="9"/>
  <c r="L52" i="9"/>
  <c r="L49" i="9"/>
  <c r="L51" i="9"/>
  <c r="L50" i="9"/>
  <c r="M53" i="9"/>
  <c r="L53" i="9"/>
  <c r="M48" i="9"/>
  <c r="L46" i="9"/>
  <c r="M51" i="9"/>
  <c r="M45" i="9"/>
  <c r="M54" i="9"/>
  <c r="L45" i="9"/>
  <c r="G90" i="9"/>
  <c r="F76" i="9"/>
  <c r="G72" i="9"/>
  <c r="H89" i="9"/>
  <c r="G69" i="9"/>
  <c r="D90" i="9"/>
  <c r="C89" i="9"/>
  <c r="F68" i="9"/>
  <c r="G73" i="9"/>
  <c r="G65" i="9"/>
  <c r="F69" i="9"/>
  <c r="F64" i="9"/>
  <c r="G71" i="9"/>
  <c r="F77" i="9"/>
  <c r="G77" i="9"/>
  <c r="F71" i="9"/>
  <c r="F63" i="9"/>
  <c r="G70" i="9"/>
  <c r="G62" i="9"/>
  <c r="F73" i="9"/>
  <c r="F66" i="9"/>
  <c r="F67" i="9"/>
  <c r="F61" i="9"/>
  <c r="F65" i="9"/>
  <c r="F74" i="9"/>
  <c r="G76" i="9"/>
  <c r="G68" i="9"/>
  <c r="F90" i="9"/>
  <c r="G64" i="9"/>
  <c r="F62" i="9"/>
  <c r="F72" i="9"/>
  <c r="G75" i="9"/>
  <c r="G67" i="9"/>
  <c r="G63" i="9"/>
  <c r="E90" i="9"/>
  <c r="F70" i="9"/>
  <c r="G74" i="9"/>
  <c r="G66" i="9"/>
  <c r="G89" i="9"/>
  <c r="F75" i="9"/>
  <c r="F89" i="9"/>
  <c r="E89" i="9"/>
  <c r="D49" i="9"/>
  <c r="G49" i="9" s="1"/>
  <c r="C49" i="9"/>
  <c r="F49" i="9" s="1"/>
  <c r="K30" i="9"/>
  <c r="L29" i="9"/>
  <c r="I29" i="9"/>
  <c r="L30" i="9"/>
  <c r="M29" i="9"/>
  <c r="I30" i="9"/>
  <c r="M30" i="9"/>
  <c r="J29" i="9"/>
  <c r="N29" i="9"/>
  <c r="J30" i="9"/>
  <c r="N30" i="9"/>
  <c r="K29" i="9"/>
  <c r="N26" i="8"/>
  <c r="L30" i="8" s="1"/>
  <c r="N27" i="8"/>
  <c r="I31" i="8" s="1"/>
  <c r="H13" i="8"/>
  <c r="G17" i="8" s="1"/>
  <c r="H14" i="8"/>
  <c r="F18" i="8" s="1"/>
  <c r="H26" i="7"/>
  <c r="G30" i="7" s="1"/>
  <c r="H27" i="7"/>
  <c r="F31" i="7" s="1"/>
  <c r="H14" i="7"/>
  <c r="F18" i="7" s="1"/>
  <c r="L37" i="6"/>
  <c r="L41" i="6"/>
  <c r="M33" i="6"/>
  <c r="L36" i="6"/>
  <c r="M37" i="6"/>
  <c r="L40" i="6"/>
  <c r="M41" i="6"/>
  <c r="M38" i="6"/>
  <c r="M42" i="6"/>
  <c r="L35" i="6"/>
  <c r="M36" i="6"/>
  <c r="L39" i="6"/>
  <c r="M40" i="6"/>
  <c r="L43" i="6"/>
  <c r="L34" i="6"/>
  <c r="M35" i="6"/>
  <c r="L38" i="6"/>
  <c r="M39" i="6"/>
  <c r="L42" i="6"/>
  <c r="M43" i="6"/>
  <c r="L32" i="6"/>
  <c r="M32" i="6"/>
  <c r="C10" i="6"/>
  <c r="F85" i="11" l="1"/>
  <c r="F130" i="11"/>
  <c r="F128" i="11"/>
  <c r="F116" i="11"/>
  <c r="F115" i="11"/>
  <c r="F129" i="11"/>
  <c r="F127" i="11"/>
  <c r="F124" i="11"/>
  <c r="F79" i="11"/>
  <c r="F86" i="11"/>
  <c r="F122" i="11"/>
  <c r="F84" i="11"/>
  <c r="F118" i="11"/>
  <c r="F125" i="11"/>
  <c r="F74" i="11"/>
  <c r="F75" i="11"/>
  <c r="F82" i="11"/>
  <c r="F123" i="11"/>
  <c r="F126" i="11"/>
  <c r="F121" i="11"/>
  <c r="F120" i="11"/>
  <c r="F119" i="11"/>
  <c r="F87" i="11"/>
  <c r="F81" i="11"/>
  <c r="D117" i="11"/>
  <c r="C115" i="11"/>
  <c r="C125" i="11"/>
  <c r="H123" i="11"/>
  <c r="D120" i="11"/>
  <c r="D119" i="11"/>
  <c r="C129" i="11"/>
  <c r="D116" i="11"/>
  <c r="C119" i="11"/>
  <c r="D127" i="11"/>
  <c r="C116" i="11"/>
  <c r="C118" i="11"/>
  <c r="D121" i="11"/>
  <c r="C121" i="11"/>
  <c r="C117" i="11"/>
  <c r="C123" i="11"/>
  <c r="C126" i="11"/>
  <c r="C124" i="11"/>
  <c r="D130" i="11"/>
  <c r="D128" i="11"/>
  <c r="H129" i="11"/>
  <c r="D123" i="11"/>
  <c r="D115" i="11"/>
  <c r="C122" i="11"/>
  <c r="D126" i="11"/>
  <c r="H122" i="11"/>
  <c r="D124" i="11"/>
  <c r="C127" i="11"/>
  <c r="D118" i="11"/>
  <c r="D125" i="11"/>
  <c r="C128" i="11"/>
  <c r="C130" i="11"/>
  <c r="D129" i="11"/>
  <c r="E27" i="7"/>
  <c r="C31" i="7" s="1"/>
  <c r="K31" i="8"/>
  <c r="I30" i="8"/>
  <c r="H115" i="11"/>
  <c r="H117" i="11"/>
  <c r="H118" i="11"/>
  <c r="F89" i="11"/>
  <c r="H119" i="11"/>
  <c r="H121" i="11"/>
  <c r="F78" i="11"/>
  <c r="F77" i="11"/>
  <c r="F88" i="11"/>
  <c r="H116" i="11"/>
  <c r="H130" i="11"/>
  <c r="H124" i="11"/>
  <c r="H126" i="11"/>
  <c r="H127" i="11"/>
  <c r="H125" i="11"/>
  <c r="H128" i="11"/>
  <c r="F80" i="11"/>
  <c r="F76" i="11"/>
  <c r="M31" i="8"/>
  <c r="G32" i="6"/>
  <c r="M30" i="8"/>
  <c r="D86" i="11"/>
  <c r="D87" i="11"/>
  <c r="D76" i="11"/>
  <c r="D89" i="11"/>
  <c r="S42" i="12"/>
  <c r="G53" i="12"/>
  <c r="G56" i="12" s="1"/>
  <c r="R47" i="12"/>
  <c r="F53" i="12"/>
  <c r="F56" i="12" s="1"/>
  <c r="R45" i="12"/>
  <c r="R35" i="12"/>
  <c r="R32" i="12"/>
  <c r="R41" i="12"/>
  <c r="R38" i="12"/>
  <c r="R39" i="12"/>
  <c r="R43" i="12"/>
  <c r="R46" i="12"/>
  <c r="R37" i="12"/>
  <c r="R42" i="12"/>
  <c r="S46" i="12"/>
  <c r="S41" i="12"/>
  <c r="S39" i="12"/>
  <c r="S40" i="12"/>
  <c r="S38" i="12"/>
  <c r="S37" i="12"/>
  <c r="S35" i="12"/>
  <c r="S43" i="12"/>
  <c r="S34" i="12"/>
  <c r="S36" i="12"/>
  <c r="S45" i="12"/>
  <c r="S32" i="12"/>
  <c r="S44" i="12"/>
  <c r="S33" i="12"/>
  <c r="R36" i="12"/>
  <c r="R44" i="12"/>
  <c r="R40" i="12"/>
  <c r="R34" i="12"/>
  <c r="S47" i="12"/>
  <c r="C74" i="11"/>
  <c r="C80" i="11"/>
  <c r="C75" i="11"/>
  <c r="C83" i="11"/>
  <c r="C81" i="11"/>
  <c r="C85" i="11"/>
  <c r="H85" i="11"/>
  <c r="H78" i="11"/>
  <c r="H80" i="11"/>
  <c r="H82" i="11"/>
  <c r="H87" i="11"/>
  <c r="H79" i="11"/>
  <c r="H76" i="11"/>
  <c r="H86" i="11"/>
  <c r="H77" i="11"/>
  <c r="H75" i="11"/>
  <c r="H74" i="11"/>
  <c r="H83" i="11"/>
  <c r="H88" i="11"/>
  <c r="H89" i="11"/>
  <c r="H84" i="11"/>
  <c r="H81" i="11"/>
  <c r="D88" i="11"/>
  <c r="C79" i="11"/>
  <c r="D83" i="11"/>
  <c r="J81" i="11"/>
  <c r="J79" i="11"/>
  <c r="J74" i="11"/>
  <c r="J80" i="11"/>
  <c r="J77" i="11"/>
  <c r="J76" i="11"/>
  <c r="J82" i="11"/>
  <c r="J84" i="11"/>
  <c r="J89" i="11"/>
  <c r="J88" i="11"/>
  <c r="J87" i="11"/>
  <c r="J78" i="11"/>
  <c r="J75" i="11"/>
  <c r="J83" i="11"/>
  <c r="J86" i="11"/>
  <c r="J85" i="11"/>
  <c r="C87" i="11"/>
  <c r="C77" i="11"/>
  <c r="C84" i="11"/>
  <c r="D79" i="11"/>
  <c r="D81" i="11"/>
  <c r="D84" i="11"/>
  <c r="K89" i="11"/>
  <c r="K84" i="11"/>
  <c r="K77" i="11"/>
  <c r="K86" i="11"/>
  <c r="K81" i="11"/>
  <c r="K83" i="11"/>
  <c r="K88" i="11"/>
  <c r="K87" i="11"/>
  <c r="K76" i="11"/>
  <c r="K78" i="11"/>
  <c r="K80" i="11"/>
  <c r="K79" i="11"/>
  <c r="K75" i="11"/>
  <c r="K82" i="11"/>
  <c r="K85" i="11"/>
  <c r="K74" i="11"/>
  <c r="C76" i="11"/>
  <c r="C78" i="11"/>
  <c r="C86" i="11"/>
  <c r="D77" i="11"/>
  <c r="C89" i="11"/>
  <c r="M86" i="11"/>
  <c r="M82" i="11"/>
  <c r="M84" i="11"/>
  <c r="M80" i="11"/>
  <c r="M78" i="11"/>
  <c r="M76" i="11"/>
  <c r="M85" i="11"/>
  <c r="M89" i="11"/>
  <c r="M75" i="11"/>
  <c r="M87" i="11"/>
  <c r="M74" i="11"/>
  <c r="M77" i="11"/>
  <c r="M79" i="11"/>
  <c r="M88" i="11"/>
  <c r="M83" i="11"/>
  <c r="M81" i="11"/>
  <c r="D75" i="11"/>
  <c r="D82" i="11"/>
  <c r="C88" i="11"/>
  <c r="C82" i="11"/>
  <c r="D78" i="11"/>
  <c r="D80" i="11"/>
  <c r="D74" i="11"/>
  <c r="D36" i="11"/>
  <c r="C48" i="11"/>
  <c r="C34" i="11"/>
  <c r="G34" i="11"/>
  <c r="G46" i="11"/>
  <c r="C35" i="11"/>
  <c r="F44" i="11"/>
  <c r="G43" i="11"/>
  <c r="F42" i="11"/>
  <c r="C45" i="11"/>
  <c r="C39" i="11"/>
  <c r="C41" i="11"/>
  <c r="C46" i="11"/>
  <c r="F43" i="11"/>
  <c r="C44" i="11"/>
  <c r="F37" i="11"/>
  <c r="F41" i="11"/>
  <c r="F47" i="11"/>
  <c r="F38" i="11"/>
  <c r="F45" i="11"/>
  <c r="D33" i="11"/>
  <c r="D39" i="11"/>
  <c r="D46" i="11"/>
  <c r="G39" i="11"/>
  <c r="G42" i="11"/>
  <c r="F39" i="11"/>
  <c r="D37" i="11"/>
  <c r="D34" i="11"/>
  <c r="C33" i="11"/>
  <c r="D38" i="11"/>
  <c r="C36" i="11"/>
  <c r="G44" i="11"/>
  <c r="F34" i="11"/>
  <c r="D43" i="11"/>
  <c r="D47" i="11"/>
  <c r="D48" i="11"/>
  <c r="G40" i="11"/>
  <c r="G33" i="11"/>
  <c r="C40" i="11"/>
  <c r="F36" i="11"/>
  <c r="F35" i="11"/>
  <c r="G38" i="11"/>
  <c r="F48" i="11"/>
  <c r="C37" i="11"/>
  <c r="C43" i="11"/>
  <c r="D41" i="11"/>
  <c r="F40" i="11"/>
  <c r="D42" i="11"/>
  <c r="D35" i="11"/>
  <c r="C38" i="11"/>
  <c r="C42" i="11"/>
  <c r="G48" i="11"/>
  <c r="D44" i="11"/>
  <c r="D40" i="11"/>
  <c r="G41" i="11"/>
  <c r="G35" i="11"/>
  <c r="C47" i="11"/>
  <c r="G47" i="11"/>
  <c r="G45" i="11"/>
  <c r="D45" i="11"/>
  <c r="F46" i="11"/>
  <c r="G37" i="11"/>
  <c r="J29" i="10"/>
  <c r="K29" i="10"/>
  <c r="J28" i="10"/>
  <c r="J27" i="10"/>
  <c r="I29" i="10"/>
  <c r="M29" i="10"/>
  <c r="I27" i="10"/>
  <c r="M28" i="10"/>
  <c r="L26" i="10"/>
  <c r="L29" i="10"/>
  <c r="L28" i="10"/>
  <c r="L27" i="10"/>
  <c r="M27" i="10"/>
  <c r="I28" i="10"/>
  <c r="K28" i="10"/>
  <c r="K27" i="10"/>
  <c r="F47" i="9"/>
  <c r="F52" i="9"/>
  <c r="F45" i="9"/>
  <c r="F51" i="9"/>
  <c r="G54" i="9"/>
  <c r="G47" i="9"/>
  <c r="G53" i="9"/>
  <c r="G50" i="9"/>
  <c r="G52" i="9"/>
  <c r="G51" i="9"/>
  <c r="G45" i="9"/>
  <c r="F54" i="9"/>
  <c r="F48" i="9"/>
  <c r="F53" i="9"/>
  <c r="G48" i="9"/>
  <c r="F46" i="9"/>
  <c r="F50" i="9"/>
  <c r="G46" i="9"/>
  <c r="C30" i="9"/>
  <c r="G30" i="9"/>
  <c r="H30" i="9"/>
  <c r="C29" i="9"/>
  <c r="E30" i="9"/>
  <c r="E29" i="9"/>
  <c r="H29" i="9"/>
  <c r="D30" i="9"/>
  <c r="D29" i="9"/>
  <c r="G29" i="9"/>
  <c r="F29" i="9"/>
  <c r="F30" i="9"/>
  <c r="H27" i="8"/>
  <c r="E31" i="8" s="1"/>
  <c r="K30" i="8"/>
  <c r="J31" i="8"/>
  <c r="J30" i="8"/>
  <c r="L31" i="8"/>
  <c r="H26" i="8"/>
  <c r="E30" i="8" s="1"/>
  <c r="E13" i="8"/>
  <c r="C17" i="8" s="1"/>
  <c r="E14" i="8"/>
  <c r="D18" i="8" s="1"/>
  <c r="G18" i="8"/>
  <c r="F17" i="8"/>
  <c r="E14" i="7"/>
  <c r="D18" i="7" s="1"/>
  <c r="F30" i="7"/>
  <c r="G18" i="7"/>
  <c r="D31" i="7"/>
  <c r="D30" i="7"/>
  <c r="G31" i="7"/>
  <c r="E13" i="7"/>
  <c r="D17" i="7" s="1"/>
  <c r="G35" i="6"/>
  <c r="F41" i="6"/>
  <c r="F35" i="6"/>
  <c r="M44" i="6"/>
  <c r="G34" i="6"/>
  <c r="G39" i="6"/>
  <c r="F34" i="6"/>
  <c r="F39" i="6"/>
  <c r="G40" i="6"/>
  <c r="F40" i="6"/>
  <c r="F32" i="6"/>
  <c r="G38" i="6"/>
  <c r="F33" i="6"/>
  <c r="G41" i="6"/>
  <c r="G43" i="6"/>
  <c r="F38" i="6"/>
  <c r="F43" i="6"/>
  <c r="G33" i="6"/>
  <c r="L44" i="6"/>
  <c r="G42" i="6"/>
  <c r="F37" i="6"/>
  <c r="F36" i="6"/>
  <c r="F42" i="6"/>
  <c r="G37" i="6"/>
  <c r="G36" i="6"/>
  <c r="M17" i="6"/>
  <c r="M16" i="6"/>
  <c r="M20" i="6"/>
  <c r="M24" i="6"/>
  <c r="M21" i="6"/>
  <c r="M15" i="6"/>
  <c r="M19" i="6"/>
  <c r="M23" i="6"/>
  <c r="M13" i="6"/>
  <c r="M14" i="6"/>
  <c r="M18" i="6"/>
  <c r="M22" i="6"/>
  <c r="C18" i="7" l="1"/>
  <c r="D17" i="8"/>
  <c r="G31" i="8"/>
  <c r="C31" i="8"/>
  <c r="D31" i="8"/>
  <c r="F31" i="8"/>
  <c r="D30" i="8"/>
  <c r="G30" i="8"/>
  <c r="C30" i="8"/>
  <c r="F30" i="8"/>
  <c r="C18" i="8"/>
  <c r="C17" i="7"/>
  <c r="G44" i="6"/>
  <c r="F44" i="6"/>
  <c r="F20" i="6"/>
  <c r="F23" i="6"/>
  <c r="F18" i="6"/>
  <c r="F24" i="6"/>
  <c r="G13" i="6"/>
  <c r="B3" i="21" s="1"/>
  <c r="G15" i="6"/>
  <c r="B5" i="21" s="1"/>
  <c r="G16" i="6"/>
  <c r="B6" i="21" s="1"/>
  <c r="G18" i="6"/>
  <c r="B8" i="21" s="1"/>
  <c r="F13" i="6"/>
  <c r="G19" i="6"/>
  <c r="B9" i="21" s="1"/>
  <c r="G14" i="6"/>
  <c r="B4" i="21" s="1"/>
  <c r="G17" i="6"/>
  <c r="B7" i="21" s="1"/>
  <c r="G20" i="6"/>
  <c r="B10" i="21" s="1"/>
  <c r="F15" i="6"/>
  <c r="G22" i="6"/>
  <c r="B12" i="21" s="1"/>
  <c r="F17" i="6"/>
  <c r="G23" i="6"/>
  <c r="B13" i="21" s="1"/>
  <c r="F14" i="6"/>
  <c r="G21" i="6"/>
  <c r="B11" i="21" s="1"/>
  <c r="F16" i="6"/>
  <c r="F22" i="6"/>
  <c r="G24" i="6"/>
  <c r="B14" i="21" s="1"/>
  <c r="F19" i="6"/>
  <c r="F21" i="6"/>
  <c r="L18" i="6" l="1"/>
  <c r="L24" i="6"/>
  <c r="L21" i="6"/>
  <c r="L16" i="6"/>
  <c r="L14" i="6"/>
  <c r="L15" i="6"/>
  <c r="L17" i="6"/>
  <c r="L23" i="6"/>
  <c r="L22" i="6"/>
  <c r="L20" i="6"/>
  <c r="L13" i="6"/>
  <c r="L19" i="6"/>
  <c r="D30" i="12" l="1"/>
  <c r="C30" i="12"/>
  <c r="C41" i="12" l="1"/>
  <c r="C33" i="12"/>
  <c r="C45" i="12"/>
  <c r="C37" i="12"/>
  <c r="C42" i="12"/>
  <c r="C47" i="12"/>
  <c r="C34" i="12"/>
  <c r="C43" i="12"/>
  <c r="C38" i="12"/>
  <c r="C36" i="12"/>
  <c r="C40" i="12"/>
  <c r="C32" i="12"/>
  <c r="C44" i="12"/>
  <c r="C46" i="12"/>
  <c r="C35" i="12"/>
  <c r="C39" i="12"/>
  <c r="D34" i="12"/>
  <c r="D42" i="12"/>
  <c r="D46" i="12"/>
  <c r="D38" i="12"/>
  <c r="D47" i="12"/>
  <c r="D45" i="12"/>
  <c r="D36" i="12"/>
  <c r="D32" i="12"/>
  <c r="D37" i="12"/>
  <c r="D41" i="12"/>
  <c r="D40" i="12"/>
  <c r="D44" i="12"/>
  <c r="D35" i="12"/>
  <c r="D39" i="12"/>
  <c r="D43" i="12"/>
  <c r="D33" i="12"/>
  <c r="I14" i="12"/>
  <c r="G30" i="12"/>
  <c r="F30" i="12"/>
  <c r="G47" i="12" l="1"/>
  <c r="G43" i="12"/>
  <c r="G39" i="12"/>
  <c r="G35" i="12"/>
  <c r="G44" i="12"/>
  <c r="G36" i="12"/>
  <c r="G46" i="12"/>
  <c r="G33" i="12"/>
  <c r="G45" i="12"/>
  <c r="G34" i="12"/>
  <c r="G37" i="12"/>
  <c r="G42" i="12"/>
  <c r="G41" i="12"/>
  <c r="G40" i="12"/>
  <c r="G38" i="12"/>
  <c r="G32" i="12"/>
  <c r="I30" i="12"/>
  <c r="I32" i="12" s="1"/>
  <c r="F42" i="12"/>
  <c r="F38" i="12"/>
  <c r="F34" i="12"/>
  <c r="F32" i="12"/>
  <c r="F46" i="12"/>
  <c r="F35" i="12"/>
  <c r="F33" i="12"/>
  <c r="F45" i="12"/>
  <c r="F39" i="12"/>
  <c r="F43" i="12"/>
  <c r="F47" i="12"/>
  <c r="F41" i="12"/>
  <c r="F40" i="12"/>
  <c r="F44" i="12"/>
  <c r="F37" i="12"/>
  <c r="F36" i="12"/>
  <c r="J14" i="12"/>
  <c r="J30" i="12" l="1"/>
  <c r="J32" i="12" s="1"/>
  <c r="I46" i="12"/>
  <c r="C53" i="12"/>
  <c r="C56" i="12" s="1"/>
  <c r="I34" i="12"/>
  <c r="I38" i="12"/>
  <c r="I42" i="12"/>
  <c r="I37" i="12"/>
  <c r="I35" i="12"/>
  <c r="I33" i="12"/>
  <c r="I41" i="12"/>
  <c r="I45" i="12"/>
  <c r="I39" i="12"/>
  <c r="I40" i="12"/>
  <c r="I36" i="12"/>
  <c r="I43" i="12"/>
  <c r="I44" i="12"/>
  <c r="I47" i="12"/>
  <c r="J46" i="12" l="1"/>
  <c r="D53" i="12"/>
  <c r="D56" i="12" s="1"/>
  <c r="J35" i="12"/>
  <c r="J47" i="12"/>
  <c r="J44" i="12"/>
  <c r="J42" i="12"/>
  <c r="J38" i="12"/>
  <c r="J39" i="12"/>
  <c r="J43" i="12"/>
  <c r="J41" i="12"/>
  <c r="J45" i="12"/>
  <c r="J40" i="12"/>
  <c r="J34" i="12"/>
  <c r="J36" i="12"/>
  <c r="J37" i="12"/>
  <c r="J33" i="12"/>
  <c r="H13" i="7" l="1"/>
  <c r="G17" i="7" l="1"/>
  <c r="F17" i="7"/>
  <c r="C26" i="27" l="1"/>
  <c r="C79" i="27"/>
  <c r="I113" i="11"/>
  <c r="I115" i="11" s="1"/>
  <c r="D65" i="27"/>
  <c r="D91" i="9"/>
  <c r="E72" i="11"/>
  <c r="E74" i="11" s="1"/>
  <c r="I72" i="11"/>
  <c r="I74" i="11" s="1"/>
  <c r="H65" i="27"/>
  <c r="H14" i="6"/>
  <c r="C4" i="21" s="1"/>
  <c r="H19" i="6"/>
  <c r="C9" i="21" s="1"/>
  <c r="H32" i="6"/>
  <c r="H39" i="6"/>
  <c r="D31" i="9"/>
  <c r="H64" i="9"/>
  <c r="H91" i="9"/>
  <c r="N16" i="10"/>
  <c r="H31" i="11"/>
  <c r="H33" i="11" s="1"/>
  <c r="H30" i="12"/>
  <c r="H32" i="12" s="1"/>
  <c r="H21" i="6"/>
  <c r="C11" i="21" s="1"/>
  <c r="H36" i="6"/>
  <c r="H31" i="9"/>
  <c r="H76" i="9"/>
  <c r="E31" i="11"/>
  <c r="E37" i="11" s="1"/>
  <c r="H41" i="11"/>
  <c r="K18" i="12"/>
  <c r="E113" i="11"/>
  <c r="E122" i="11" s="1"/>
  <c r="D26" i="27"/>
  <c r="C37" i="27"/>
  <c r="E65" i="27"/>
  <c r="D79" i="27"/>
  <c r="H15" i="6"/>
  <c r="C5" i="21" s="1"/>
  <c r="H18" i="6"/>
  <c r="C8" i="21" s="1"/>
  <c r="H23" i="6"/>
  <c r="C13" i="21" s="1"/>
  <c r="H33" i="6"/>
  <c r="H38" i="6"/>
  <c r="H40" i="6"/>
  <c r="E15" i="8"/>
  <c r="C19" i="8" s="1"/>
  <c r="E31" i="9"/>
  <c r="H61" i="9"/>
  <c r="H65" i="9"/>
  <c r="H69" i="9"/>
  <c r="H73" i="9"/>
  <c r="H77" i="9"/>
  <c r="E91" i="9"/>
  <c r="H26" i="10"/>
  <c r="N26" i="10" s="1"/>
  <c r="N13" i="10"/>
  <c r="N19" i="10"/>
  <c r="N21" i="10"/>
  <c r="H34" i="11"/>
  <c r="H38" i="11"/>
  <c r="H42" i="11"/>
  <c r="H46" i="11"/>
  <c r="K15" i="12"/>
  <c r="K19" i="12"/>
  <c r="K23" i="12"/>
  <c r="K27" i="12"/>
  <c r="E75" i="11"/>
  <c r="E83" i="11"/>
  <c r="E87" i="11"/>
  <c r="I125" i="11"/>
  <c r="I128" i="11"/>
  <c r="H33" i="12"/>
  <c r="H37" i="12"/>
  <c r="H41" i="12"/>
  <c r="P164" i="27"/>
  <c r="H72" i="9"/>
  <c r="N20" i="10"/>
  <c r="H45" i="11"/>
  <c r="K22" i="12"/>
  <c r="E78" i="11"/>
  <c r="G72" i="11"/>
  <c r="G77" i="11" s="1"/>
  <c r="H40" i="12"/>
  <c r="F65" i="27"/>
  <c r="H16" i="6"/>
  <c r="C6" i="21" s="1"/>
  <c r="H22" i="6"/>
  <c r="C12" i="21" s="1"/>
  <c r="H24" i="6"/>
  <c r="C14" i="21" s="1"/>
  <c r="H34" i="6"/>
  <c r="H37" i="6"/>
  <c r="H42" i="6"/>
  <c r="E28" i="7"/>
  <c r="C32" i="7" s="1"/>
  <c r="D19" i="8"/>
  <c r="H28" i="8"/>
  <c r="F32" i="8" s="1"/>
  <c r="F31" i="9"/>
  <c r="H62" i="9"/>
  <c r="H66" i="9"/>
  <c r="H70" i="9"/>
  <c r="H74" i="9"/>
  <c r="F91" i="9"/>
  <c r="N14" i="10"/>
  <c r="N17" i="10"/>
  <c r="N22" i="10"/>
  <c r="E35" i="11"/>
  <c r="E39" i="11"/>
  <c r="H35" i="11"/>
  <c r="H39" i="11"/>
  <c r="H43" i="11"/>
  <c r="H47" i="11"/>
  <c r="K16" i="12"/>
  <c r="K20" i="12"/>
  <c r="K24" i="12"/>
  <c r="K28" i="12"/>
  <c r="E76" i="11"/>
  <c r="E80" i="11"/>
  <c r="E84" i="11"/>
  <c r="E88" i="11"/>
  <c r="I76" i="11"/>
  <c r="I80" i="11"/>
  <c r="I121" i="11"/>
  <c r="H34" i="12"/>
  <c r="H38" i="12"/>
  <c r="H42" i="12"/>
  <c r="H46" i="12"/>
  <c r="E49" i="9"/>
  <c r="H49" i="9" s="1"/>
  <c r="H68" i="9"/>
  <c r="N24" i="10"/>
  <c r="E41" i="11"/>
  <c r="H37" i="11"/>
  <c r="K14" i="12"/>
  <c r="E30" i="12"/>
  <c r="E32" i="12" s="1"/>
  <c r="K26" i="12"/>
  <c r="E82" i="11"/>
  <c r="I82" i="11"/>
  <c r="G113" i="11"/>
  <c r="G129" i="11" s="1"/>
  <c r="H36" i="12"/>
  <c r="C65" i="27"/>
  <c r="G65" i="27"/>
  <c r="M164" i="27"/>
  <c r="H13" i="6"/>
  <c r="C3" i="21" s="1"/>
  <c r="H17" i="6"/>
  <c r="C7" i="21" s="1"/>
  <c r="H20" i="6"/>
  <c r="C10" i="21" s="1"/>
  <c r="H35" i="6"/>
  <c r="H41" i="6"/>
  <c r="H43" i="6"/>
  <c r="C31" i="9"/>
  <c r="G31" i="9"/>
  <c r="H63" i="9"/>
  <c r="H67" i="9"/>
  <c r="H71" i="9"/>
  <c r="H75" i="9"/>
  <c r="C91" i="9"/>
  <c r="G91" i="9"/>
  <c r="N15" i="10"/>
  <c r="N18" i="10"/>
  <c r="N23" i="10"/>
  <c r="E40" i="11"/>
  <c r="E44" i="11"/>
  <c r="H36" i="11"/>
  <c r="H40" i="11"/>
  <c r="H44" i="11"/>
  <c r="H48" i="11"/>
  <c r="K17" i="12"/>
  <c r="K21" i="12"/>
  <c r="K25" i="12"/>
  <c r="K29" i="12"/>
  <c r="E77" i="11"/>
  <c r="E81" i="11"/>
  <c r="E85" i="11"/>
  <c r="E89" i="11"/>
  <c r="G81" i="11"/>
  <c r="I85" i="11"/>
  <c r="I89" i="11"/>
  <c r="G118" i="11"/>
  <c r="G122" i="11"/>
  <c r="I118" i="11"/>
  <c r="I123" i="11"/>
  <c r="H35" i="12"/>
  <c r="H39" i="12"/>
  <c r="H43" i="12"/>
  <c r="H47" i="12"/>
  <c r="E59" i="12"/>
  <c r="G80" i="11" l="1"/>
  <c r="N28" i="10"/>
  <c r="E34" i="11"/>
  <c r="H44" i="12"/>
  <c r="H45" i="12"/>
  <c r="E79" i="11"/>
  <c r="E86" i="11"/>
  <c r="H45" i="9"/>
  <c r="G86" i="11"/>
  <c r="G76" i="11"/>
  <c r="G89" i="11"/>
  <c r="G78" i="11"/>
  <c r="G88" i="11"/>
  <c r="I87" i="11"/>
  <c r="I78" i="11"/>
  <c r="F79" i="27"/>
  <c r="G85" i="11"/>
  <c r="I117" i="11"/>
  <c r="G84" i="11"/>
  <c r="I127" i="11"/>
  <c r="I83" i="11"/>
  <c r="I130" i="11"/>
  <c r="I81" i="11"/>
  <c r="E36" i="11"/>
  <c r="I124" i="11"/>
  <c r="I129" i="11"/>
  <c r="I88" i="11"/>
  <c r="E47" i="11"/>
  <c r="N29" i="10"/>
  <c r="I86" i="11"/>
  <c r="I120" i="11"/>
  <c r="I79" i="11"/>
  <c r="K91" i="9"/>
  <c r="I126" i="11"/>
  <c r="I77" i="11"/>
  <c r="E48" i="11"/>
  <c r="N27" i="10"/>
  <c r="I122" i="11"/>
  <c r="I84" i="11"/>
  <c r="E43" i="11"/>
  <c r="I116" i="11"/>
  <c r="I75" i="11"/>
  <c r="I119" i="11"/>
  <c r="J141" i="27"/>
  <c r="N91" i="9"/>
  <c r="E117" i="11"/>
  <c r="H59" i="12"/>
  <c r="E39" i="12"/>
  <c r="C32" i="8"/>
  <c r="E118" i="11"/>
  <c r="E47" i="12"/>
  <c r="G130" i="11"/>
  <c r="E128" i="11"/>
  <c r="H15" i="7"/>
  <c r="F19" i="7" s="1"/>
  <c r="D154" i="27"/>
  <c r="F51" i="27"/>
  <c r="E129" i="11"/>
  <c r="E123" i="11"/>
  <c r="E124" i="11"/>
  <c r="K65" i="27"/>
  <c r="F26" i="27"/>
  <c r="E130" i="11"/>
  <c r="E43" i="12"/>
  <c r="E35" i="12"/>
  <c r="D41" i="27"/>
  <c r="E119" i="11"/>
  <c r="E125" i="11"/>
  <c r="E120" i="11"/>
  <c r="K31" i="9"/>
  <c r="E126" i="11"/>
  <c r="E121" i="11"/>
  <c r="E116" i="11"/>
  <c r="H48" i="9"/>
  <c r="G79" i="11"/>
  <c r="Z21" i="10"/>
  <c r="N77" i="9"/>
  <c r="N18" i="6"/>
  <c r="H53" i="9"/>
  <c r="C105" i="27"/>
  <c r="D32" i="8"/>
  <c r="H47" i="9"/>
  <c r="G75" i="11"/>
  <c r="E42" i="11"/>
  <c r="G154" i="27"/>
  <c r="H44" i="6"/>
  <c r="D7" i="21"/>
  <c r="N131" i="27"/>
  <c r="H119" i="27"/>
  <c r="I93" i="27"/>
  <c r="E38" i="11"/>
  <c r="L131" i="27"/>
  <c r="J105" i="27"/>
  <c r="I131" i="27"/>
  <c r="N31" i="11"/>
  <c r="N40" i="11" s="1"/>
  <c r="Z13" i="10"/>
  <c r="T26" i="10"/>
  <c r="Z26" i="10" s="1"/>
  <c r="N69" i="9"/>
  <c r="G37" i="27"/>
  <c r="L72" i="11"/>
  <c r="L79" i="11" s="1"/>
  <c r="Z20" i="10"/>
  <c r="N68" i="9"/>
  <c r="J31" i="9"/>
  <c r="N65" i="27"/>
  <c r="Z24" i="10"/>
  <c r="K49" i="9"/>
  <c r="N49" i="9" s="1"/>
  <c r="N63" i="9"/>
  <c r="M65" i="27"/>
  <c r="Z23" i="10"/>
  <c r="N67" i="9"/>
  <c r="N20" i="6"/>
  <c r="AB164" i="27"/>
  <c r="N70" i="9"/>
  <c r="H28" i="7"/>
  <c r="G32" i="7" s="1"/>
  <c r="L91" i="9"/>
  <c r="D10" i="21"/>
  <c r="J119" i="27"/>
  <c r="D131" i="27"/>
  <c r="F105" i="27"/>
  <c r="Q164" i="27"/>
  <c r="G115" i="11"/>
  <c r="E44" i="12"/>
  <c r="G117" i="11"/>
  <c r="D14" i="21"/>
  <c r="G119" i="27"/>
  <c r="I105" i="27"/>
  <c r="E51" i="27"/>
  <c r="G119" i="11"/>
  <c r="G124" i="11"/>
  <c r="G83" i="11"/>
  <c r="E45" i="12"/>
  <c r="E37" i="12"/>
  <c r="D5" i="21"/>
  <c r="F131" i="27"/>
  <c r="C93" i="27"/>
  <c r="H51" i="27"/>
  <c r="E115" i="11"/>
  <c r="E45" i="11"/>
  <c r="E119" i="27"/>
  <c r="E19" i="21" s="1"/>
  <c r="Q30" i="12"/>
  <c r="Q38" i="12" s="1"/>
  <c r="N65" i="9"/>
  <c r="N23" i="6"/>
  <c r="K31" i="11"/>
  <c r="K33" i="11" s="1"/>
  <c r="Z16" i="10"/>
  <c r="N64" i="9"/>
  <c r="N21" i="6"/>
  <c r="J65" i="27"/>
  <c r="E79" i="27"/>
  <c r="Z15" i="10"/>
  <c r="N17" i="6"/>
  <c r="Z18" i="10"/>
  <c r="N13" i="6"/>
  <c r="I65" i="27"/>
  <c r="N62" i="9"/>
  <c r="N22" i="6"/>
  <c r="N74" i="9"/>
  <c r="D12" i="21"/>
  <c r="K119" i="27"/>
  <c r="C119" i="27"/>
  <c r="C19" i="21" s="1"/>
  <c r="D93" i="27"/>
  <c r="G120" i="11"/>
  <c r="E41" i="12"/>
  <c r="E33" i="12"/>
  <c r="E15" i="7"/>
  <c r="C19" i="7" s="1"/>
  <c r="F141" i="27"/>
  <c r="F145" i="27" s="1"/>
  <c r="F154" i="27"/>
  <c r="F119" i="27"/>
  <c r="J164" i="27"/>
  <c r="D51" i="27"/>
  <c r="E36" i="12"/>
  <c r="E33" i="11"/>
  <c r="D11" i="21"/>
  <c r="G105" i="27"/>
  <c r="G51" i="27"/>
  <c r="L113" i="11"/>
  <c r="L122" i="11" s="1"/>
  <c r="N61" i="9"/>
  <c r="L86" i="11"/>
  <c r="J91" i="9"/>
  <c r="N19" i="6"/>
  <c r="AE164" i="27"/>
  <c r="N72" i="9"/>
  <c r="N14" i="6"/>
  <c r="I91" i="9"/>
  <c r="M31" i="9"/>
  <c r="L81" i="11"/>
  <c r="M91" i="9"/>
  <c r="Z14" i="10"/>
  <c r="Q42" i="12"/>
  <c r="N43" i="11"/>
  <c r="Z22" i="10"/>
  <c r="N66" i="9"/>
  <c r="N24" i="6"/>
  <c r="D3" i="21"/>
  <c r="L119" i="27"/>
  <c r="H131" i="27"/>
  <c r="K30" i="12"/>
  <c r="K41" i="12" s="1"/>
  <c r="D4" i="21"/>
  <c r="G125" i="11"/>
  <c r="E46" i="12"/>
  <c r="E38" i="12"/>
  <c r="D6" i="21"/>
  <c r="I119" i="27"/>
  <c r="C131" i="27"/>
  <c r="E105" i="27"/>
  <c r="F41" i="27"/>
  <c r="E40" i="12"/>
  <c r="G116" i="11"/>
  <c r="H46" i="9"/>
  <c r="D13" i="21"/>
  <c r="M131" i="27"/>
  <c r="G93" i="27"/>
  <c r="C41" i="27"/>
  <c r="G123" i="11"/>
  <c r="F93" i="27"/>
  <c r="E41" i="27"/>
  <c r="Z19" i="10"/>
  <c r="N73" i="9"/>
  <c r="N15" i="6"/>
  <c r="N72" i="11"/>
  <c r="N78" i="11" s="1"/>
  <c r="L75" i="11"/>
  <c r="N113" i="11"/>
  <c r="N127" i="11" s="1"/>
  <c r="L78" i="11"/>
  <c r="N76" i="9"/>
  <c r="N31" i="9"/>
  <c r="E26" i="27"/>
  <c r="N71" i="9"/>
  <c r="G19" i="7"/>
  <c r="L77" i="11"/>
  <c r="N75" i="9"/>
  <c r="I31" i="9"/>
  <c r="L31" i="9"/>
  <c r="N39" i="11"/>
  <c r="Z17" i="10"/>
  <c r="N16" i="6"/>
  <c r="L65" i="27"/>
  <c r="G126" i="11"/>
  <c r="G32" i="8"/>
  <c r="K131" i="27"/>
  <c r="D119" i="27"/>
  <c r="D19" i="21" s="1"/>
  <c r="F19" i="21" s="1"/>
  <c r="E93" i="27"/>
  <c r="J51" i="27"/>
  <c r="K44" i="12"/>
  <c r="H50" i="9"/>
  <c r="E154" i="27"/>
  <c r="G121" i="11"/>
  <c r="E42" i="12"/>
  <c r="E34" i="12"/>
  <c r="H52" i="9"/>
  <c r="C154" i="27"/>
  <c r="G131" i="27"/>
  <c r="H93" i="27"/>
  <c r="I51" i="27"/>
  <c r="G127" i="11"/>
  <c r="G74" i="11"/>
  <c r="H54" i="9"/>
  <c r="D9" i="21"/>
  <c r="G128" i="11"/>
  <c r="G87" i="11"/>
  <c r="E46" i="11"/>
  <c r="H51" i="9"/>
  <c r="E32" i="8"/>
  <c r="D8" i="21"/>
  <c r="J131" i="27"/>
  <c r="H105" i="27"/>
  <c r="G167" i="27"/>
  <c r="E127" i="11"/>
  <c r="G82" i="11"/>
  <c r="D32" i="7"/>
  <c r="E131" i="27"/>
  <c r="D105" i="27"/>
  <c r="C51" i="27"/>
  <c r="K44" i="11" l="1"/>
  <c r="Q37" i="12"/>
  <c r="Q47" i="12"/>
  <c r="N36" i="11"/>
  <c r="Q40" i="12"/>
  <c r="N121" i="11"/>
  <c r="P167" i="27"/>
  <c r="K36" i="11"/>
  <c r="Q35" i="12"/>
  <c r="N41" i="11"/>
  <c r="K154" i="27"/>
  <c r="L85" i="11"/>
  <c r="Q36" i="12"/>
  <c r="N51" i="27"/>
  <c r="Q44" i="12"/>
  <c r="C167" i="27"/>
  <c r="Z29" i="10"/>
  <c r="Z27" i="10"/>
  <c r="L80" i="11"/>
  <c r="Q43" i="12"/>
  <c r="L84" i="11"/>
  <c r="Q41" i="12"/>
  <c r="Q46" i="12"/>
  <c r="K37" i="12"/>
  <c r="K35" i="12"/>
  <c r="K38" i="11"/>
  <c r="K45" i="12"/>
  <c r="K39" i="11"/>
  <c r="K48" i="11"/>
  <c r="K42" i="11"/>
  <c r="K40" i="11"/>
  <c r="K41" i="11"/>
  <c r="K43" i="11"/>
  <c r="K37" i="11"/>
  <c r="P105" i="27"/>
  <c r="K45" i="11"/>
  <c r="K47" i="11"/>
  <c r="N85" i="11"/>
  <c r="Y164" i="27"/>
  <c r="L116" i="11"/>
  <c r="K46" i="11"/>
  <c r="Q32" i="12"/>
  <c r="N52" i="9"/>
  <c r="N53" i="9"/>
  <c r="N48" i="9"/>
  <c r="N47" i="9"/>
  <c r="N46" i="9"/>
  <c r="N45" i="9"/>
  <c r="N54" i="9"/>
  <c r="N50" i="9"/>
  <c r="K32" i="12"/>
  <c r="K47" i="12"/>
  <c r="K40" i="12"/>
  <c r="K43" i="12"/>
  <c r="V131" i="27"/>
  <c r="Q45" i="12"/>
  <c r="F167" i="27"/>
  <c r="N84" i="11"/>
  <c r="N88" i="11"/>
  <c r="K42" i="12"/>
  <c r="N80" i="11"/>
  <c r="L82" i="11"/>
  <c r="J145" i="27" a="1"/>
  <c r="J145" i="27" s="1"/>
  <c r="K35" i="11"/>
  <c r="G41" i="27"/>
  <c r="T119" i="27"/>
  <c r="N87" i="11"/>
  <c r="K36" i="12"/>
  <c r="K33" i="12"/>
  <c r="L93" i="27"/>
  <c r="L83" i="11"/>
  <c r="L76" i="11"/>
  <c r="S131" i="27"/>
  <c r="N74" i="11"/>
  <c r="I154" i="27"/>
  <c r="D19" i="7"/>
  <c r="L88" i="11"/>
  <c r="L89" i="11"/>
  <c r="N86" i="11"/>
  <c r="Q119" i="27"/>
  <c r="M119" i="27"/>
  <c r="C20" i="21" s="1"/>
  <c r="L121" i="11"/>
  <c r="N130" i="11"/>
  <c r="L130" i="11"/>
  <c r="L123" i="11"/>
  <c r="L119" i="11"/>
  <c r="N115" i="11"/>
  <c r="K46" i="12"/>
  <c r="E53" i="12"/>
  <c r="E56" i="12" s="1"/>
  <c r="S119" i="27"/>
  <c r="L125" i="11"/>
  <c r="H145" i="27" a="1"/>
  <c r="H145" i="27" s="1"/>
  <c r="K51" i="27"/>
  <c r="N37" i="11"/>
  <c r="U131" i="27"/>
  <c r="N34" i="11"/>
  <c r="L115" i="11"/>
  <c r="K39" i="12"/>
  <c r="N105" i="27"/>
  <c r="N126" i="11"/>
  <c r="J93" i="27"/>
  <c r="N38" i="11"/>
  <c r="N116" i="11"/>
  <c r="Z28" i="10"/>
  <c r="K34" i="12"/>
  <c r="J41" i="27"/>
  <c r="N76" i="11"/>
  <c r="F32" i="7"/>
  <c r="AF164" i="27"/>
  <c r="V167" i="27" s="1"/>
  <c r="N118" i="11"/>
  <c r="Q39" i="12"/>
  <c r="I145" i="27" a="1"/>
  <c r="I145" i="27" s="1"/>
  <c r="N45" i="11"/>
  <c r="L87" i="11"/>
  <c r="L51" i="27"/>
  <c r="N33" i="11"/>
  <c r="Q131" i="27"/>
  <c r="N124" i="11"/>
  <c r="N125" i="11"/>
  <c r="N119" i="11"/>
  <c r="M105" i="27"/>
  <c r="R51" i="27"/>
  <c r="O51" i="27"/>
  <c r="X131" i="27"/>
  <c r="L120" i="11"/>
  <c r="L117" i="11"/>
  <c r="P131" i="27"/>
  <c r="M93" i="27"/>
  <c r="N120" i="11"/>
  <c r="H154" i="27"/>
  <c r="W131" i="27"/>
  <c r="Z131" i="27"/>
  <c r="O119" i="27"/>
  <c r="E20" i="21" s="1"/>
  <c r="N46" i="11"/>
  <c r="P51" i="27"/>
  <c r="N93" i="27"/>
  <c r="H41" i="27"/>
  <c r="N77" i="11"/>
  <c r="L127" i="11"/>
  <c r="N128" i="11"/>
  <c r="J167" i="27"/>
  <c r="H167" i="27"/>
  <c r="K167" i="27"/>
  <c r="O167" i="27"/>
  <c r="E167" i="27"/>
  <c r="N167" i="27"/>
  <c r="L167" i="27"/>
  <c r="D167" i="27"/>
  <c r="K38" i="12"/>
  <c r="M51" i="27"/>
  <c r="K93" i="27"/>
  <c r="L129" i="11"/>
  <c r="P93" i="27"/>
  <c r="I41" i="27"/>
  <c r="N82" i="11"/>
  <c r="P119" i="27"/>
  <c r="N79" i="11"/>
  <c r="I167" i="27"/>
  <c r="C145" i="27"/>
  <c r="M167" i="27"/>
  <c r="Q105" i="27"/>
  <c r="N35" i="11"/>
  <c r="N117" i="11"/>
  <c r="N119" i="27"/>
  <c r="D20" i="21" s="1"/>
  <c r="N44" i="11"/>
  <c r="R119" i="27"/>
  <c r="N48" i="11"/>
  <c r="O105" i="27"/>
  <c r="N42" i="11"/>
  <c r="L74" i="11"/>
  <c r="N83" i="11"/>
  <c r="D145" i="27"/>
  <c r="O131" i="27"/>
  <c r="G145" i="27" a="1"/>
  <c r="G145" i="27" s="1"/>
  <c r="V119" i="27"/>
  <c r="L154" i="27"/>
  <c r="L128" i="11"/>
  <c r="Y131" i="27"/>
  <c r="H6" i="21"/>
  <c r="H4" i="21"/>
  <c r="F11" i="21"/>
  <c r="H9" i="21"/>
  <c r="F5" i="21"/>
  <c r="H12" i="21"/>
  <c r="H13" i="21"/>
  <c r="F14" i="21"/>
  <c r="F7" i="21"/>
  <c r="F4" i="21"/>
  <c r="H7" i="21"/>
  <c r="F12" i="21"/>
  <c r="H14" i="21"/>
  <c r="F13" i="21"/>
  <c r="F8" i="21"/>
  <c r="F3" i="21"/>
  <c r="F6" i="21"/>
  <c r="H3" i="21"/>
  <c r="F10" i="21"/>
  <c r="F9" i="21"/>
  <c r="H8" i="21"/>
  <c r="H11" i="21"/>
  <c r="H10" i="21"/>
  <c r="H5" i="21"/>
  <c r="K105" i="27"/>
  <c r="N122" i="11"/>
  <c r="X167" i="27"/>
  <c r="N75" i="11"/>
  <c r="Q51" i="27"/>
  <c r="U119" i="27"/>
  <c r="N47" i="11"/>
  <c r="N129" i="11"/>
  <c r="L126" i="11"/>
  <c r="R105" i="27"/>
  <c r="N89" i="11"/>
  <c r="L105" i="27"/>
  <c r="N123" i="11"/>
  <c r="R131" i="27"/>
  <c r="E145" i="27"/>
  <c r="Q167" i="27"/>
  <c r="O93" i="27"/>
  <c r="Q34" i="12"/>
  <c r="Z167" i="27"/>
  <c r="N81" i="11"/>
  <c r="T131" i="27"/>
  <c r="L118" i="11"/>
  <c r="J154" i="27"/>
  <c r="L124" i="11"/>
  <c r="N51" i="9"/>
  <c r="K34" i="11"/>
  <c r="Q33" i="12"/>
  <c r="F20" i="21" l="1"/>
  <c r="AE167" i="27"/>
  <c r="Y167" i="27"/>
  <c r="U167" i="27"/>
  <c r="AB167" i="27"/>
  <c r="S167" i="27"/>
  <c r="AF167" i="27"/>
  <c r="W167" i="27"/>
  <c r="AD167" i="27"/>
  <c r="AA167" i="27"/>
  <c r="T167" i="27"/>
  <c r="R167" i="27"/>
  <c r="AC167" i="27"/>
  <c r="T29" i="12" l="1"/>
  <c r="T24" i="12" l="1"/>
  <c r="T23" i="12"/>
  <c r="T26" i="12"/>
  <c r="T22" i="12"/>
  <c r="T18" i="12"/>
  <c r="T25" i="12"/>
  <c r="T21" i="12"/>
  <c r="T17" i="12"/>
  <c r="T28" i="12"/>
  <c r="T20" i="12"/>
  <c r="T16" i="12"/>
  <c r="T27" i="12"/>
  <c r="T19" i="12"/>
  <c r="T15" i="12"/>
  <c r="P113" i="11" l="1"/>
  <c r="P115" i="11" s="1"/>
  <c r="T14" i="12"/>
  <c r="T30" i="12" s="1"/>
  <c r="T45" i="12" s="1"/>
  <c r="N30" i="12"/>
  <c r="P72" i="11"/>
  <c r="P74" i="11" s="1"/>
  <c r="T36" i="12" l="1"/>
  <c r="T46" i="12"/>
  <c r="T44" i="12"/>
  <c r="T39" i="12"/>
  <c r="N47" i="12"/>
  <c r="N43" i="12"/>
  <c r="N35" i="12"/>
  <c r="N38" i="12"/>
  <c r="N45" i="12"/>
  <c r="N33" i="12"/>
  <c r="N42" i="12"/>
  <c r="N44" i="12"/>
  <c r="N36" i="12"/>
  <c r="N37" i="12"/>
  <c r="N39" i="12"/>
  <c r="N46" i="12"/>
  <c r="N34" i="12"/>
  <c r="N41" i="12"/>
  <c r="N40" i="12"/>
  <c r="T37" i="12"/>
  <c r="T32" i="12"/>
  <c r="H53" i="12"/>
  <c r="H56" i="12" s="1"/>
  <c r="T47" i="12"/>
  <c r="T43" i="12"/>
  <c r="T33" i="12"/>
  <c r="T34" i="12"/>
  <c r="T41" i="12"/>
  <c r="T35" i="12"/>
  <c r="T42" i="12"/>
  <c r="P80" i="11"/>
  <c r="P78" i="11"/>
  <c r="P77" i="11"/>
  <c r="P84" i="11"/>
  <c r="P75" i="11"/>
  <c r="P89" i="11"/>
  <c r="P76" i="11"/>
  <c r="P87" i="11"/>
  <c r="P86" i="11"/>
  <c r="P85" i="11"/>
  <c r="P83" i="11"/>
  <c r="P82" i="11"/>
  <c r="P81" i="11"/>
  <c r="P88" i="11"/>
  <c r="P79" i="11"/>
  <c r="N32" i="12"/>
  <c r="T40" i="12"/>
  <c r="T38" i="12"/>
  <c r="P127" i="11"/>
  <c r="P118" i="11"/>
  <c r="P121" i="11"/>
  <c r="P116" i="11"/>
  <c r="P123" i="11"/>
  <c r="P130" i="11"/>
  <c r="P117" i="11"/>
  <c r="P128" i="11"/>
  <c r="P119" i="11"/>
  <c r="P126" i="11"/>
  <c r="P129" i="11"/>
  <c r="P124" i="11"/>
  <c r="P122" i="11"/>
  <c r="P125" i="11"/>
  <c r="P120" i="11"/>
  <c r="H15" i="8" l="1"/>
  <c r="F19" i="8" s="1"/>
  <c r="N35" i="6"/>
  <c r="N41" i="6"/>
  <c r="N42" i="6"/>
  <c r="N38" i="6"/>
  <c r="N36" i="6"/>
  <c r="N40" i="6"/>
  <c r="N39" i="6"/>
  <c r="N34" i="6"/>
  <c r="N28" i="8"/>
  <c r="M32" i="8" s="1"/>
  <c r="N32" i="6"/>
  <c r="G19" i="8"/>
  <c r="N37" i="6"/>
  <c r="N33" i="6"/>
  <c r="N43" i="6"/>
  <c r="N44" i="6" l="1"/>
  <c r="K32" i="8"/>
  <c r="I32" i="8"/>
  <c r="L32" i="8"/>
  <c r="J32" i="8"/>
</calcChain>
</file>

<file path=xl/sharedStrings.xml><?xml version="1.0" encoding="utf-8"?>
<sst xmlns="http://schemas.openxmlformats.org/spreadsheetml/2006/main" count="1610" uniqueCount="379">
  <si>
    <t>Common Advice Performance Management Reporting Framework Summary 2019/20</t>
  </si>
  <si>
    <t>South Ayrshire</t>
  </si>
  <si>
    <r>
      <t xml:space="preserve">The Common Advice Performance Management Reporting Framework (CAPMRF) has been developed in consultation with local authorities and other key stakeholders. 
It aims to measure key performance indicators for money and welfare rights advice services funded by local authorities on both an in-house and commissioned basis. 
</t>
    </r>
    <r>
      <rPr>
        <b/>
        <sz val="11"/>
        <color theme="1"/>
        <rFont val="Calibri"/>
        <family val="2"/>
        <scheme val="minor"/>
      </rPr>
      <t>This is a summary of the key findings from the data returns for 2019/20 for the CAPMRF for South Ayrshire Council.</t>
    </r>
  </si>
  <si>
    <t>Contents</t>
  </si>
  <si>
    <t>Notes &amp; Caveats</t>
  </si>
  <si>
    <t>Key Points</t>
  </si>
  <si>
    <t>Tables</t>
  </si>
  <si>
    <t>Services</t>
  </si>
  <si>
    <t>Demographics</t>
  </si>
  <si>
    <t>Debt</t>
  </si>
  <si>
    <t>Staff</t>
  </si>
  <si>
    <t>Funding</t>
  </si>
  <si>
    <t>Volume</t>
  </si>
  <si>
    <t>Debt Strategies</t>
  </si>
  <si>
    <t>Welfare Rights Activity</t>
  </si>
  <si>
    <t>Financial Gain</t>
  </si>
  <si>
    <t>Softer Outcomes</t>
  </si>
  <si>
    <t>Charts</t>
  </si>
  <si>
    <t>Economic Status Chart</t>
  </si>
  <si>
    <t>Debt Chart</t>
  </si>
  <si>
    <t>Financial Gain Chart</t>
  </si>
  <si>
    <t>Return to Contents</t>
  </si>
  <si>
    <t>The information presented in this spreadsheet relates to data from money and welfare rights advice services funded by South Ayrshire council, covering the period 1st April 2019 - 31st March 2020.</t>
  </si>
  <si>
    <t xml:space="preserve">This data is presented alongside Scotland level data which is aggregated from data returns from 32 Scottish local authorities. </t>
  </si>
  <si>
    <t xml:space="preserve">Please note that several caveats apply to the data supplied, which must be considered when interpreting findings. </t>
  </si>
  <si>
    <t xml:space="preserve">These gaps often occur when some services cannot record the data in the format defined in the Indicator Guide. </t>
  </si>
  <si>
    <t xml:space="preserve">An overview of these gaps is provided below. </t>
  </si>
  <si>
    <t>General</t>
  </si>
  <si>
    <t>Figures for Scotland are included in this spreadsheet to illustrate how activity in South Ayrshire compares with the national picture. However, as not all local authorities are able to provide all data covered by the framework the Scotland figure does contain gaps, and direct comparisons should be treated with caution. These gaps are generally likely to contribute to underestimations of the workload and impact of the services. 
Some data breakdowns (e.g. demographic categories) have also been presented as percentages to enable more reliable comparisons between the local and national figures, however these should still be treated with caution.</t>
  </si>
  <si>
    <t xml:space="preserve">Figures included under "Not Recorded" and "Prefer not to answer" have been excluded from this data set and are not included in proportions. </t>
  </si>
  <si>
    <t xml:space="preserve">To illustrate how the demographics of clients accessing the services compares with the population of South Ayrshire, comparisons have been made using data from the 2019 Scottish Household Survey (SHS). This helps demonstrate which demographic groups are overrepresented or underrepresented within advice services. </t>
  </si>
  <si>
    <t>Demographics are only recorded for new clients and full demographic information is only recorded for clients who progress to full cases following enquiries/triage.</t>
  </si>
  <si>
    <t>Table C2.5</t>
  </si>
  <si>
    <t>Table C2.5 - 2017/18 and 2018/19 figures do not include figure for welfare rights clients.</t>
  </si>
  <si>
    <t>Figures for 2018/19 and 2019/20 are only recorded for new clients with either SNSIAP case type II or III.</t>
  </si>
  <si>
    <t>Table I2.1</t>
  </si>
  <si>
    <t xml:space="preserve">Table I2.1 - Increase in local authority funding for internal provision between 2018/19 and 2019/20 reflects an inflation rise in salary costs of 3%. </t>
  </si>
  <si>
    <t xml:space="preserve">These figures are only recorded for type 11 and type 111 cases - All type 1 cases are dealt with in the triage process and no statistical info is recorded, other than the call and if it is a new client. </t>
  </si>
  <si>
    <t>Table A1.3</t>
  </si>
  <si>
    <t xml:space="preserve">Table A1.3 - The service now carries out benefit entitlement checks for all cases being taken out at the hub. However, the figures underestimate the true volume as checks carried out during the triage process cannot be reported on. </t>
  </si>
  <si>
    <t>Table A1.5</t>
  </si>
  <si>
    <t xml:space="preserve">Table A1.5 - 2018/19 figures are only recorded for face to face contacts. </t>
  </si>
  <si>
    <t>Softer Outcomes are not measured using the CAPMRF indicators. However, a case study and client feedback from 2019/20 has been included.</t>
  </si>
  <si>
    <t>In 2019/20 South Ayrshire Council funded 1 service to deliver both Money and Welfare Rights Advice.</t>
  </si>
  <si>
    <t>This service is delivered internally within the council.</t>
  </si>
  <si>
    <t xml:space="preserve">The service is listed below, alongside the Case Management Systems used within this service. </t>
  </si>
  <si>
    <t>Internal Service</t>
  </si>
  <si>
    <t>Service Name</t>
  </si>
  <si>
    <t>Case Management System</t>
  </si>
  <si>
    <t>Information and Advice Hub</t>
  </si>
  <si>
    <t>AdvicePro</t>
  </si>
  <si>
    <t>Clients by Demographics</t>
  </si>
  <si>
    <t>Gender</t>
  </si>
  <si>
    <t>Table C2.1</t>
  </si>
  <si>
    <t>Age</t>
  </si>
  <si>
    <t>Table C2.2</t>
  </si>
  <si>
    <t>Ethnicity</t>
  </si>
  <si>
    <t>Table C2.3</t>
  </si>
  <si>
    <t>Disability</t>
  </si>
  <si>
    <t>Table C2.4</t>
  </si>
  <si>
    <t>Household Income</t>
  </si>
  <si>
    <t>Economic Status</t>
  </si>
  <si>
    <t>Table C2.6</t>
  </si>
  <si>
    <t>Housing Tenure</t>
  </si>
  <si>
    <t>Table C2.7</t>
  </si>
  <si>
    <t>Household Composition</t>
  </si>
  <si>
    <t>Table C2.8</t>
  </si>
  <si>
    <t>Table C2.1 Money and Welfare Rights Advice Clients by Gender in 2017/18, 2018/19 and 2019/20</t>
  </si>
  <si>
    <t>Clients</t>
  </si>
  <si>
    <t>Population (SHS)</t>
  </si>
  <si>
    <t>Scotland</t>
  </si>
  <si>
    <t>Male</t>
  </si>
  <si>
    <t>Female</t>
  </si>
  <si>
    <t>Number</t>
  </si>
  <si>
    <t>2017/18</t>
  </si>
  <si>
    <t>-</t>
  </si>
  <si>
    <t>2018/19</t>
  </si>
  <si>
    <t>2019/20</t>
  </si>
  <si>
    <t>Proportion</t>
  </si>
  <si>
    <r>
      <t>Table C2.2 Money and Welfare Rights Advice Clients by Age Bracket in 2017/18, 2018/19 and 2019/20</t>
    </r>
    <r>
      <rPr>
        <b/>
        <vertAlign val="superscript"/>
        <sz val="11"/>
        <color theme="1"/>
        <rFont val="Calibri"/>
        <family val="2"/>
        <scheme val="minor"/>
      </rPr>
      <t>1</t>
    </r>
  </si>
  <si>
    <t>General breakdown - comparable categories across 3 years</t>
  </si>
  <si>
    <t>16-34</t>
  </si>
  <si>
    <t>35-44</t>
  </si>
  <si>
    <t>45-59</t>
  </si>
  <si>
    <t>60+</t>
  </si>
  <si>
    <t>Detailed Breakdown - comparable categories across 2 years</t>
  </si>
  <si>
    <t>0-15</t>
  </si>
  <si>
    <t>16-24</t>
  </si>
  <si>
    <t>25-34</t>
  </si>
  <si>
    <t>60-64</t>
  </si>
  <si>
    <t>65-70</t>
  </si>
  <si>
    <t>71+</t>
  </si>
  <si>
    <t>Number of Clients</t>
  </si>
  <si>
    <t>Proportion of Clients</t>
  </si>
  <si>
    <t>Table C2.3 Money &amp; Welfare Rights Advice Clients by Ethnicity in 2017/18, 2018/19 and 2019/20</t>
  </si>
  <si>
    <t>White</t>
  </si>
  <si>
    <t>Mixed or Multiple Ethnic Groups</t>
  </si>
  <si>
    <t>Asian, Asian Scottish or Asian British</t>
  </si>
  <si>
    <t>African</t>
  </si>
  <si>
    <t>Caribbean or Black</t>
  </si>
  <si>
    <t>Other Ethnic Group</t>
  </si>
  <si>
    <t>Table C2.4 Money and Welfare Rights Advice Clients Reporting a Disability or Long-Term Condition in 2017/18, 2018/19 and 2019/20</t>
  </si>
  <si>
    <t>No Disability</t>
  </si>
  <si>
    <r>
      <t>Table C2.5 Money and Welfare Rights Advice Clients by Household Income in 2017/18, 2018/19 and 2019/20</t>
    </r>
    <r>
      <rPr>
        <u/>
        <vertAlign val="superscript"/>
        <sz val="11"/>
        <color theme="10"/>
        <rFont val="Calibri"/>
        <family val="2"/>
        <scheme val="minor"/>
      </rPr>
      <t xml:space="preserve"> 2</t>
    </r>
  </si>
  <si>
    <t>Income</t>
  </si>
  <si>
    <t>£10,000 or less</t>
  </si>
  <si>
    <t>£10,001-£15,000</t>
  </si>
  <si>
    <t>£15,001-£20,000</t>
  </si>
  <si>
    <t>£20,001-£25,000</t>
  </si>
  <si>
    <t>£25,001-£30,000</t>
  </si>
  <si>
    <t>£30,001-£40,000</t>
  </si>
  <si>
    <t>Over £40,000</t>
  </si>
  <si>
    <t>£6,000 or less</t>
  </si>
  <si>
    <t>£6,001-£10,000</t>
  </si>
  <si>
    <r>
      <t>Table C2.6 Money and Welfare Rights Advice Clients by Economic Status in 2017/18, 2018/19 and 2019/20</t>
    </r>
    <r>
      <rPr>
        <b/>
        <vertAlign val="superscript"/>
        <sz val="11"/>
        <color theme="1"/>
        <rFont val="Calibri"/>
        <family val="2"/>
        <scheme val="minor"/>
      </rPr>
      <t>3</t>
    </r>
  </si>
  <si>
    <t>Self-employed</t>
  </si>
  <si>
    <t>Employed full-time</t>
  </si>
  <si>
    <t>Employed part-time</t>
  </si>
  <si>
    <t>Looking after the home or family</t>
  </si>
  <si>
    <t>Permanently retired from work</t>
  </si>
  <si>
    <t>Unemployed and seeking work</t>
  </si>
  <si>
    <t>Student</t>
  </si>
  <si>
    <t>Government work or training scheme</t>
  </si>
  <si>
    <t>Disability / Illness</t>
  </si>
  <si>
    <t>Other</t>
  </si>
  <si>
    <t>At school</t>
  </si>
  <si>
    <t>In further/higher education</t>
  </si>
  <si>
    <t>Permanently sick or disabled</t>
  </si>
  <si>
    <t>Unable to work because of short-term illness or injury</t>
  </si>
  <si>
    <r>
      <t>Table C2.7 Money and Welfare Rights Advice Clients by Housing Tenure in 2017/18, 2018/19 and 2019/20</t>
    </r>
    <r>
      <rPr>
        <b/>
        <vertAlign val="superscript"/>
        <sz val="11"/>
        <color theme="1"/>
        <rFont val="Calibri"/>
        <family val="2"/>
        <scheme val="minor"/>
      </rPr>
      <t>1</t>
    </r>
  </si>
  <si>
    <t>Owner Occupied</t>
  </si>
  <si>
    <t>Social Rented</t>
  </si>
  <si>
    <t>Private Rented</t>
  </si>
  <si>
    <t>Temp Accomodation / Homeless</t>
  </si>
  <si>
    <r>
      <t>Table C2.8 Proportion of Money and Welfare Rights Advice Clients by Household Composition in 2017/18 and 2018/19</t>
    </r>
    <r>
      <rPr>
        <b/>
        <vertAlign val="superscript"/>
        <sz val="11"/>
        <color theme="1"/>
        <rFont val="Calibri"/>
        <family val="2"/>
        <scheme val="minor"/>
      </rPr>
      <t>1</t>
    </r>
  </si>
  <si>
    <t>Households with children</t>
  </si>
  <si>
    <t>Households with no children</t>
  </si>
  <si>
    <t>Single Parent Families</t>
  </si>
  <si>
    <t>Two Parent Families</t>
  </si>
  <si>
    <t>Single Households</t>
  </si>
  <si>
    <t>Family Households</t>
  </si>
  <si>
    <r>
      <t>Small Single Parent</t>
    </r>
    <r>
      <rPr>
        <vertAlign val="superscript"/>
        <sz val="10"/>
        <color theme="1"/>
        <rFont val="Calibri"/>
        <family val="2"/>
        <scheme val="minor"/>
      </rPr>
      <t>4</t>
    </r>
  </si>
  <si>
    <r>
      <t>Large Single Parent</t>
    </r>
    <r>
      <rPr>
        <vertAlign val="superscript"/>
        <sz val="10"/>
        <color theme="1"/>
        <rFont val="Calibri"/>
        <family val="2"/>
        <scheme val="minor"/>
      </rPr>
      <t>5</t>
    </r>
  </si>
  <si>
    <r>
      <t>Young Single Parent</t>
    </r>
    <r>
      <rPr>
        <vertAlign val="superscript"/>
        <sz val="10"/>
        <color theme="1"/>
        <rFont val="Calibri"/>
        <family val="2"/>
        <scheme val="minor"/>
      </rPr>
      <t>6</t>
    </r>
  </si>
  <si>
    <t>Total Single Parent Families</t>
  </si>
  <si>
    <t>Family Household</t>
  </si>
  <si>
    <r>
      <t>Large Family Household</t>
    </r>
    <r>
      <rPr>
        <vertAlign val="superscript"/>
        <sz val="10"/>
        <color theme="1"/>
        <rFont val="Calibri"/>
        <family val="2"/>
        <scheme val="minor"/>
      </rPr>
      <t>7</t>
    </r>
  </si>
  <si>
    <t>Total Two Parent Households</t>
  </si>
  <si>
    <t>Total Households with children</t>
  </si>
  <si>
    <t>Single Adult</t>
  </si>
  <si>
    <t>Single Pensioner</t>
  </si>
  <si>
    <t>Total Single Households</t>
  </si>
  <si>
    <t>Adult Family Household</t>
  </si>
  <si>
    <t>Older Family Household</t>
  </si>
  <si>
    <t>Total Family Households (no children)</t>
  </si>
  <si>
    <t>Total Households with no children</t>
  </si>
  <si>
    <t>1. Categories have changed between 2017/18 and 2018/19</t>
  </si>
  <si>
    <t>2. "£10,000 or less" category added in 2019/20 for services who cannot record more detailed breakdown</t>
  </si>
  <si>
    <t>3. "Student" and "Disability / Illness" categories added in 2019/20 for services who cannot record more detailed breakdown</t>
  </si>
  <si>
    <t>4. Single parent family with 1 or 2 children</t>
  </si>
  <si>
    <t>5. Single parent family with 3 or more children</t>
  </si>
  <si>
    <t>6. Single parent under the age of 25 with 1 or more children</t>
  </si>
  <si>
    <t>7. Two parent family with 3 or more children</t>
  </si>
  <si>
    <t>debt clients</t>
  </si>
  <si>
    <t>Population</t>
  </si>
  <si>
    <t>Chart C2.1 Proportion of 2019/20 clients in South Ayrshire and Scotland in some form of employment, compared with the South Ayrshire population</t>
  </si>
  <si>
    <t>Debt Clients and Amount Owed</t>
  </si>
  <si>
    <t>Table C3.1</t>
  </si>
  <si>
    <t>Amount Owed</t>
  </si>
  <si>
    <t>Table C3.2</t>
  </si>
  <si>
    <r>
      <t>Table C3.1 Number of Debt Clients for Each Debt Type in 2017/18, 2018/19 and 2019/20</t>
    </r>
    <r>
      <rPr>
        <b/>
        <vertAlign val="superscript"/>
        <sz val="11"/>
        <color theme="1"/>
        <rFont val="Calibri"/>
        <family val="2"/>
        <scheme val="minor"/>
      </rPr>
      <t>1</t>
    </r>
  </si>
  <si>
    <t>Debt Type</t>
  </si>
  <si>
    <t>Bank and Building Society overdrafts</t>
  </si>
  <si>
    <t>Benefit overpayment</t>
  </si>
  <si>
    <t>Catalogue debts</t>
  </si>
  <si>
    <t>Council Tax arrears</t>
  </si>
  <si>
    <t>Credit, store and charge card debts</t>
  </si>
  <si>
    <t>Mortgage arrears</t>
  </si>
  <si>
    <t>High-cost credit</t>
  </si>
  <si>
    <t>Rent arrears</t>
  </si>
  <si>
    <t>Rent-to-Own debts</t>
  </si>
  <si>
    <t>Personal Loan</t>
  </si>
  <si>
    <t>Utility arrears</t>
  </si>
  <si>
    <t>Total</t>
  </si>
  <si>
    <r>
      <t>Table C3.2 Amount Owed by Debt Clients for Each Debt Type in 2017/18, 2018/19 and 2019/20</t>
    </r>
    <r>
      <rPr>
        <b/>
        <vertAlign val="superscript"/>
        <sz val="11"/>
        <color theme="1"/>
        <rFont val="Calibri"/>
        <family val="2"/>
        <scheme val="minor"/>
      </rPr>
      <t>1</t>
    </r>
  </si>
  <si>
    <r>
      <t>Debt Type</t>
    </r>
    <r>
      <rPr>
        <b/>
        <vertAlign val="superscript"/>
        <sz val="11"/>
        <color theme="1"/>
        <rFont val="Calibri"/>
        <family val="2"/>
        <scheme val="minor"/>
      </rPr>
      <t>2</t>
    </r>
  </si>
  <si>
    <t>1. Full breakdown by debt type is not always available, therefore Scotland totals may be higher than the sum of the breakdown.  Scotland proportions are based on the sum of the breakdown by debt type</t>
  </si>
  <si>
    <t xml:space="preserve">2. Other includes; telephone bills, funeral and family members, business debt, child support arrears, Income Tax, National Insurance debt, court fines arrears and not specified. </t>
  </si>
  <si>
    <t>Chart C3.1 Proportion of South Ayrshire debt clients by debt type in 2019/20</t>
  </si>
  <si>
    <t>Staff and Volunteers</t>
  </si>
  <si>
    <t>Paid Staff</t>
  </si>
  <si>
    <t>Table I1.1</t>
  </si>
  <si>
    <t>Volunteers</t>
  </si>
  <si>
    <t>Table I1.2</t>
  </si>
  <si>
    <t>Table I1.1 Number of Local Authority Funded FTE Staff by Type of Provision in 2017/18, 2018/19 and 2019/20</t>
  </si>
  <si>
    <t>Paid FTE Staff</t>
  </si>
  <si>
    <t>Internal</t>
  </si>
  <si>
    <t>External</t>
  </si>
  <si>
    <t>Total FTE</t>
  </si>
  <si>
    <t>Table I1.2 Number of FTE Volunteers by Type of Provision in 2017/18, 2018/19 and 2019/20</t>
  </si>
  <si>
    <t>Volunteers FTE</t>
  </si>
  <si>
    <t>Local Authority Funding</t>
  </si>
  <si>
    <t>Funding from Other Sources</t>
  </si>
  <si>
    <t>Table I2.2</t>
  </si>
  <si>
    <t>Table I2.1 Local Authority Funding for Each Type of Provision in 2017/18, 2018/19 and 2019/20</t>
  </si>
  <si>
    <t>Total LA Funding</t>
  </si>
  <si>
    <t>Table I2.2 Funding Received from Other Sources in 2017/18, 2018/19 and 2019/20</t>
  </si>
  <si>
    <t>Big Lottery Fund</t>
  </si>
  <si>
    <t>European Social Fund</t>
  </si>
  <si>
    <t>Scottish Government</t>
  </si>
  <si>
    <t>Scottish Legal Aid Board</t>
  </si>
  <si>
    <t>Contacts, Clients &amp; New Clients</t>
  </si>
  <si>
    <t>Table A1.1</t>
  </si>
  <si>
    <t>Contacts by Channel</t>
  </si>
  <si>
    <t>Table A1.2</t>
  </si>
  <si>
    <t>Benefit Entitlement Checks</t>
  </si>
  <si>
    <t>Referrals</t>
  </si>
  <si>
    <t>Table A1.4</t>
  </si>
  <si>
    <t>1st Reason for Contacting</t>
  </si>
  <si>
    <t>SNSIAP Cases</t>
  </si>
  <si>
    <t>Table A1.6</t>
  </si>
  <si>
    <t>Table A1.1 Total Number of Contacts, Clients and New Clients in 2017/18, 2018/19 and 2019/20</t>
  </si>
  <si>
    <t>Activity</t>
  </si>
  <si>
    <t>Contacts</t>
  </si>
  <si>
    <t>Total Clients</t>
  </si>
  <si>
    <t>New Clients</t>
  </si>
  <si>
    <t>Table A1.2 Contacts by Channel in 2017/18, 2018/19 and 2019/20</t>
  </si>
  <si>
    <t>Email</t>
  </si>
  <si>
    <t>Face-to-face</t>
  </si>
  <si>
    <t>Telephone</t>
  </si>
  <si>
    <t>Web</t>
  </si>
  <si>
    <t>Webchat</t>
  </si>
  <si>
    <t>Table A1.3 Total Number of Benefit Entitlement Checks Carried Out in 2018/19 and 2019/20</t>
  </si>
  <si>
    <t>Total Carried Out</t>
  </si>
  <si>
    <t>Table A1.4 Referrals by Category in 2017/18, 2018/19 and 2019/20</t>
  </si>
  <si>
    <r>
      <t>Referral Type</t>
    </r>
    <r>
      <rPr>
        <b/>
        <vertAlign val="superscript"/>
        <sz val="11"/>
        <color theme="1"/>
        <rFont val="Calibri"/>
        <family val="2"/>
        <scheme val="minor"/>
      </rPr>
      <t>1</t>
    </r>
  </si>
  <si>
    <t>Self-referral</t>
  </si>
  <si>
    <t>Primary Health Care</t>
  </si>
  <si>
    <t>Third Sector</t>
  </si>
  <si>
    <t>LA Referrals</t>
  </si>
  <si>
    <t>Employability</t>
  </si>
  <si>
    <t>Housing</t>
  </si>
  <si>
    <t>Revenues</t>
  </si>
  <si>
    <t>Social Services</t>
  </si>
  <si>
    <t>LA Other</t>
  </si>
  <si>
    <t>Table A1.5 First Reason for Contacting Advice Services in 2017/18, 2018/19 and 2019/20</t>
  </si>
  <si>
    <r>
      <t>Reason for Contact</t>
    </r>
    <r>
      <rPr>
        <b/>
        <vertAlign val="superscript"/>
        <sz val="11"/>
        <color theme="1"/>
        <rFont val="Calibri"/>
        <family val="2"/>
        <scheme val="minor"/>
      </rPr>
      <t>2</t>
    </r>
  </si>
  <si>
    <t>Assistance with making initial application for benefits</t>
  </si>
  <si>
    <t>Benefits entitlement check</t>
  </si>
  <si>
    <t>Credit, store, and charge card debts</t>
  </si>
  <si>
    <t>Help with appealing a welfare benefit decision</t>
  </si>
  <si>
    <t xml:space="preserve">Issue relating to right to reside </t>
  </si>
  <si>
    <t>Payday loan/high-cost credit</t>
  </si>
  <si>
    <t>PPI</t>
  </si>
  <si>
    <t>Sanctioned</t>
  </si>
  <si>
    <t>Seeking to access other funds (i.e. grants)</t>
  </si>
  <si>
    <t>Unsecured personal loan (except payday loans)</t>
  </si>
  <si>
    <t>Table A1.6 Breakdown of SNSIAP Type I, II and III Activity in 2017/18, 2018/19 and 2019/20</t>
  </si>
  <si>
    <t>Open Cases</t>
  </si>
  <si>
    <t>Closed Cases</t>
  </si>
  <si>
    <t>Type I</t>
  </si>
  <si>
    <t>Type II</t>
  </si>
  <si>
    <t>Type III</t>
  </si>
  <si>
    <t xml:space="preserve">1. Other local authority referrals include customer service, other referrals include; DWP, Citizens Advice Scotland, Macmillan and friends/family. </t>
  </si>
  <si>
    <t>2. Other includes; business debts, court fines, income tax &amp; National Insurance debt, utility bills, mobile and telephone, student loans,  Macmillan grant and Severe Disability Premium</t>
  </si>
  <si>
    <t>Debt Strategy</t>
  </si>
  <si>
    <t>Table OP1.1</t>
  </si>
  <si>
    <t>Table OP1.1 Debt Strategy Outputs 2014/15 to 2019/20</t>
  </si>
  <si>
    <t xml:space="preserve">Number </t>
  </si>
  <si>
    <t>Debt Strategy Output</t>
  </si>
  <si>
    <t>2014/15</t>
  </si>
  <si>
    <t>2015/16</t>
  </si>
  <si>
    <t>2016/17</t>
  </si>
  <si>
    <t>Debt Strategy Type</t>
  </si>
  <si>
    <t>Awaiting sequestration</t>
  </si>
  <si>
    <t>Consolidation loan</t>
  </si>
  <si>
    <t>Debt Arrangement Scheme</t>
  </si>
  <si>
    <t>Debt written off</t>
  </si>
  <si>
    <t>Moratorium</t>
  </si>
  <si>
    <t>Mortgage to rent/shared equity</t>
  </si>
  <si>
    <t>Nil payments/offers</t>
  </si>
  <si>
    <t>Pro rata offers</t>
  </si>
  <si>
    <t>Repayment plan</t>
  </si>
  <si>
    <t>Sequestration</t>
  </si>
  <si>
    <t>Token payments</t>
  </si>
  <si>
    <t>Trust deed</t>
  </si>
  <si>
    <t>Debt Advice Outputs</t>
  </si>
  <si>
    <t>Total Debt Strategies Agreed</t>
  </si>
  <si>
    <t>Awaiting outcome</t>
  </si>
  <si>
    <t>Did not agree a debt strategy</t>
  </si>
  <si>
    <t>Benefit Claims, Mandatory Reconsiderations and Appeals</t>
  </si>
  <si>
    <t>Claims and Awards</t>
  </si>
  <si>
    <t>Table OP2.1</t>
  </si>
  <si>
    <t>Mandatory Reconsiderations</t>
  </si>
  <si>
    <t>Table OP3.1</t>
  </si>
  <si>
    <t>Appeals</t>
  </si>
  <si>
    <t>Table OP3.2</t>
  </si>
  <si>
    <t>Table OP2.1 Number of claims submitted and awards made/maintained for each type of welfare/social security benefit in 2017/18, 2018/19 and 2019/20</t>
  </si>
  <si>
    <t>Number of Claims</t>
  </si>
  <si>
    <t>Number of Awards</t>
  </si>
  <si>
    <r>
      <t>Benefit Type</t>
    </r>
    <r>
      <rPr>
        <b/>
        <vertAlign val="superscript"/>
        <sz val="11"/>
        <color theme="1"/>
        <rFont val="Calibri"/>
        <family val="2"/>
        <scheme val="minor"/>
      </rPr>
      <t>1</t>
    </r>
  </si>
  <si>
    <t>Attendance Allowance</t>
  </si>
  <si>
    <t>Carers Allowance</t>
  </si>
  <si>
    <t>Child Benefit</t>
  </si>
  <si>
    <t>Child Tax Credit</t>
  </si>
  <si>
    <t>Cold Weather Payments and Winter Fuel Payments</t>
  </si>
  <si>
    <t>Contributory Benefits</t>
  </si>
  <si>
    <t>Disability Living Allowance</t>
  </si>
  <si>
    <t>Discretionary Housing Payments</t>
  </si>
  <si>
    <t>Funeral Expenses</t>
  </si>
  <si>
    <t>Industrial Injuries Disablement Benefit</t>
  </si>
  <si>
    <t>Pension Credit</t>
  </si>
  <si>
    <t>Personal Independence Payment</t>
  </si>
  <si>
    <t xml:space="preserve">Scottish Welfare Fund </t>
  </si>
  <si>
    <t>Sure Start Maternity Grant (replaced by the Best Start Grant)</t>
  </si>
  <si>
    <t>Universal Credit</t>
  </si>
  <si>
    <t>Table OP3.1 Number of Mandatory Reconsiderations and outcomes for each type of welfare/social security benefit in 2017/18, 2018/19 and 2019/20</t>
  </si>
  <si>
    <t>No. of Mandatory Reconsiderations</t>
  </si>
  <si>
    <t>Mandatory Reconsiderations Won</t>
  </si>
  <si>
    <t>Mandatory Reconsiderations Lost</t>
  </si>
  <si>
    <t>Table OP3.2 Number of Appeals and outcomes for each type of welfare/social security benefit in 2017/18, 2018/19 and 2019/20</t>
  </si>
  <si>
    <t>Number of Appeals</t>
  </si>
  <si>
    <t>Appeals Won</t>
  </si>
  <si>
    <t>Appeals Lost</t>
  </si>
  <si>
    <t>1. Other includes; Council Tax Reduction, SDP, Macmillan Grants, Housing Benefit, ESA, Single occupancy discount in council tax, disabled person council tax discount.</t>
  </si>
  <si>
    <t>2018/19 Other includes; 203 ESA appeals (174 won, 27 lost, 2 revised in favour prior to hearing), 2 Housing Benefit appeals (1 won, 0 lost, 1 revised in favour prior to hearing)</t>
  </si>
  <si>
    <t>Awards, MRs/Appeals</t>
  </si>
  <si>
    <t>Table OC1.1</t>
  </si>
  <si>
    <t>Verfied &amp; Unverified Breakdown</t>
  </si>
  <si>
    <t>Table OC1.2</t>
  </si>
  <si>
    <t>Table OC1.1 Financial Gain from Welfare Benefit Awards and Mandatory Reconsiderations (MRs)/Appeals 2017/18, 2018/19 and 2019/20</t>
  </si>
  <si>
    <t>Claims Awarded</t>
  </si>
  <si>
    <t>Successful MRs &amp; Appeals</t>
  </si>
  <si>
    <t>Total Financial Gain</t>
  </si>
  <si>
    <t>Table OC1.2 Verified and Unverified Financial Gain Breakdown for 2017/18, 2018/19 and 2019/20</t>
  </si>
  <si>
    <t>Type of Financial Gain</t>
  </si>
  <si>
    <t>Welfare Benefit Awards &amp; MRs/Appeals</t>
  </si>
  <si>
    <t>Additional Welfare Benefits</t>
  </si>
  <si>
    <t>Money Advice</t>
  </si>
  <si>
    <t>Other verified gain</t>
  </si>
  <si>
    <t>Unverified Gain</t>
  </si>
  <si>
    <t>Total Verified Financial Gain</t>
  </si>
  <si>
    <t>Total Verified &amp; Unverified Financial Gain</t>
  </si>
  <si>
    <t>1. Other includes; £10,376.60 SDP, £3,590 MacMillan grant, £8,733.85 Housing Benefit/Housing Costs, £1,000 Grocery Aid, £1,300 Funeral Support Payment, £500 Charitable Payment, £9,488.35 IBESA and £2,309,843.18 other unknown due to migration issues</t>
  </si>
  <si>
    <t>Chart OC1.1 Total verified financial gain in South Ayrshire in 2017/18, 2018/19 and 2019/20</t>
  </si>
  <si>
    <t>Aberdeen City</t>
  </si>
  <si>
    <t>Aberdeenshire</t>
  </si>
  <si>
    <t>Angus</t>
  </si>
  <si>
    <t>Argyll &amp; Bute</t>
  </si>
  <si>
    <t>Clackmannanshire</t>
  </si>
  <si>
    <t>Dumfries &amp; Galloway</t>
  </si>
  <si>
    <t>Dundee City</t>
  </si>
  <si>
    <t>East Ayrshire</t>
  </si>
  <si>
    <t>East Dunbartonshire</t>
  </si>
  <si>
    <t>East Lothian</t>
  </si>
  <si>
    <t>East Renfrewshire</t>
  </si>
  <si>
    <t>Edinburgh City</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</si>
  <si>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</si>
  <si>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</si>
  <si>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</si>
  <si>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</si>
  <si>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</si>
  <si>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</si>
  <si>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</si>
  <si>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</si>
  <si>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</si>
  <si>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</si>
  <si>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</si>
  <si>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</si>
  <si>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</si>
  <si>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</si>
  <si>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t>
  </si>
  <si>
    <t>South Lanarkshire</t>
  </si>
  <si>
    <t>Stirling</t>
  </si>
  <si>
    <t>West Dunbartonshire</t>
  </si>
  <si>
    <t>West Lothian</t>
  </si>
  <si>
    <t/>
  </si>
  <si>
    <t>16,522,68</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</si>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</sst>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3" formatCode="_-* #,##0.00_-;\-* #,##0.00_-;_-* &quot;-&quot;??_-;_-@_-"/>
    <numFmt numFmtId="164" formatCode="_-* #,##0_-;\-* #,##0_-;_-* &quot;-&quot;??_-;_-@_-"/>
    <numFmt numFmtId="165" formatCode="0.0%"/>
    <numFmt numFmtId="166" formatCode="&quot;£&quot;#,##0"/>
    <numFmt numFmtId="167"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vertAlign val="superscript"/>
      <sz val="11"/>
      <color theme="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8"/>
      <name val="Calibri"/>
      <family val="2"/>
      <scheme val="minor"/>
    </font>
    <font>
      <u/>
      <sz val="10"/>
      <color theme="10"/>
      <name val="Calibri"/>
      <family val="2"/>
      <scheme val="minor"/>
    </font>
    <font>
      <sz val="11"/>
      <name val="Calibri"/>
      <family val="2"/>
      <scheme val="minor"/>
    </font>
    <font>
      <b/>
      <sz val="11"/>
      <name val="Calibri"/>
      <family val="2"/>
      <scheme val="minor"/>
    </font>
    <font>
      <sz val="11"/>
      <color rgb="FF000000"/>
      <name val="Calibri"/>
      <family val="2"/>
      <scheme val="minor"/>
    </font>
    <font>
      <b/>
      <sz val="11"/>
      <color theme="0"/>
      <name val="Calibri"/>
      <family val="2"/>
      <scheme val="minor"/>
    </font>
    <font>
      <b/>
      <sz val="16"/>
      <color theme="1"/>
      <name val="Calibri"/>
      <family val="2"/>
      <scheme val="minor"/>
    </font>
    <font>
      <sz val="11"/>
      <name val="Calibri"/>
      <family val="2"/>
    </font>
    <font>
      <b/>
      <sz val="11"/>
      <color rgb="FF000000"/>
      <name val="Calibri"/>
      <family val="2"/>
      <scheme val="minor"/>
    </font>
    <font>
      <u/>
      <vertAlign val="superscript"/>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
      <patternFill patternType="solid">
        <fgColor rgb="FFFFFFFF"/>
        <bgColor rgb="FF000000"/>
      </patternFill>
    </fill>
  </fills>
  <borders count="107">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dashDot">
        <color indexed="64"/>
      </left>
      <right/>
      <top/>
      <bottom style="medium">
        <color indexed="64"/>
      </bottom>
      <diagonal/>
    </border>
    <border>
      <left style="dashDot">
        <color indexed="64"/>
      </left>
      <right/>
      <top/>
      <bottom style="hair">
        <color indexed="64"/>
      </bottom>
      <diagonal/>
    </border>
    <border>
      <left style="dashDot">
        <color indexed="64"/>
      </left>
      <right/>
      <top/>
      <bottom/>
      <diagonal/>
    </border>
    <border>
      <left style="dashDot">
        <color indexed="64"/>
      </left>
      <right/>
      <top/>
      <bottom style="thin">
        <color indexed="64"/>
      </bottom>
      <diagonal/>
    </border>
    <border>
      <left style="dashDot">
        <color indexed="64"/>
      </left>
      <right/>
      <top style="medium">
        <color indexed="64"/>
      </top>
      <bottom/>
      <diagonal/>
    </border>
    <border>
      <left style="dashDotDot">
        <color indexed="64"/>
      </left>
      <right/>
      <top/>
      <bottom style="medium">
        <color indexed="64"/>
      </bottom>
      <diagonal/>
    </border>
    <border>
      <left style="dashDotDot">
        <color indexed="64"/>
      </left>
      <right/>
      <top/>
      <bottom style="hair">
        <color indexed="64"/>
      </bottom>
      <diagonal/>
    </border>
    <border>
      <left style="dashDotDot">
        <color indexed="64"/>
      </left>
      <right/>
      <top style="medium">
        <color indexed="64"/>
      </top>
      <bottom/>
      <diagonal/>
    </border>
    <border>
      <left style="dashDotDot">
        <color indexed="64"/>
      </left>
      <right/>
      <top/>
      <bottom/>
      <diagonal/>
    </border>
    <border>
      <left style="dashDotDot">
        <color indexed="64"/>
      </left>
      <right/>
      <top style="thin">
        <color indexed="64"/>
      </top>
      <bottom/>
      <diagonal/>
    </border>
    <border>
      <left style="dashDot">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top style="hair">
        <color indexed="64"/>
      </top>
      <bottom style="hair">
        <color indexed="64"/>
      </bottom>
      <diagonal/>
    </border>
    <border>
      <left/>
      <right style="dashDot">
        <color indexed="64"/>
      </right>
      <top/>
      <bottom style="hair">
        <color indexed="64"/>
      </bottom>
      <diagonal/>
    </border>
    <border>
      <left/>
      <right style="dashDot">
        <color indexed="64"/>
      </right>
      <top style="hair">
        <color indexed="64"/>
      </top>
      <bottom style="hair">
        <color indexed="64"/>
      </bottom>
      <diagonal/>
    </border>
    <border>
      <left/>
      <right style="dashDot">
        <color indexed="64"/>
      </right>
      <top/>
      <bottom/>
      <diagonal/>
    </border>
    <border>
      <left/>
      <right style="dashDot">
        <color indexed="64"/>
      </right>
      <top/>
      <bottom style="medium">
        <color indexed="64"/>
      </bottom>
      <diagonal/>
    </border>
    <border>
      <left/>
      <right style="dashDot">
        <color indexed="64"/>
      </right>
      <top style="medium">
        <color indexed="64"/>
      </top>
      <bottom/>
      <diagonal/>
    </border>
    <border>
      <left/>
      <right style="dashDot">
        <color indexed="64"/>
      </right>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dashDot">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top style="dashDotDot">
        <color indexed="64"/>
      </top>
      <bottom style="medium">
        <color indexed="64"/>
      </bottom>
      <diagonal/>
    </border>
    <border>
      <left style="thin">
        <color indexed="64"/>
      </left>
      <right/>
      <top style="dashDotDot">
        <color indexed="64"/>
      </top>
      <bottom style="medium">
        <color indexed="64"/>
      </bottom>
      <diagonal/>
    </border>
    <border>
      <left/>
      <right style="hair">
        <color indexed="64"/>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style="thin">
        <color auto="1"/>
      </right>
      <top/>
      <bottom/>
      <diagonal/>
    </border>
    <border>
      <left style="thin">
        <color indexed="64"/>
      </left>
      <right style="thin">
        <color auto="1"/>
      </right>
      <top style="medium">
        <color auto="1"/>
      </top>
      <bottom/>
      <diagonal/>
    </border>
    <border>
      <left style="thin">
        <color indexed="64"/>
      </left>
      <right style="thin">
        <color auto="1"/>
      </right>
      <top/>
      <bottom style="medium">
        <color auto="1"/>
      </bottom>
      <diagonal/>
    </border>
    <border>
      <left/>
      <right style="hair">
        <color indexed="64"/>
      </right>
      <top style="medium">
        <color indexed="64"/>
      </top>
      <bottom/>
      <diagonal/>
    </border>
    <border>
      <left/>
      <right style="hair">
        <color indexed="64"/>
      </right>
      <top style="hair">
        <color indexed="64"/>
      </top>
      <bottom style="hair">
        <color indexed="64"/>
      </bottom>
      <diagonal/>
    </border>
    <border>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dashDotDot">
        <color indexed="64"/>
      </top>
      <bottom/>
      <diagonal/>
    </border>
    <border>
      <left style="thin">
        <color indexed="64"/>
      </left>
      <right/>
      <top style="dashDotDot">
        <color indexed="64"/>
      </top>
      <bottom/>
      <diagonal/>
    </border>
    <border>
      <left/>
      <right style="hair">
        <color indexed="64"/>
      </right>
      <top style="dashDotDot">
        <color indexed="64"/>
      </top>
      <bottom/>
      <diagonal/>
    </border>
    <border>
      <left/>
      <right style="thin">
        <color indexed="64"/>
      </right>
      <top style="dashDotDot">
        <color indexed="64"/>
      </top>
      <bottom/>
      <diagonal/>
    </border>
    <border>
      <left style="hair">
        <color indexed="64"/>
      </left>
      <right/>
      <top style="dashDotDot">
        <color indexed="64"/>
      </top>
      <bottom/>
      <diagonal/>
    </border>
    <border>
      <left style="hair">
        <color indexed="64"/>
      </left>
      <right/>
      <top style="thin">
        <color indexed="64"/>
      </top>
      <bottom/>
      <diagonal/>
    </border>
    <border>
      <left style="dashDotDot">
        <color indexed="64"/>
      </left>
      <right/>
      <top style="hair">
        <color indexed="64"/>
      </top>
      <bottom style="hair">
        <color indexed="64"/>
      </bottom>
      <diagonal/>
    </border>
    <border>
      <left style="dashDotDot">
        <color indexed="64"/>
      </left>
      <right/>
      <top style="hair">
        <color indexed="64"/>
      </top>
      <bottom style="medium">
        <color indexed="64"/>
      </bottom>
      <diagonal/>
    </border>
    <border>
      <left style="dashDotDot">
        <color indexed="64"/>
      </left>
      <right/>
      <top style="dashDotDot">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style="dashed">
        <color indexed="64"/>
      </bottom>
      <diagonal/>
    </border>
    <border>
      <left style="thin">
        <color indexed="64"/>
      </left>
      <right style="thin">
        <color auto="1"/>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7" fillId="0" borderId="0"/>
  </cellStyleXfs>
  <cellXfs count="772">
    <xf numFmtId="0" fontId="0" fillId="0" borderId="0" xfId="0"/>
    <xf numFmtId="0" fontId="0" fillId="2" borderId="2" xfId="0" applyFont="1" applyFill="1" applyBorder="1" applyAlignment="1">
      <alignment horizontal="center"/>
    </xf>
    <xf numFmtId="0" fontId="0" fillId="2" borderId="0" xfId="0" applyFill="1"/>
    <xf numFmtId="0" fontId="2" fillId="2" borderId="5" xfId="0" applyFont="1" applyFill="1" applyBorder="1" applyAlignment="1">
      <alignment horizontal="center"/>
    </xf>
    <xf numFmtId="0" fontId="0" fillId="3" borderId="2" xfId="0" applyFont="1" applyFill="1" applyBorder="1" applyAlignment="1">
      <alignment horizontal="center"/>
    </xf>
    <xf numFmtId="0" fontId="2" fillId="2" borderId="0" xfId="0" applyFont="1" applyFill="1" applyBorder="1" applyAlignment="1"/>
    <xf numFmtId="1" fontId="0" fillId="2" borderId="0" xfId="0" applyNumberFormat="1" applyFill="1"/>
    <xf numFmtId="0" fontId="2" fillId="2" borderId="2" xfId="0" applyFont="1" applyFill="1" applyBorder="1" applyAlignment="1">
      <alignment horizontal="center"/>
    </xf>
    <xf numFmtId="0" fontId="2" fillId="2" borderId="0" xfId="0" applyFont="1" applyFill="1" applyBorder="1" applyAlignment="1">
      <alignment wrapText="1"/>
    </xf>
    <xf numFmtId="0" fontId="2" fillId="2" borderId="1" xfId="0" applyFont="1" applyFill="1" applyBorder="1" applyAlignment="1">
      <alignment wrapText="1"/>
    </xf>
    <xf numFmtId="0" fontId="2" fillId="2" borderId="10" xfId="0" applyFont="1" applyFill="1" applyBorder="1" applyAlignment="1">
      <alignment wrapText="1"/>
    </xf>
    <xf numFmtId="0" fontId="3" fillId="2" borderId="0" xfId="0" applyFont="1" applyFill="1"/>
    <xf numFmtId="9" fontId="0" fillId="2" borderId="0" xfId="2" applyFont="1" applyFill="1" applyBorder="1" applyAlignment="1"/>
    <xf numFmtId="165" fontId="0" fillId="2" borderId="0" xfId="2" applyNumberFormat="1" applyFont="1" applyFill="1" applyBorder="1" applyAlignment="1"/>
    <xf numFmtId="0" fontId="1" fillId="0" borderId="15" xfId="0" applyFont="1" applyBorder="1"/>
    <xf numFmtId="0" fontId="1" fillId="0" borderId="16" xfId="0" applyFont="1" applyBorder="1"/>
    <xf numFmtId="0" fontId="2" fillId="2" borderId="2" xfId="0" applyFont="1" applyFill="1" applyBorder="1" applyAlignment="1">
      <alignment horizontal="left"/>
    </xf>
    <xf numFmtId="0" fontId="2" fillId="2" borderId="18" xfId="0" applyFont="1" applyFill="1" applyBorder="1" applyAlignment="1">
      <alignment horizontal="center"/>
    </xf>
    <xf numFmtId="0" fontId="2" fillId="2" borderId="17" xfId="0" applyFont="1" applyFill="1" applyBorder="1" applyAlignment="1">
      <alignment horizontal="center"/>
    </xf>
    <xf numFmtId="9" fontId="0" fillId="2" borderId="0" xfId="0" applyNumberFormat="1" applyFill="1"/>
    <xf numFmtId="0" fontId="2" fillId="2" borderId="19" xfId="0" applyFont="1" applyFill="1" applyBorder="1" applyAlignment="1">
      <alignment horizontal="center"/>
    </xf>
    <xf numFmtId="164" fontId="1" fillId="2" borderId="4" xfId="1" applyNumberFormat="1" applyFont="1" applyFill="1" applyBorder="1" applyAlignment="1">
      <alignment horizontal="right"/>
    </xf>
    <xf numFmtId="164" fontId="1" fillId="2" borderId="2" xfId="1" applyNumberFormat="1" applyFont="1" applyFill="1" applyBorder="1" applyAlignment="1">
      <alignment horizontal="right"/>
    </xf>
    <xf numFmtId="164" fontId="1" fillId="2" borderId="0" xfId="1" applyNumberFormat="1" applyFont="1" applyFill="1" applyBorder="1" applyAlignment="1">
      <alignment horizontal="right"/>
    </xf>
    <xf numFmtId="0" fontId="0" fillId="2" borderId="4" xfId="0" applyFont="1" applyFill="1" applyBorder="1" applyAlignment="1">
      <alignment horizontal="right"/>
    </xf>
    <xf numFmtId="0" fontId="0" fillId="2" borderId="2" xfId="0" applyFont="1" applyFill="1" applyBorder="1" applyAlignment="1">
      <alignment horizontal="right"/>
    </xf>
    <xf numFmtId="9" fontId="0" fillId="2" borderId="0" xfId="2" applyFont="1" applyFill="1" applyBorder="1" applyAlignment="1">
      <alignment horizontal="right"/>
    </xf>
    <xf numFmtId="9" fontId="1" fillId="2" borderId="4" xfId="2" applyFont="1" applyFill="1" applyBorder="1" applyAlignment="1">
      <alignment horizontal="right"/>
    </xf>
    <xf numFmtId="9" fontId="1" fillId="2" borderId="2" xfId="2" applyFont="1" applyFill="1" applyBorder="1" applyAlignment="1">
      <alignment horizontal="right"/>
    </xf>
    <xf numFmtId="9" fontId="1" fillId="2" borderId="0" xfId="2" applyFont="1" applyFill="1" applyBorder="1" applyAlignment="1">
      <alignment horizontal="right"/>
    </xf>
    <xf numFmtId="9" fontId="1" fillId="2" borderId="5" xfId="2" applyFont="1" applyFill="1" applyBorder="1" applyAlignment="1">
      <alignment horizontal="right"/>
    </xf>
    <xf numFmtId="9" fontId="1" fillId="2" borderId="3" xfId="2" applyFont="1" applyFill="1" applyBorder="1" applyAlignment="1">
      <alignment horizontal="right"/>
    </xf>
    <xf numFmtId="9" fontId="1" fillId="2" borderId="1" xfId="2" applyFont="1" applyFill="1" applyBorder="1" applyAlignment="1">
      <alignment horizontal="right"/>
    </xf>
    <xf numFmtId="9" fontId="2" fillId="2" borderId="18" xfId="2" applyFont="1" applyFill="1" applyBorder="1"/>
    <xf numFmtId="9" fontId="2" fillId="2" borderId="0" xfId="2" applyFont="1" applyFill="1" applyBorder="1"/>
    <xf numFmtId="0" fontId="0" fillId="2" borderId="19" xfId="0" applyFill="1" applyBorder="1"/>
    <xf numFmtId="164" fontId="0" fillId="2" borderId="4" xfId="1" applyNumberFormat="1" applyFont="1" applyFill="1" applyBorder="1" applyAlignment="1">
      <alignment horizontal="center"/>
    </xf>
    <xf numFmtId="164" fontId="0" fillId="2" borderId="0" xfId="1" applyNumberFormat="1" applyFont="1" applyFill="1" applyBorder="1" applyAlignment="1">
      <alignment horizontal="center"/>
    </xf>
    <xf numFmtId="164" fontId="0" fillId="2" borderId="2" xfId="1" applyNumberFormat="1" applyFont="1" applyFill="1" applyBorder="1" applyAlignment="1">
      <alignment horizontal="center"/>
    </xf>
    <xf numFmtId="164" fontId="0" fillId="3" borderId="4" xfId="1" applyNumberFormat="1" applyFont="1" applyFill="1" applyBorder="1" applyAlignment="1">
      <alignment horizontal="center"/>
    </xf>
    <xf numFmtId="164" fontId="0" fillId="3" borderId="0" xfId="1" applyNumberFormat="1" applyFont="1" applyFill="1" applyBorder="1" applyAlignment="1">
      <alignment horizontal="center"/>
    </xf>
    <xf numFmtId="164" fontId="0" fillId="3" borderId="2" xfId="1" applyNumberFormat="1" applyFont="1" applyFill="1" applyBorder="1" applyAlignment="1">
      <alignment horizontal="center"/>
    </xf>
    <xf numFmtId="164" fontId="1" fillId="3" borderId="4" xfId="1" applyNumberFormat="1" applyFont="1" applyFill="1" applyBorder="1" applyAlignment="1">
      <alignment horizontal="right"/>
    </xf>
    <xf numFmtId="164" fontId="1" fillId="3" borderId="2" xfId="1" applyNumberFormat="1" applyFont="1" applyFill="1" applyBorder="1" applyAlignment="1">
      <alignment horizontal="right"/>
    </xf>
    <xf numFmtId="164" fontId="1" fillId="3" borderId="0" xfId="1" applyNumberFormat="1" applyFont="1" applyFill="1" applyBorder="1" applyAlignment="1">
      <alignment horizontal="right"/>
    </xf>
    <xf numFmtId="0" fontId="0" fillId="3" borderId="10" xfId="0" applyFont="1" applyFill="1" applyBorder="1" applyAlignment="1">
      <alignment horizontal="center"/>
    </xf>
    <xf numFmtId="164" fontId="1" fillId="3" borderId="9" xfId="1" applyNumberFormat="1" applyFont="1" applyFill="1" applyBorder="1" applyAlignment="1">
      <alignment horizontal="right"/>
    </xf>
    <xf numFmtId="164" fontId="1" fillId="3" borderId="10" xfId="1" applyNumberFormat="1" applyFont="1" applyFill="1" applyBorder="1" applyAlignment="1">
      <alignment horizontal="right"/>
    </xf>
    <xf numFmtId="164" fontId="1" fillId="3" borderId="7" xfId="1" applyNumberFormat="1" applyFont="1" applyFill="1" applyBorder="1" applyAlignment="1">
      <alignment horizontal="right"/>
    </xf>
    <xf numFmtId="9" fontId="1" fillId="3" borderId="4" xfId="2" applyFont="1" applyFill="1" applyBorder="1" applyAlignment="1">
      <alignment horizontal="right"/>
    </xf>
    <xf numFmtId="9" fontId="1" fillId="3" borderId="2" xfId="2" applyFont="1" applyFill="1" applyBorder="1" applyAlignment="1">
      <alignment horizontal="right"/>
    </xf>
    <xf numFmtId="9" fontId="1" fillId="3" borderId="0" xfId="2" applyFont="1" applyFill="1" applyBorder="1" applyAlignment="1">
      <alignment horizontal="right"/>
    </xf>
    <xf numFmtId="0" fontId="0" fillId="3" borderId="3" xfId="0" applyFont="1" applyFill="1" applyBorder="1" applyAlignment="1">
      <alignment horizontal="center"/>
    </xf>
    <xf numFmtId="9" fontId="1" fillId="3" borderId="5" xfId="2" applyFont="1" applyFill="1" applyBorder="1" applyAlignment="1">
      <alignment horizontal="right"/>
    </xf>
    <xf numFmtId="9" fontId="1" fillId="3" borderId="3" xfId="2" applyFont="1" applyFill="1" applyBorder="1" applyAlignment="1">
      <alignment horizontal="right"/>
    </xf>
    <xf numFmtId="9" fontId="1" fillId="3" borderId="1" xfId="2" applyFont="1" applyFill="1" applyBorder="1" applyAlignment="1">
      <alignment horizontal="right"/>
    </xf>
    <xf numFmtId="0" fontId="2" fillId="2" borderId="18" xfId="2" applyNumberFormat="1" applyFont="1" applyFill="1" applyBorder="1"/>
    <xf numFmtId="0" fontId="1" fillId="2" borderId="0" xfId="2" applyNumberFormat="1" applyFont="1" applyFill="1" applyBorder="1" applyAlignment="1">
      <alignment horizontal="center"/>
    </xf>
    <xf numFmtId="0" fontId="1" fillId="2" borderId="1" xfId="2" applyNumberFormat="1" applyFont="1" applyFill="1" applyBorder="1" applyAlignment="1">
      <alignment horizontal="center"/>
    </xf>
    <xf numFmtId="9" fontId="2" fillId="2" borderId="1" xfId="2" applyFont="1" applyFill="1" applyBorder="1"/>
    <xf numFmtId="0" fontId="1" fillId="3" borderId="0" xfId="2" applyNumberFormat="1"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1" xfId="0" applyFont="1" applyFill="1" applyBorder="1" applyAlignment="1">
      <alignment horizontal="center"/>
    </xf>
    <xf numFmtId="0" fontId="2" fillId="2" borderId="13" xfId="2" applyNumberFormat="1" applyFont="1" applyFill="1" applyBorder="1"/>
    <xf numFmtId="0" fontId="0" fillId="3" borderId="7" xfId="0" applyFill="1" applyBorder="1" applyAlignment="1">
      <alignment horizontal="center"/>
    </xf>
    <xf numFmtId="164" fontId="0" fillId="3" borderId="7" xfId="1" applyNumberFormat="1" applyFont="1" applyFill="1" applyBorder="1" applyAlignment="1">
      <alignment horizontal="center"/>
    </xf>
    <xf numFmtId="164" fontId="0" fillId="3" borderId="9" xfId="1" applyNumberFormat="1" applyFont="1" applyFill="1" applyBorder="1" applyAlignment="1">
      <alignment horizontal="center"/>
    </xf>
    <xf numFmtId="164" fontId="0" fillId="3" borderId="10" xfId="1" applyNumberFormat="1" applyFont="1" applyFill="1" applyBorder="1" applyAlignment="1">
      <alignment horizontal="center"/>
    </xf>
    <xf numFmtId="9" fontId="0" fillId="3" borderId="4" xfId="0" applyNumberFormat="1" applyFont="1" applyFill="1" applyBorder="1" applyAlignment="1">
      <alignment horizontal="right"/>
    </xf>
    <xf numFmtId="9" fontId="0" fillId="3" borderId="0" xfId="0" applyNumberFormat="1" applyFont="1" applyFill="1" applyBorder="1" applyAlignment="1">
      <alignment horizontal="right"/>
    </xf>
    <xf numFmtId="9" fontId="0" fillId="3" borderId="2" xfId="0" applyNumberFormat="1" applyFont="1" applyFill="1" applyBorder="1" applyAlignment="1">
      <alignment horizontal="right"/>
    </xf>
    <xf numFmtId="9" fontId="0" fillId="2" borderId="4" xfId="0" applyNumberFormat="1" applyFont="1" applyFill="1" applyBorder="1" applyAlignment="1">
      <alignment horizontal="right"/>
    </xf>
    <xf numFmtId="9" fontId="0" fillId="2" borderId="0" xfId="0" applyNumberFormat="1" applyFont="1" applyFill="1" applyBorder="1" applyAlignment="1">
      <alignment horizontal="right"/>
    </xf>
    <xf numFmtId="9" fontId="0" fillId="2" borderId="2" xfId="0" applyNumberFormat="1" applyFont="1" applyFill="1" applyBorder="1" applyAlignment="1">
      <alignment horizontal="right"/>
    </xf>
    <xf numFmtId="9" fontId="0" fillId="3" borderId="5" xfId="0" applyNumberFormat="1" applyFont="1" applyFill="1" applyBorder="1" applyAlignment="1">
      <alignment horizontal="right"/>
    </xf>
    <xf numFmtId="9" fontId="0" fillId="3" borderId="1" xfId="0" applyNumberFormat="1" applyFont="1" applyFill="1" applyBorder="1" applyAlignment="1">
      <alignment horizontal="right"/>
    </xf>
    <xf numFmtId="9" fontId="0" fillId="3" borderId="3" xfId="0" applyNumberFormat="1" applyFont="1" applyFill="1" applyBorder="1" applyAlignment="1">
      <alignment horizontal="right"/>
    </xf>
    <xf numFmtId="9" fontId="0" fillId="2" borderId="0" xfId="2" applyFont="1" applyFill="1" applyBorder="1" applyAlignment="1">
      <alignment horizontal="right" wrapText="1"/>
    </xf>
    <xf numFmtId="9" fontId="0" fillId="2" borderId="0" xfId="2" applyFont="1" applyFill="1" applyBorder="1" applyAlignment="1">
      <alignment wrapText="1"/>
    </xf>
    <xf numFmtId="9" fontId="0" fillId="3" borderId="0" xfId="2" applyFont="1" applyFill="1" applyBorder="1" applyAlignment="1">
      <alignment wrapText="1"/>
    </xf>
    <xf numFmtId="0" fontId="2" fillId="2" borderId="18" xfId="0" applyFont="1" applyFill="1" applyBorder="1" applyAlignment="1">
      <alignment horizontal="center" wrapText="1"/>
    </xf>
    <xf numFmtId="9" fontId="0" fillId="3" borderId="1" xfId="2" applyFont="1" applyFill="1" applyBorder="1" applyAlignment="1">
      <alignment wrapText="1"/>
    </xf>
    <xf numFmtId="9" fontId="2" fillId="2" borderId="13" xfId="2" applyFont="1" applyFill="1" applyBorder="1"/>
    <xf numFmtId="0" fontId="2" fillId="2" borderId="19" xfId="0" applyFont="1" applyFill="1" applyBorder="1" applyAlignment="1">
      <alignment horizontal="center" wrapText="1"/>
    </xf>
    <xf numFmtId="0" fontId="2" fillId="2" borderId="17" xfId="0" applyFont="1" applyFill="1" applyBorder="1" applyAlignment="1">
      <alignment horizontal="center" wrapText="1"/>
    </xf>
    <xf numFmtId="9" fontId="0" fillId="3" borderId="4" xfId="2" applyFont="1" applyFill="1" applyBorder="1" applyAlignment="1">
      <alignment wrapText="1"/>
    </xf>
    <xf numFmtId="9" fontId="0" fillId="2" borderId="4" xfId="2" applyFont="1" applyFill="1" applyBorder="1" applyAlignment="1">
      <alignment wrapText="1"/>
    </xf>
    <xf numFmtId="9" fontId="0" fillId="3" borderId="5" xfId="2" applyFont="1" applyFill="1" applyBorder="1" applyAlignment="1">
      <alignment wrapText="1"/>
    </xf>
    <xf numFmtId="9" fontId="0" fillId="3" borderId="0" xfId="2" applyFont="1" applyFill="1" applyBorder="1" applyAlignment="1">
      <alignment horizontal="right" wrapText="1"/>
    </xf>
    <xf numFmtId="9" fontId="0" fillId="3" borderId="1" xfId="2" applyFont="1" applyFill="1" applyBorder="1" applyAlignment="1">
      <alignment horizontal="right" wrapText="1"/>
    </xf>
    <xf numFmtId="0" fontId="2" fillId="2" borderId="2" xfId="0" applyFont="1" applyFill="1" applyBorder="1" applyAlignment="1">
      <alignment horizontal="center" wrapText="1"/>
    </xf>
    <xf numFmtId="9" fontId="0" fillId="3" borderId="4" xfId="2" applyFont="1" applyFill="1" applyBorder="1" applyAlignment="1">
      <alignment horizontal="right" wrapText="1"/>
    </xf>
    <xf numFmtId="9" fontId="0" fillId="3" borderId="2" xfId="2" applyFont="1" applyFill="1" applyBorder="1" applyAlignment="1">
      <alignment horizontal="right" wrapText="1"/>
    </xf>
    <xf numFmtId="9" fontId="0" fillId="2" borderId="4" xfId="2" applyFont="1" applyFill="1" applyBorder="1" applyAlignment="1">
      <alignment horizontal="right" wrapText="1"/>
    </xf>
    <xf numFmtId="9" fontId="0" fillId="2" borderId="2" xfId="2" applyFont="1" applyFill="1" applyBorder="1" applyAlignment="1">
      <alignment horizontal="right" wrapText="1"/>
    </xf>
    <xf numFmtId="9" fontId="0" fillId="3" borderId="5" xfId="2" applyFont="1" applyFill="1" applyBorder="1" applyAlignment="1">
      <alignment horizontal="right" wrapText="1"/>
    </xf>
    <xf numFmtId="9" fontId="0" fillId="3" borderId="3" xfId="2" applyFont="1" applyFill="1" applyBorder="1" applyAlignment="1">
      <alignment horizontal="right" wrapText="1"/>
    </xf>
    <xf numFmtId="0" fontId="0" fillId="2" borderId="0" xfId="0" applyFill="1" applyAlignment="1"/>
    <xf numFmtId="0" fontId="0" fillId="2" borderId="0" xfId="0" applyFont="1" applyFill="1" applyBorder="1" applyAlignment="1">
      <alignment horizontal="right"/>
    </xf>
    <xf numFmtId="0" fontId="2" fillId="2" borderId="23" xfId="0" applyFont="1" applyFill="1" applyBorder="1" applyAlignment="1">
      <alignment horizontal="center"/>
    </xf>
    <xf numFmtId="0" fontId="2" fillId="2" borderId="25" xfId="0" applyFont="1" applyFill="1" applyBorder="1" applyAlignment="1">
      <alignment horizontal="center"/>
    </xf>
    <xf numFmtId="164" fontId="1" fillId="3" borderId="25" xfId="1" applyNumberFormat="1" applyFont="1" applyFill="1" applyBorder="1" applyAlignment="1">
      <alignment horizontal="right"/>
    </xf>
    <xf numFmtId="164" fontId="1" fillId="2" borderId="25" xfId="1" applyNumberFormat="1" applyFont="1" applyFill="1" applyBorder="1" applyAlignment="1">
      <alignment horizontal="right"/>
    </xf>
    <xf numFmtId="164" fontId="1" fillId="3" borderId="26" xfId="1" applyNumberFormat="1" applyFont="1" applyFill="1" applyBorder="1" applyAlignment="1">
      <alignment horizontal="right"/>
    </xf>
    <xf numFmtId="0" fontId="0" fillId="2" borderId="25" xfId="0" applyFont="1" applyFill="1" applyBorder="1" applyAlignment="1">
      <alignment horizontal="right"/>
    </xf>
    <xf numFmtId="9" fontId="1" fillId="3" borderId="25" xfId="2" applyFont="1" applyFill="1" applyBorder="1" applyAlignment="1">
      <alignment horizontal="right"/>
    </xf>
    <xf numFmtId="9" fontId="1" fillId="2" borderId="25" xfId="2" applyFont="1" applyFill="1" applyBorder="1" applyAlignment="1">
      <alignment horizontal="right"/>
    </xf>
    <xf numFmtId="9" fontId="1" fillId="3" borderId="23" xfId="2" applyFont="1" applyFill="1" applyBorder="1" applyAlignment="1">
      <alignment horizontal="right"/>
    </xf>
    <xf numFmtId="164" fontId="0" fillId="3" borderId="25" xfId="1" applyNumberFormat="1" applyFont="1" applyFill="1" applyBorder="1" applyAlignment="1">
      <alignment horizontal="center"/>
    </xf>
    <xf numFmtId="164" fontId="0" fillId="2" borderId="25"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25" xfId="0" applyNumberFormat="1" applyFont="1" applyFill="1" applyBorder="1" applyAlignment="1">
      <alignment horizontal="right"/>
    </xf>
    <xf numFmtId="9" fontId="0" fillId="2" borderId="25" xfId="0" applyNumberFormat="1" applyFont="1" applyFill="1" applyBorder="1" applyAlignment="1">
      <alignment horizontal="right"/>
    </xf>
    <xf numFmtId="9" fontId="0" fillId="3" borderId="23" xfId="0" applyNumberFormat="1" applyFont="1" applyFill="1" applyBorder="1" applyAlignment="1">
      <alignment horizontal="right"/>
    </xf>
    <xf numFmtId="0" fontId="2" fillId="2" borderId="30" xfId="0" applyFont="1" applyFill="1" applyBorder="1" applyAlignment="1">
      <alignment horizontal="center" wrapText="1"/>
    </xf>
    <xf numFmtId="164" fontId="0" fillId="3" borderId="31" xfId="1" applyNumberFormat="1" applyFont="1" applyFill="1" applyBorder="1" applyAlignment="1">
      <alignment horizontal="center"/>
    </xf>
    <xf numFmtId="164" fontId="0" fillId="2" borderId="31" xfId="1" applyNumberFormat="1" applyFont="1" applyFill="1" applyBorder="1" applyAlignment="1">
      <alignment horizontal="center"/>
    </xf>
    <xf numFmtId="0" fontId="2" fillId="2" borderId="32" xfId="0" applyFont="1" applyFill="1" applyBorder="1" applyAlignment="1">
      <alignment horizontal="center" wrapText="1"/>
    </xf>
    <xf numFmtId="9" fontId="0" fillId="3" borderId="31" xfId="2" applyFont="1" applyFill="1" applyBorder="1" applyAlignment="1">
      <alignment wrapText="1"/>
    </xf>
    <xf numFmtId="9" fontId="0" fillId="2" borderId="31" xfId="2" applyFont="1" applyFill="1" applyBorder="1" applyAlignment="1">
      <alignment wrapText="1"/>
    </xf>
    <xf numFmtId="9" fontId="0" fillId="3" borderId="28" xfId="2" applyFont="1" applyFill="1" applyBorder="1" applyAlignment="1">
      <alignment wrapText="1"/>
    </xf>
    <xf numFmtId="165" fontId="0" fillId="3" borderId="0" xfId="2" applyNumberFormat="1" applyFont="1" applyFill="1" applyBorder="1" applyAlignment="1">
      <alignment wrapText="1"/>
    </xf>
    <xf numFmtId="165" fontId="0" fillId="2" borderId="0" xfId="2" applyNumberFormat="1" applyFont="1" applyFill="1" applyBorder="1" applyAlignment="1">
      <alignment wrapText="1"/>
    </xf>
    <xf numFmtId="165" fontId="0" fillId="3" borderId="1" xfId="2" applyNumberFormat="1" applyFont="1" applyFill="1" applyBorder="1" applyAlignment="1">
      <alignment wrapText="1"/>
    </xf>
    <xf numFmtId="165" fontId="0" fillId="3" borderId="2" xfId="2" applyNumberFormat="1" applyFont="1" applyFill="1" applyBorder="1" applyAlignment="1">
      <alignment wrapText="1"/>
    </xf>
    <xf numFmtId="165" fontId="0" fillId="2" borderId="2" xfId="2" applyNumberFormat="1" applyFont="1" applyFill="1" applyBorder="1" applyAlignment="1">
      <alignment wrapText="1"/>
    </xf>
    <xf numFmtId="165" fontId="0" fillId="3" borderId="3" xfId="2" applyNumberFormat="1" applyFont="1" applyFill="1" applyBorder="1" applyAlignment="1">
      <alignment wrapText="1"/>
    </xf>
    <xf numFmtId="0" fontId="2" fillId="2" borderId="27" xfId="0" applyFont="1" applyFill="1" applyBorder="1" applyAlignment="1">
      <alignment horizontal="center"/>
    </xf>
    <xf numFmtId="0" fontId="2" fillId="2" borderId="33" xfId="0" applyFont="1" applyFill="1" applyBorder="1" applyAlignment="1">
      <alignment horizontal="center"/>
    </xf>
    <xf numFmtId="0" fontId="2" fillId="2" borderId="27" xfId="0" applyFont="1" applyFill="1" applyBorder="1" applyAlignment="1">
      <alignment horizontal="center" wrapText="1"/>
    </xf>
    <xf numFmtId="0" fontId="2" fillId="2" borderId="33" xfId="0" applyFont="1" applyFill="1" applyBorder="1" applyAlignment="1">
      <alignment horizontal="center" wrapText="1"/>
    </xf>
    <xf numFmtId="9" fontId="0" fillId="3" borderId="25" xfId="2" applyFont="1" applyFill="1" applyBorder="1" applyAlignment="1">
      <alignment horizontal="right" wrapText="1"/>
    </xf>
    <xf numFmtId="9" fontId="0" fillId="2" borderId="25" xfId="2" applyFont="1" applyFill="1" applyBorder="1" applyAlignment="1">
      <alignment horizontal="right" wrapText="1"/>
    </xf>
    <xf numFmtId="9" fontId="0" fillId="3" borderId="23" xfId="2" applyFont="1" applyFill="1" applyBorder="1" applyAlignment="1">
      <alignment horizontal="right" wrapText="1"/>
    </xf>
    <xf numFmtId="0" fontId="7" fillId="2" borderId="1" xfId="0" applyFont="1" applyFill="1" applyBorder="1" applyAlignment="1">
      <alignment horizontal="center" wrapText="1"/>
    </xf>
    <xf numFmtId="0" fontId="7" fillId="2" borderId="5" xfId="0" applyFont="1" applyFill="1" applyBorder="1" applyAlignment="1">
      <alignment horizontal="center" wrapText="1"/>
    </xf>
    <xf numFmtId="0" fontId="7" fillId="2" borderId="3" xfId="0" applyFont="1" applyFill="1" applyBorder="1" applyAlignment="1">
      <alignment horizontal="center" wrapText="1"/>
    </xf>
    <xf numFmtId="0" fontId="7" fillId="2" borderId="28" xfId="0" applyFont="1" applyFill="1" applyBorder="1" applyAlignment="1">
      <alignment horizontal="center" wrapText="1"/>
    </xf>
    <xf numFmtId="0" fontId="7" fillId="2" borderId="4" xfId="0" applyFont="1" applyFill="1" applyBorder="1" applyAlignment="1">
      <alignment horizontal="center" wrapText="1"/>
    </xf>
    <xf numFmtId="0" fontId="7" fillId="2" borderId="0" xfId="0" applyFont="1" applyFill="1" applyBorder="1" applyAlignment="1">
      <alignment horizontal="center" wrapText="1"/>
    </xf>
    <xf numFmtId="0" fontId="7" fillId="2" borderId="2" xfId="0" applyFont="1" applyFill="1" applyBorder="1" applyAlignment="1">
      <alignment horizontal="center" wrapText="1"/>
    </xf>
    <xf numFmtId="0" fontId="7" fillId="2" borderId="25" xfId="0" applyFont="1" applyFill="1" applyBorder="1" applyAlignment="1">
      <alignment horizontal="center" wrapText="1"/>
    </xf>
    <xf numFmtId="9" fontId="0" fillId="2" borderId="19" xfId="2" applyFont="1" applyFill="1" applyBorder="1" applyAlignment="1"/>
    <xf numFmtId="9" fontId="0" fillId="2" borderId="18" xfId="2" applyFont="1" applyFill="1" applyBorder="1" applyAlignment="1"/>
    <xf numFmtId="165" fontId="0" fillId="2" borderId="18" xfId="2" applyNumberFormat="1" applyFont="1" applyFill="1" applyBorder="1" applyAlignment="1"/>
    <xf numFmtId="9" fontId="0" fillId="2" borderId="4" xfId="2" applyFont="1" applyFill="1" applyBorder="1" applyAlignment="1"/>
    <xf numFmtId="9" fontId="0" fillId="2" borderId="17" xfId="2" applyFont="1" applyFill="1" applyBorder="1" applyAlignment="1"/>
    <xf numFmtId="9" fontId="0" fillId="2" borderId="2" xfId="2" applyFont="1" applyFill="1" applyBorder="1" applyAlignment="1"/>
    <xf numFmtId="0" fontId="7" fillId="2" borderId="23" xfId="0" applyFont="1" applyFill="1" applyBorder="1" applyAlignment="1">
      <alignment horizontal="center" wrapText="1"/>
    </xf>
    <xf numFmtId="9" fontId="0" fillId="2" borderId="27" xfId="2" applyFont="1" applyFill="1" applyBorder="1" applyAlignment="1"/>
    <xf numFmtId="9" fontId="0" fillId="2" borderId="25" xfId="2" applyFont="1" applyFill="1" applyBorder="1" applyAlignment="1"/>
    <xf numFmtId="164" fontId="0" fillId="3" borderId="4" xfId="1" applyNumberFormat="1" applyFont="1" applyFill="1" applyBorder="1" applyAlignment="1">
      <alignment horizontal="right"/>
    </xf>
    <xf numFmtId="164" fontId="0" fillId="3" borderId="0" xfId="1" applyNumberFormat="1" applyFont="1" applyFill="1" applyBorder="1" applyAlignment="1">
      <alignment horizontal="right"/>
    </xf>
    <xf numFmtId="164" fontId="0" fillId="3" borderId="0" xfId="1" applyNumberFormat="1" applyFont="1" applyFill="1" applyBorder="1" applyAlignment="1"/>
    <xf numFmtId="164" fontId="0" fillId="3" borderId="2" xfId="1" applyNumberFormat="1" applyFont="1" applyFill="1" applyBorder="1" applyAlignment="1"/>
    <xf numFmtId="164" fontId="0" fillId="2" borderId="4" xfId="1" applyNumberFormat="1" applyFont="1" applyFill="1" applyBorder="1" applyAlignment="1">
      <alignment horizontal="right"/>
    </xf>
    <xf numFmtId="164" fontId="0" fillId="2" borderId="0" xfId="1" applyNumberFormat="1" applyFont="1" applyFill="1" applyBorder="1" applyAlignment="1">
      <alignment horizontal="right"/>
    </xf>
    <xf numFmtId="164" fontId="0" fillId="2" borderId="0" xfId="1" applyNumberFormat="1" applyFont="1" applyFill="1" applyBorder="1" applyAlignment="1"/>
    <xf numFmtId="164" fontId="0" fillId="2" borderId="2" xfId="1" applyNumberFormat="1" applyFont="1" applyFill="1" applyBorder="1" applyAlignment="1"/>
    <xf numFmtId="0" fontId="2" fillId="2" borderId="18" xfId="0" applyFont="1" applyFill="1" applyBorder="1"/>
    <xf numFmtId="164" fontId="0" fillId="3" borderId="9" xfId="1" applyNumberFormat="1" applyFont="1" applyFill="1" applyBorder="1" applyAlignment="1">
      <alignment horizontal="right"/>
    </xf>
    <xf numFmtId="164" fontId="0" fillId="3" borderId="7" xfId="1" applyNumberFormat="1" applyFont="1" applyFill="1" applyBorder="1" applyAlignment="1">
      <alignment horizontal="right"/>
    </xf>
    <xf numFmtId="164" fontId="0" fillId="3" borderId="7" xfId="1" applyNumberFormat="1" applyFont="1" applyFill="1" applyBorder="1" applyAlignment="1"/>
    <xf numFmtId="164" fontId="0" fillId="3" borderId="10" xfId="1" applyNumberFormat="1" applyFont="1" applyFill="1" applyBorder="1" applyAlignment="1"/>
    <xf numFmtId="164" fontId="0" fillId="2" borderId="4" xfId="1" applyNumberFormat="1" applyFont="1" applyFill="1" applyBorder="1" applyAlignment="1"/>
    <xf numFmtId="164" fontId="0" fillId="3" borderId="9" xfId="1" applyNumberFormat="1" applyFont="1" applyFill="1" applyBorder="1" applyAlignment="1"/>
    <xf numFmtId="164" fontId="0" fillId="2" borderId="0" xfId="0" applyNumberFormat="1" applyFill="1"/>
    <xf numFmtId="0" fontId="0" fillId="2" borderId="40" xfId="0" applyFill="1" applyBorder="1"/>
    <xf numFmtId="0" fontId="0" fillId="2" borderId="18" xfId="0" applyFill="1" applyBorder="1"/>
    <xf numFmtId="164" fontId="0" fillId="3" borderId="0" xfId="0" applyNumberFormat="1" applyFill="1" applyBorder="1"/>
    <xf numFmtId="0" fontId="0" fillId="3" borderId="0" xfId="0" applyFill="1" applyBorder="1"/>
    <xf numFmtId="164" fontId="0" fillId="2" borderId="0" xfId="0" applyNumberFormat="1" applyFill="1" applyBorder="1"/>
    <xf numFmtId="164" fontId="0" fillId="3" borderId="7" xfId="0" applyNumberFormat="1" applyFill="1" applyBorder="1"/>
    <xf numFmtId="0" fontId="0" fillId="3" borderId="7" xfId="0" applyFill="1" applyBorder="1"/>
    <xf numFmtId="0" fontId="0" fillId="2" borderId="42" xfId="0" applyFill="1" applyBorder="1"/>
    <xf numFmtId="164" fontId="0" fillId="3" borderId="40" xfId="1" applyNumberFormat="1" applyFont="1" applyFill="1" applyBorder="1" applyAlignment="1">
      <alignment horizontal="right"/>
    </xf>
    <xf numFmtId="164" fontId="0" fillId="2" borderId="40" xfId="1" applyNumberFormat="1" applyFont="1" applyFill="1" applyBorder="1" applyAlignment="1">
      <alignment horizontal="right"/>
    </xf>
    <xf numFmtId="164" fontId="0" fillId="3" borderId="43" xfId="1" applyNumberFormat="1" applyFont="1" applyFill="1" applyBorder="1" applyAlignment="1">
      <alignment horizontal="right"/>
    </xf>
    <xf numFmtId="9" fontId="0" fillId="2" borderId="40" xfId="2" applyFont="1" applyFill="1" applyBorder="1" applyAlignment="1">
      <alignment horizontal="right" wrapText="1"/>
    </xf>
    <xf numFmtId="9" fontId="0" fillId="3" borderId="41" xfId="2" applyFont="1" applyFill="1" applyBorder="1" applyAlignment="1">
      <alignment horizontal="right" wrapText="1"/>
    </xf>
    <xf numFmtId="0" fontId="0" fillId="2" borderId="4" xfId="0" applyFill="1" applyBorder="1"/>
    <xf numFmtId="0" fontId="2" fillId="2" borderId="17" xfId="0" applyFont="1" applyFill="1" applyBorder="1"/>
    <xf numFmtId="0" fontId="0" fillId="3" borderId="10" xfId="0" applyFill="1" applyBorder="1" applyAlignment="1">
      <alignment horizontal="center"/>
    </xf>
    <xf numFmtId="9" fontId="0" fillId="3" borderId="40" xfId="2" applyFont="1" applyFill="1" applyBorder="1" applyAlignment="1">
      <alignment horizontal="right" wrapText="1"/>
    </xf>
    <xf numFmtId="9" fontId="0" fillId="2" borderId="0" xfId="0" applyNumberFormat="1" applyFill="1" applyBorder="1"/>
    <xf numFmtId="0" fontId="0" fillId="2" borderId="1" xfId="0" applyFill="1" applyBorder="1" applyAlignment="1">
      <alignment horizontal="center"/>
    </xf>
    <xf numFmtId="9" fontId="0" fillId="2" borderId="1" xfId="2" applyFont="1" applyFill="1" applyBorder="1" applyAlignment="1">
      <alignment horizontal="right" wrapText="1"/>
    </xf>
    <xf numFmtId="0" fontId="0" fillId="2" borderId="7" xfId="0" applyFill="1" applyBorder="1" applyAlignment="1">
      <alignment horizontal="center"/>
    </xf>
    <xf numFmtId="164" fontId="0" fillId="2" borderId="7" xfId="1" applyNumberFormat="1" applyFont="1" applyFill="1" applyBorder="1" applyAlignment="1">
      <alignment horizontal="right"/>
    </xf>
    <xf numFmtId="0" fontId="0" fillId="2" borderId="17" xfId="0" applyFill="1" applyBorder="1"/>
    <xf numFmtId="164" fontId="0" fillId="3" borderId="2" xfId="1" applyNumberFormat="1" applyFont="1" applyFill="1" applyBorder="1" applyAlignment="1">
      <alignment horizontal="right"/>
    </xf>
    <xf numFmtId="164" fontId="0" fillId="2" borderId="9" xfId="1" applyNumberFormat="1" applyFont="1" applyFill="1" applyBorder="1" applyAlignment="1">
      <alignment horizontal="right"/>
    </xf>
    <xf numFmtId="164" fontId="0" fillId="2" borderId="10" xfId="1" applyNumberFormat="1" applyFont="1" applyFill="1" applyBorder="1" applyAlignment="1">
      <alignment horizontal="right"/>
    </xf>
    <xf numFmtId="9" fontId="0" fillId="2" borderId="5" xfId="2" applyFont="1" applyFill="1" applyBorder="1" applyAlignment="1">
      <alignment horizontal="right" wrapText="1"/>
    </xf>
    <xf numFmtId="9" fontId="0" fillId="2" borderId="3" xfId="2" applyFont="1" applyFill="1" applyBorder="1" applyAlignment="1">
      <alignment horizontal="right" wrapText="1"/>
    </xf>
    <xf numFmtId="0" fontId="0" fillId="2" borderId="4" xfId="0" applyFont="1" applyFill="1" applyBorder="1" applyAlignment="1">
      <alignment horizontal="center" wrapText="1"/>
    </xf>
    <xf numFmtId="0" fontId="0" fillId="2" borderId="0" xfId="0" applyFont="1" applyFill="1" applyBorder="1" applyAlignment="1">
      <alignment horizontal="center" wrapText="1"/>
    </xf>
    <xf numFmtId="164" fontId="2" fillId="3" borderId="0"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2" borderId="10" xfId="0" applyNumberFormat="1" applyFont="1" applyFill="1" applyBorder="1" applyAlignment="1">
      <alignment horizontal="center" wrapText="1"/>
    </xf>
    <xf numFmtId="0" fontId="2" fillId="2" borderId="45" xfId="0" applyFont="1" applyFill="1" applyBorder="1" applyAlignment="1">
      <alignment horizontal="center" wrapText="1"/>
    </xf>
    <xf numFmtId="0" fontId="0" fillId="2" borderId="50" xfId="0" applyFont="1" applyFill="1" applyBorder="1" applyAlignment="1">
      <alignment horizontal="center" wrapText="1"/>
    </xf>
    <xf numFmtId="0" fontId="2" fillId="2" borderId="40" xfId="0" applyFont="1" applyFill="1" applyBorder="1" applyAlignment="1">
      <alignment horizontal="center" wrapText="1"/>
    </xf>
    <xf numFmtId="164" fontId="0" fillId="3" borderId="50" xfId="1" applyNumberFormat="1" applyFont="1" applyFill="1" applyBorder="1" applyAlignment="1">
      <alignment horizontal="right"/>
    </xf>
    <xf numFmtId="164" fontId="0" fillId="2" borderId="51" xfId="1" applyNumberFormat="1" applyFont="1" applyFill="1" applyBorder="1" applyAlignment="1">
      <alignment horizontal="right"/>
    </xf>
    <xf numFmtId="9" fontId="0" fillId="3" borderId="50" xfId="2" applyFont="1" applyFill="1" applyBorder="1" applyAlignment="1">
      <alignment horizontal="right" wrapText="1"/>
    </xf>
    <xf numFmtId="9" fontId="0" fillId="2" borderId="52" xfId="2" applyFont="1" applyFill="1" applyBorder="1" applyAlignment="1">
      <alignment horizontal="right" wrapText="1"/>
    </xf>
    <xf numFmtId="164" fontId="2" fillId="3" borderId="45" xfId="1" applyNumberFormat="1" applyFont="1" applyFill="1" applyBorder="1" applyAlignment="1">
      <alignment horizontal="right"/>
    </xf>
    <xf numFmtId="164" fontId="2" fillId="2" borderId="46" xfId="1" applyNumberFormat="1" applyFont="1" applyFill="1" applyBorder="1" applyAlignment="1">
      <alignment horizontal="right"/>
    </xf>
    <xf numFmtId="9" fontId="2" fillId="3" borderId="45" xfId="2" applyFont="1" applyFill="1" applyBorder="1" applyAlignment="1">
      <alignment horizontal="right" wrapText="1"/>
    </xf>
    <xf numFmtId="9" fontId="2" fillId="2" borderId="47" xfId="2" applyFont="1" applyFill="1" applyBorder="1" applyAlignment="1">
      <alignment horizontal="right" wrapText="1"/>
    </xf>
    <xf numFmtId="164" fontId="2" fillId="3" borderId="40" xfId="1" applyNumberFormat="1" applyFont="1" applyFill="1" applyBorder="1" applyAlignment="1">
      <alignment horizontal="right"/>
    </xf>
    <xf numFmtId="164" fontId="2" fillId="2" borderId="43" xfId="1" applyNumberFormat="1" applyFont="1" applyFill="1" applyBorder="1" applyAlignment="1">
      <alignment horizontal="right"/>
    </xf>
    <xf numFmtId="9" fontId="2" fillId="3" borderId="40" xfId="2" applyFont="1" applyFill="1" applyBorder="1" applyAlignment="1">
      <alignment horizontal="right" wrapText="1"/>
    </xf>
    <xf numFmtId="9" fontId="2" fillId="2" borderId="41" xfId="2" applyFont="1" applyFill="1" applyBorder="1" applyAlignment="1">
      <alignment horizontal="right" wrapText="1"/>
    </xf>
    <xf numFmtId="164" fontId="2" fillId="3" borderId="40" xfId="0" applyNumberFormat="1" applyFont="1" applyFill="1" applyBorder="1" applyAlignment="1">
      <alignment horizontal="center" wrapText="1"/>
    </xf>
    <xf numFmtId="164" fontId="2" fillId="2" borderId="43" xfId="0" applyNumberFormat="1" applyFont="1" applyFill="1" applyBorder="1" applyAlignment="1">
      <alignment horizontal="center" wrapText="1"/>
    </xf>
    <xf numFmtId="164" fontId="2" fillId="3" borderId="45" xfId="0" applyNumberFormat="1" applyFont="1" applyFill="1" applyBorder="1" applyAlignment="1">
      <alignment horizontal="center" wrapText="1"/>
    </xf>
    <xf numFmtId="164" fontId="2" fillId="2" borderId="46" xfId="0" applyNumberFormat="1" applyFont="1" applyFill="1" applyBorder="1" applyAlignment="1">
      <alignment horizontal="center" wrapText="1"/>
    </xf>
    <xf numFmtId="0" fontId="2" fillId="2" borderId="55" xfId="0" applyFont="1" applyFill="1" applyBorder="1" applyAlignment="1">
      <alignment wrapText="1"/>
    </xf>
    <xf numFmtId="0" fontId="2" fillId="2" borderId="55" xfId="0" applyFont="1" applyFill="1" applyBorder="1" applyAlignment="1">
      <alignment horizontal="center" wrapText="1"/>
    </xf>
    <xf numFmtId="164" fontId="2" fillId="3" borderId="55" xfId="0" applyNumberFormat="1" applyFont="1" applyFill="1" applyBorder="1" applyAlignment="1">
      <alignment horizontal="center" wrapText="1"/>
    </xf>
    <xf numFmtId="164" fontId="2" fillId="2" borderId="57" xfId="0" applyNumberFormat="1" applyFont="1" applyFill="1" applyBorder="1" applyAlignment="1">
      <alignment horizontal="center" wrapText="1"/>
    </xf>
    <xf numFmtId="0" fontId="0" fillId="2" borderId="16" xfId="0" applyFont="1" applyFill="1" applyBorder="1" applyAlignment="1">
      <alignment horizontal="center" wrapText="1"/>
    </xf>
    <xf numFmtId="164" fontId="0" fillId="3" borderId="16" xfId="1" applyNumberFormat="1" applyFont="1" applyFill="1" applyBorder="1" applyAlignment="1">
      <alignment horizontal="right"/>
    </xf>
    <xf numFmtId="164" fontId="0" fillId="2" borderId="62" xfId="1" applyNumberFormat="1" applyFont="1" applyFill="1" applyBorder="1" applyAlignment="1">
      <alignment horizontal="right"/>
    </xf>
    <xf numFmtId="164" fontId="2" fillId="2" borderId="7" xfId="0" applyNumberFormat="1" applyFont="1" applyFill="1" applyBorder="1" applyAlignment="1">
      <alignment horizontal="center" wrapText="1"/>
    </xf>
    <xf numFmtId="9" fontId="0" fillId="3" borderId="16" xfId="2" applyFont="1" applyFill="1" applyBorder="1" applyAlignment="1">
      <alignment horizontal="right" wrapText="1"/>
    </xf>
    <xf numFmtId="9" fontId="0" fillId="2" borderId="59" xfId="2" applyFont="1" applyFill="1" applyBorder="1" applyAlignment="1">
      <alignment horizontal="right" wrapText="1"/>
    </xf>
    <xf numFmtId="0" fontId="8" fillId="2" borderId="6" xfId="0" applyFont="1" applyFill="1" applyBorder="1" applyAlignment="1">
      <alignment horizontal="center" wrapText="1"/>
    </xf>
    <xf numFmtId="0" fontId="8" fillId="2" borderId="14" xfId="0" applyFont="1" applyFill="1" applyBorder="1" applyAlignment="1">
      <alignment horizontal="center" wrapText="1"/>
    </xf>
    <xf numFmtId="0" fontId="7" fillId="2" borderId="44" xfId="0" applyFont="1" applyFill="1" applyBorder="1" applyAlignment="1">
      <alignment horizontal="center" wrapText="1"/>
    </xf>
    <xf numFmtId="0" fontId="8" fillId="2" borderId="48" xfId="0" applyFont="1" applyFill="1" applyBorder="1" applyAlignment="1">
      <alignment horizontal="center" wrapText="1"/>
    </xf>
    <xf numFmtId="0" fontId="7" fillId="2" borderId="49" xfId="0" applyFont="1" applyFill="1" applyBorder="1" applyAlignment="1">
      <alignment horizontal="center" wrapText="1"/>
    </xf>
    <xf numFmtId="0" fontId="7" fillId="2" borderId="8" xfId="0" applyFont="1" applyFill="1" applyBorder="1" applyAlignment="1">
      <alignment horizontal="center" wrapText="1"/>
    </xf>
    <xf numFmtId="0" fontId="7" fillId="2" borderId="56" xfId="0" applyFont="1" applyFill="1" applyBorder="1" applyAlignment="1">
      <alignment horizontal="center" wrapText="1"/>
    </xf>
    <xf numFmtId="0" fontId="7" fillId="2" borderId="14" xfId="0" applyFont="1" applyFill="1" applyBorder="1" applyAlignment="1">
      <alignment horizontal="center" wrapText="1"/>
    </xf>
    <xf numFmtId="0" fontId="7" fillId="2" borderId="41" xfId="0" applyFont="1" applyFill="1" applyBorder="1" applyAlignment="1">
      <alignment horizontal="center" wrapText="1"/>
    </xf>
    <xf numFmtId="0" fontId="0" fillId="2" borderId="0" xfId="0" applyFill="1"/>
    <xf numFmtId="0" fontId="2" fillId="2" borderId="63" xfId="0" applyFont="1" applyFill="1" applyBorder="1" applyAlignment="1">
      <alignment horizontal="right"/>
    </xf>
    <xf numFmtId="0" fontId="2" fillId="2" borderId="64" xfId="0" applyFont="1" applyFill="1" applyBorder="1" applyAlignment="1">
      <alignment horizontal="right"/>
    </xf>
    <xf numFmtId="0" fontId="2" fillId="2" borderId="68" xfId="0" applyFont="1" applyFill="1" applyBorder="1" applyAlignment="1">
      <alignment horizontal="right"/>
    </xf>
    <xf numFmtId="9" fontId="0" fillId="3" borderId="4" xfId="2" applyFont="1" applyFill="1" applyBorder="1"/>
    <xf numFmtId="0" fontId="2" fillId="2" borderId="70" xfId="0" applyFont="1" applyFill="1" applyBorder="1" applyAlignment="1">
      <alignment horizontal="right"/>
    </xf>
    <xf numFmtId="0" fontId="2" fillId="2" borderId="71" xfId="0" applyFont="1" applyFill="1" applyBorder="1"/>
    <xf numFmtId="9" fontId="0" fillId="3" borderId="0" xfId="2" applyFont="1" applyFill="1" applyBorder="1" applyAlignment="1">
      <alignment horizontal="center"/>
    </xf>
    <xf numFmtId="9" fontId="0" fillId="2" borderId="0" xfId="2" applyFont="1" applyFill="1" applyBorder="1" applyAlignment="1">
      <alignment horizontal="center"/>
    </xf>
    <xf numFmtId="164" fontId="0" fillId="3" borderId="4" xfId="5" applyNumberFormat="1" applyFont="1" applyFill="1" applyBorder="1" applyAlignment="1">
      <alignment horizontal="right"/>
    </xf>
    <xf numFmtId="164" fontId="0" fillId="3" borderId="0" xfId="5" applyNumberFormat="1" applyFont="1" applyFill="1" applyBorder="1" applyAlignment="1">
      <alignment horizontal="right"/>
    </xf>
    <xf numFmtId="164" fontId="0" fillId="3" borderId="45" xfId="5" applyNumberFormat="1" applyFont="1" applyFill="1" applyBorder="1" applyAlignment="1">
      <alignment horizontal="right"/>
    </xf>
    <xf numFmtId="9" fontId="0" fillId="3" borderId="0" xfId="2" applyFont="1" applyFill="1" applyBorder="1" applyAlignment="1">
      <alignment horizontal="right"/>
    </xf>
    <xf numFmtId="9" fontId="0" fillId="3" borderId="2" xfId="2" applyFont="1" applyFill="1" applyBorder="1" applyAlignment="1">
      <alignment horizontal="right"/>
    </xf>
    <xf numFmtId="9" fontId="0" fillId="3" borderId="0" xfId="2" applyFont="1" applyFill="1" applyAlignment="1">
      <alignment horizontal="right"/>
    </xf>
    <xf numFmtId="164" fontId="0" fillId="2" borderId="4" xfId="5" applyNumberFormat="1" applyFont="1" applyFill="1" applyBorder="1" applyAlignment="1">
      <alignment horizontal="right"/>
    </xf>
    <xf numFmtId="164" fontId="0" fillId="2" borderId="0" xfId="5" applyNumberFormat="1" applyFont="1" applyFill="1" applyBorder="1" applyAlignment="1">
      <alignment horizontal="right"/>
    </xf>
    <xf numFmtId="164" fontId="0" fillId="2" borderId="45" xfId="5" applyNumberFormat="1" applyFont="1" applyFill="1" applyBorder="1" applyAlignment="1">
      <alignment horizontal="right"/>
    </xf>
    <xf numFmtId="9" fontId="0" fillId="2" borderId="2" xfId="2" applyFont="1" applyFill="1" applyBorder="1" applyAlignment="1">
      <alignment horizontal="right"/>
    </xf>
    <xf numFmtId="9" fontId="0" fillId="2" borderId="0" xfId="2" applyFont="1" applyFill="1" applyAlignment="1">
      <alignment horizontal="right"/>
    </xf>
    <xf numFmtId="164" fontId="2" fillId="2" borderId="72" xfId="5" applyNumberFormat="1" applyFont="1" applyFill="1" applyBorder="1" applyAlignment="1">
      <alignment horizontal="right"/>
    </xf>
    <xf numFmtId="164" fontId="2" fillId="2" borderId="71" xfId="5" applyNumberFormat="1" applyFont="1" applyFill="1" applyBorder="1" applyAlignment="1">
      <alignment horizontal="right"/>
    </xf>
    <xf numFmtId="164" fontId="2" fillId="2" borderId="73" xfId="5" applyNumberFormat="1" applyFont="1" applyFill="1" applyBorder="1" applyAlignment="1">
      <alignment horizontal="right"/>
    </xf>
    <xf numFmtId="9" fontId="2" fillId="2" borderId="71" xfId="2" applyFont="1" applyFill="1" applyBorder="1" applyAlignment="1">
      <alignment horizontal="right"/>
    </xf>
    <xf numFmtId="9" fontId="2" fillId="2" borderId="74" xfId="2" applyFont="1" applyFill="1" applyBorder="1" applyAlignment="1">
      <alignment horizontal="right"/>
    </xf>
    <xf numFmtId="166" fontId="0" fillId="3" borderId="4" xfId="5" applyNumberFormat="1" applyFont="1" applyFill="1" applyBorder="1" applyAlignment="1">
      <alignment horizontal="right"/>
    </xf>
    <xf numFmtId="166" fontId="0" fillId="3" borderId="0" xfId="5" applyNumberFormat="1" applyFont="1" applyFill="1" applyBorder="1" applyAlignment="1">
      <alignment horizontal="right"/>
    </xf>
    <xf numFmtId="166" fontId="0" fillId="3" borderId="45" xfId="5" applyNumberFormat="1" applyFont="1" applyFill="1" applyBorder="1" applyAlignment="1">
      <alignment horizontal="right"/>
    </xf>
    <xf numFmtId="166" fontId="0" fillId="2" borderId="4" xfId="5" applyNumberFormat="1" applyFont="1" applyFill="1" applyBorder="1" applyAlignment="1">
      <alignment horizontal="right"/>
    </xf>
    <xf numFmtId="166" fontId="0" fillId="2" borderId="0" xfId="5" applyNumberFormat="1" applyFont="1" applyFill="1" applyBorder="1" applyAlignment="1">
      <alignment horizontal="right"/>
    </xf>
    <xf numFmtId="166" fontId="0" fillId="2" borderId="45" xfId="5" applyNumberFormat="1" applyFont="1" applyFill="1" applyBorder="1" applyAlignment="1">
      <alignment horizontal="right"/>
    </xf>
    <xf numFmtId="166" fontId="2" fillId="2" borderId="72" xfId="5" applyNumberFormat="1" applyFont="1" applyFill="1" applyBorder="1" applyAlignment="1">
      <alignment horizontal="right"/>
    </xf>
    <xf numFmtId="166" fontId="2" fillId="2" borderId="71" xfId="5" applyNumberFormat="1" applyFont="1" applyFill="1" applyBorder="1" applyAlignment="1">
      <alignment horizontal="right"/>
    </xf>
    <xf numFmtId="166" fontId="2" fillId="2" borderId="73" xfId="5" applyNumberFormat="1" applyFont="1" applyFill="1" applyBorder="1" applyAlignment="1">
      <alignment horizontal="right"/>
    </xf>
    <xf numFmtId="0" fontId="8" fillId="2" borderId="0" xfId="0" applyFont="1" applyFill="1"/>
    <xf numFmtId="0" fontId="11" fillId="2" borderId="0" xfId="4" applyFont="1" applyFill="1"/>
    <xf numFmtId="0" fontId="0" fillId="0" borderId="0" xfId="0"/>
    <xf numFmtId="0" fontId="0" fillId="2" borderId="0" xfId="0" applyFill="1"/>
    <xf numFmtId="0" fontId="6" fillId="2" borderId="0" xfId="4" applyFill="1"/>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5" xfId="0" applyFont="1" applyFill="1" applyBorder="1" applyAlignment="1">
      <alignment horizontal="center"/>
    </xf>
    <xf numFmtId="0" fontId="0" fillId="2" borderId="1" xfId="0" applyFont="1" applyFill="1" applyBorder="1" applyAlignment="1">
      <alignment horizontal="center"/>
    </xf>
    <xf numFmtId="9" fontId="0" fillId="3" borderId="5" xfId="2" applyFont="1" applyFill="1" applyBorder="1" applyAlignment="1">
      <alignment horizontal="center" vertical="center"/>
    </xf>
    <xf numFmtId="9" fontId="0" fillId="3" borderId="1" xfId="2" applyFont="1" applyFill="1" applyBorder="1" applyAlignment="1">
      <alignment horizontal="center" vertical="center"/>
    </xf>
    <xf numFmtId="9" fontId="2" fillId="3" borderId="2" xfId="2" applyFont="1" applyFill="1" applyBorder="1" applyAlignment="1">
      <alignment horizontal="center"/>
    </xf>
    <xf numFmtId="9" fontId="2" fillId="2" borderId="2" xfId="2" applyFont="1" applyFill="1" applyBorder="1" applyAlignment="1">
      <alignment horizontal="center"/>
    </xf>
    <xf numFmtId="9" fontId="0" fillId="3" borderId="3" xfId="2" applyFont="1" applyFill="1" applyBorder="1" applyAlignment="1">
      <alignment horizontal="center" vertical="center"/>
    </xf>
    <xf numFmtId="167" fontId="0" fillId="3" borderId="4" xfId="0" applyNumberFormat="1" applyFill="1" applyBorder="1" applyAlignment="1">
      <alignment horizontal="center"/>
    </xf>
    <xf numFmtId="167" fontId="0" fillId="3" borderId="0" xfId="0" applyNumberFormat="1" applyFill="1" applyBorder="1" applyAlignment="1">
      <alignment horizontal="center"/>
    </xf>
    <xf numFmtId="167" fontId="2" fillId="3" borderId="2" xfId="0" applyNumberFormat="1" applyFont="1" applyFill="1" applyBorder="1" applyAlignment="1">
      <alignment horizontal="center"/>
    </xf>
    <xf numFmtId="167" fontId="0" fillId="2" borderId="4" xfId="0" applyNumberFormat="1" applyFill="1" applyBorder="1" applyAlignment="1">
      <alignment horizontal="center"/>
    </xf>
    <xf numFmtId="167" fontId="0" fillId="2" borderId="0" xfId="0" applyNumberFormat="1" applyFill="1" applyBorder="1" applyAlignment="1">
      <alignment horizontal="center"/>
    </xf>
    <xf numFmtId="167" fontId="2" fillId="2" borderId="2" xfId="0" applyNumberFormat="1" applyFont="1" applyFill="1" applyBorder="1" applyAlignment="1">
      <alignment horizontal="center"/>
    </xf>
    <xf numFmtId="167" fontId="2" fillId="3" borderId="0" xfId="0" applyNumberFormat="1" applyFont="1" applyFill="1" applyBorder="1" applyAlignment="1">
      <alignment horizontal="center"/>
    </xf>
    <xf numFmtId="167" fontId="2" fillId="2" borderId="0" xfId="0" applyNumberFormat="1" applyFont="1" applyFill="1" applyBorder="1" applyAlignment="1">
      <alignment horizontal="center"/>
    </xf>
    <xf numFmtId="0" fontId="2" fillId="2" borderId="0" xfId="0" applyFont="1" applyFill="1" applyBorder="1" applyAlignment="1">
      <alignment vertical="top"/>
    </xf>
    <xf numFmtId="0" fontId="2" fillId="2" borderId="1" xfId="0" applyFont="1" applyFill="1" applyBorder="1" applyAlignment="1">
      <alignment vertical="top"/>
    </xf>
    <xf numFmtId="166" fontId="0" fillId="3" borderId="4" xfId="0" applyNumberFormat="1" applyFill="1" applyBorder="1" applyAlignment="1">
      <alignment horizontal="center"/>
    </xf>
    <xf numFmtId="166" fontId="0" fillId="3" borderId="0" xfId="0" applyNumberFormat="1" applyFill="1" applyBorder="1" applyAlignment="1">
      <alignment horizontal="center"/>
    </xf>
    <xf numFmtId="166" fontId="0" fillId="2" borderId="4" xfId="0" applyNumberFormat="1" applyFill="1" applyBorder="1" applyAlignment="1">
      <alignment horizontal="center"/>
    </xf>
    <xf numFmtId="166" fontId="0" fillId="2" borderId="0" xfId="0" applyNumberFormat="1" applyFill="1" applyBorder="1" applyAlignment="1">
      <alignment horizontal="center"/>
    </xf>
    <xf numFmtId="166" fontId="2" fillId="3" borderId="2" xfId="0" applyNumberFormat="1" applyFont="1" applyFill="1" applyBorder="1" applyAlignment="1">
      <alignment horizontal="center"/>
    </xf>
    <xf numFmtId="166" fontId="2" fillId="2" borderId="2" xfId="0" applyNumberFormat="1" applyFont="1" applyFill="1" applyBorder="1" applyAlignment="1">
      <alignment horizontal="center"/>
    </xf>
    <xf numFmtId="0" fontId="0" fillId="3" borderId="7" xfId="0" applyFont="1" applyFill="1" applyBorder="1" applyAlignment="1">
      <alignment horizontal="center" vertical="center"/>
    </xf>
    <xf numFmtId="167" fontId="0" fillId="3" borderId="9" xfId="0" applyNumberFormat="1" applyFont="1" applyFill="1" applyBorder="1" applyAlignment="1">
      <alignment horizontal="center" vertical="center"/>
    </xf>
    <xf numFmtId="167" fontId="0" fillId="3" borderId="7" xfId="0" applyNumberFormat="1" applyFont="1" applyFill="1" applyBorder="1" applyAlignment="1">
      <alignment horizontal="center" vertical="center"/>
    </xf>
    <xf numFmtId="167" fontId="2" fillId="3" borderId="10" xfId="0" applyNumberFormat="1" applyFont="1" applyFill="1" applyBorder="1" applyAlignment="1">
      <alignment horizontal="center" vertical="center"/>
    </xf>
    <xf numFmtId="167" fontId="2" fillId="3" borderId="7" xfId="0" applyNumberFormat="1" applyFont="1" applyFill="1" applyBorder="1" applyAlignment="1">
      <alignment horizontal="center" vertical="center"/>
    </xf>
    <xf numFmtId="0" fontId="0" fillId="2" borderId="0" xfId="0" applyFont="1" applyFill="1" applyBorder="1"/>
    <xf numFmtId="0" fontId="0" fillId="3" borderId="0" xfId="0" applyFont="1" applyFill="1" applyBorder="1" applyAlignment="1">
      <alignment horizontal="center"/>
    </xf>
    <xf numFmtId="0" fontId="0" fillId="2" borderId="0" xfId="0" applyFont="1" applyFill="1" applyBorder="1" applyAlignment="1">
      <alignment horizontal="center"/>
    </xf>
    <xf numFmtId="166" fontId="2" fillId="3" borderId="0" xfId="0" applyNumberFormat="1" applyFont="1" applyFill="1" applyBorder="1" applyAlignment="1">
      <alignment horizontal="center"/>
    </xf>
    <xf numFmtId="166" fontId="2" fillId="2" borderId="0" xfId="0" applyNumberFormat="1" applyFont="1" applyFill="1" applyBorder="1" applyAlignment="1">
      <alignment horizontal="center"/>
    </xf>
    <xf numFmtId="166" fontId="0" fillId="3" borderId="9" xfId="0" applyNumberFormat="1" applyFill="1" applyBorder="1" applyAlignment="1">
      <alignment horizontal="center"/>
    </xf>
    <xf numFmtId="166" fontId="2" fillId="3" borderId="10" xfId="0" applyNumberFormat="1" applyFont="1" applyFill="1" applyBorder="1" applyAlignment="1">
      <alignment horizontal="center" vertical="center"/>
    </xf>
    <xf numFmtId="166" fontId="2" fillId="3" borderId="7" xfId="0" applyNumberFormat="1" applyFont="1" applyFill="1" applyBorder="1" applyAlignment="1">
      <alignment horizontal="center" vertical="center"/>
    </xf>
    <xf numFmtId="166" fontId="0" fillId="3" borderId="7" xfId="0" applyNumberFormat="1" applyFill="1" applyBorder="1" applyAlignment="1">
      <alignment horizontal="center"/>
    </xf>
    <xf numFmtId="0" fontId="0" fillId="2" borderId="0" xfId="0" applyFill="1"/>
    <xf numFmtId="0" fontId="2" fillId="3" borderId="3" xfId="0" applyFont="1"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2" fillId="2" borderId="13" xfId="0" applyFont="1" applyFill="1" applyBorder="1"/>
    <xf numFmtId="0" fontId="0" fillId="2" borderId="13" xfId="0" applyFill="1" applyBorder="1"/>
    <xf numFmtId="166" fontId="2" fillId="3" borderId="0" xfId="0" applyNumberFormat="1" applyFont="1" applyFill="1" applyBorder="1"/>
    <xf numFmtId="166" fontId="2" fillId="2" borderId="0" xfId="0" applyNumberFormat="1" applyFont="1" applyFill="1" applyBorder="1"/>
    <xf numFmtId="9" fontId="2" fillId="2" borderId="0" xfId="0" applyNumberFormat="1" applyFont="1" applyFill="1" applyBorder="1"/>
    <xf numFmtId="0" fontId="0" fillId="3" borderId="2" xfId="0" applyFont="1" applyFill="1" applyBorder="1" applyAlignment="1">
      <alignment horizontal="center" vertical="center"/>
    </xf>
    <xf numFmtId="0" fontId="2" fillId="2" borderId="11" xfId="0" applyFont="1" applyFill="1" applyBorder="1"/>
    <xf numFmtId="166" fontId="2" fillId="3" borderId="2" xfId="0" applyNumberFormat="1" applyFont="1" applyFill="1" applyBorder="1"/>
    <xf numFmtId="166" fontId="2" fillId="2" borderId="2" xfId="0" applyNumberFormat="1" applyFont="1" applyFill="1" applyBorder="1"/>
    <xf numFmtId="0" fontId="0" fillId="2" borderId="12" xfId="0" applyFill="1" applyBorder="1"/>
    <xf numFmtId="0" fontId="2" fillId="3" borderId="2" xfId="0" applyFont="1" applyFill="1" applyBorder="1"/>
    <xf numFmtId="9" fontId="2" fillId="3" borderId="0" xfId="0" applyNumberFormat="1" applyFont="1" applyFill="1" applyBorder="1"/>
    <xf numFmtId="9" fontId="2" fillId="3" borderId="1" xfId="0" applyNumberFormat="1" applyFont="1" applyFill="1" applyBorder="1"/>
    <xf numFmtId="164" fontId="0" fillId="2" borderId="0" xfId="1" applyNumberFormat="1" applyFont="1" applyFill="1" applyBorder="1"/>
    <xf numFmtId="164" fontId="0" fillId="2" borderId="4" xfId="1" applyNumberFormat="1" applyFont="1" applyFill="1" applyBorder="1"/>
    <xf numFmtId="164" fontId="0" fillId="2" borderId="2" xfId="1" applyNumberFormat="1" applyFont="1" applyFill="1" applyBorder="1"/>
    <xf numFmtId="0" fontId="0" fillId="3" borderId="18" xfId="0" applyFont="1" applyFill="1" applyBorder="1"/>
    <xf numFmtId="0" fontId="0" fillId="3" borderId="1" xfId="0" applyFont="1" applyFill="1" applyBorder="1"/>
    <xf numFmtId="0" fontId="0" fillId="3" borderId="1" xfId="0" applyFont="1" applyFill="1" applyBorder="1" applyAlignment="1">
      <alignment horizontal="center"/>
    </xf>
    <xf numFmtId="0" fontId="2" fillId="2" borderId="0" xfId="0" applyFont="1" applyFill="1" applyAlignment="1">
      <alignment vertical="top"/>
    </xf>
    <xf numFmtId="0" fontId="0" fillId="2" borderId="11" xfId="0" applyFill="1" applyBorder="1"/>
    <xf numFmtId="164" fontId="0" fillId="3" borderId="0" xfId="1" applyNumberFormat="1" applyFont="1" applyFill="1" applyBorder="1"/>
    <xf numFmtId="9" fontId="0" fillId="3" borderId="0" xfId="2" applyFont="1" applyFill="1" applyBorder="1"/>
    <xf numFmtId="9" fontId="0" fillId="3" borderId="2" xfId="2" applyFont="1" applyFill="1" applyBorder="1"/>
    <xf numFmtId="9" fontId="0" fillId="2" borderId="4" xfId="2" applyFont="1" applyFill="1" applyBorder="1"/>
    <xf numFmtId="9" fontId="0" fillId="2" borderId="2" xfId="2" applyFont="1" applyFill="1" applyBorder="1"/>
    <xf numFmtId="0" fontId="8" fillId="2" borderId="0" xfId="0" applyFont="1" applyFill="1" applyAlignment="1">
      <alignment wrapText="1"/>
    </xf>
    <xf numFmtId="0" fontId="0" fillId="2" borderId="18" xfId="0" applyFont="1" applyFill="1" applyBorder="1" applyAlignment="1">
      <alignment horizontal="center"/>
    </xf>
    <xf numFmtId="164" fontId="0" fillId="2" borderId="76" xfId="1" applyNumberFormat="1" applyFont="1" applyFill="1" applyBorder="1" applyAlignment="1">
      <alignment horizontal="center"/>
    </xf>
    <xf numFmtId="164" fontId="0" fillId="2" borderId="18" xfId="1" applyNumberFormat="1" applyFont="1" applyFill="1" applyBorder="1" applyAlignment="1">
      <alignment horizontal="center"/>
    </xf>
    <xf numFmtId="164" fontId="0" fillId="3" borderId="77" xfId="1" applyNumberFormat="1" applyFont="1" applyFill="1" applyBorder="1" applyAlignment="1">
      <alignment horizontal="center"/>
    </xf>
    <xf numFmtId="164" fontId="0" fillId="3" borderId="1" xfId="1" applyNumberFormat="1" applyFont="1" applyFill="1" applyBorder="1" applyAlignment="1">
      <alignment horizontal="center"/>
    </xf>
    <xf numFmtId="0" fontId="2" fillId="2" borderId="0" xfId="0" applyFont="1" applyFill="1" applyAlignment="1">
      <alignment horizontal="right"/>
    </xf>
    <xf numFmtId="0" fontId="0" fillId="2" borderId="0" xfId="0" applyFill="1"/>
    <xf numFmtId="9" fontId="0" fillId="3" borderId="0" xfId="2" applyFont="1" applyFill="1" applyBorder="1" applyAlignment="1"/>
    <xf numFmtId="9" fontId="0" fillId="2" borderId="1" xfId="2" applyFont="1" applyFill="1" applyBorder="1" applyAlignment="1"/>
    <xf numFmtId="9" fontId="0" fillId="2" borderId="0" xfId="2" applyFont="1" applyFill="1" applyBorder="1" applyAlignment="1">
      <alignment horizontal="right" vertical="center"/>
    </xf>
    <xf numFmtId="9" fontId="0" fillId="3" borderId="0" xfId="2" applyFont="1" applyFill="1" applyBorder="1" applyAlignment="1">
      <alignment horizontal="right" vertical="center"/>
    </xf>
    <xf numFmtId="9" fontId="0" fillId="3" borderId="1" xfId="2" applyFont="1" applyFill="1" applyBorder="1" applyAlignment="1">
      <alignment horizontal="right" vertical="center"/>
    </xf>
    <xf numFmtId="0" fontId="0" fillId="2" borderId="0" xfId="2" applyNumberFormat="1" applyFont="1" applyFill="1" applyBorder="1" applyAlignment="1">
      <alignment horizontal="right" vertical="center"/>
    </xf>
    <xf numFmtId="0" fontId="0" fillId="2" borderId="0" xfId="0" applyFill="1" applyBorder="1" applyAlignment="1">
      <alignment vertical="center" wrapText="1"/>
    </xf>
    <xf numFmtId="0" fontId="0" fillId="2" borderId="0" xfId="0" applyNumberFormat="1" applyFill="1"/>
    <xf numFmtId="0" fontId="0" fillId="2" borderId="0" xfId="0" applyNumberFormat="1" applyFill="1" applyBorder="1" applyAlignment="1">
      <alignment vertical="center" wrapText="1"/>
    </xf>
    <xf numFmtId="0" fontId="2" fillId="2" borderId="0" xfId="0" applyNumberFormat="1" applyFont="1" applyFill="1" applyBorder="1" applyAlignment="1">
      <alignment vertical="center" wrapText="1"/>
    </xf>
    <xf numFmtId="164" fontId="0" fillId="3" borderId="0" xfId="1" applyNumberFormat="1" applyFont="1" applyFill="1" applyBorder="1" applyAlignment="1">
      <alignment horizontal="right" vertical="center"/>
    </xf>
    <xf numFmtId="164" fontId="0" fillId="2" borderId="0" xfId="1" applyNumberFormat="1" applyFont="1" applyFill="1"/>
    <xf numFmtId="164" fontId="0" fillId="2" borderId="0" xfId="1" applyNumberFormat="1" applyFont="1" applyFill="1" applyBorder="1" applyAlignment="1">
      <alignment horizontal="right" vertical="center"/>
    </xf>
    <xf numFmtId="9" fontId="0" fillId="2" borderId="1" xfId="2" applyFont="1" applyFill="1" applyBorder="1"/>
    <xf numFmtId="0" fontId="2" fillId="2" borderId="0" xfId="2" applyNumberFormat="1" applyFont="1" applyFill="1" applyBorder="1" applyAlignment="1">
      <alignment horizontal="right"/>
    </xf>
    <xf numFmtId="164" fontId="0" fillId="3" borderId="18" xfId="1" applyNumberFormat="1" applyFont="1" applyFill="1" applyBorder="1" applyAlignment="1">
      <alignment horizontal="right" vertical="center"/>
    </xf>
    <xf numFmtId="0" fontId="2" fillId="3" borderId="18" xfId="0" applyFont="1" applyFill="1" applyBorder="1" applyAlignment="1">
      <alignment vertical="center" wrapText="1"/>
    </xf>
    <xf numFmtId="0" fontId="2" fillId="2" borderId="0" xfId="0" applyFont="1" applyFill="1" applyBorder="1" applyAlignment="1">
      <alignment vertical="center"/>
    </xf>
    <xf numFmtId="0" fontId="2" fillId="3" borderId="0" xfId="0" applyFont="1" applyFill="1" applyBorder="1" applyAlignment="1">
      <alignment vertical="center" wrapText="1"/>
    </xf>
    <xf numFmtId="0" fontId="2" fillId="2" borderId="0" xfId="0" applyFont="1" applyFill="1" applyBorder="1" applyAlignment="1">
      <alignment vertical="center" wrapText="1"/>
    </xf>
    <xf numFmtId="0" fontId="0" fillId="2" borderId="0" xfId="0" applyFont="1" applyFill="1" applyBorder="1" applyAlignment="1">
      <alignment horizontal="left" vertical="center" wrapText="1" indent="2"/>
    </xf>
    <xf numFmtId="0" fontId="0" fillId="3" borderId="0" xfId="0" applyFont="1" applyFill="1" applyBorder="1" applyAlignment="1">
      <alignment horizontal="left" vertical="center" wrapText="1" indent="2"/>
    </xf>
    <xf numFmtId="0" fontId="0" fillId="2" borderId="1" xfId="0" applyFont="1" applyFill="1" applyBorder="1" applyAlignment="1">
      <alignment horizontal="left" vertical="center" wrapText="1" indent="2"/>
    </xf>
    <xf numFmtId="0" fontId="2" fillId="2" borderId="4" xfId="2" applyNumberFormat="1" applyFont="1" applyFill="1" applyBorder="1" applyAlignment="1">
      <alignment horizontal="right" vertical="center"/>
    </xf>
    <xf numFmtId="0" fontId="2" fillId="2" borderId="0" xfId="0" applyFont="1" applyFill="1" applyBorder="1" applyAlignment="1">
      <alignment horizontal="right"/>
    </xf>
    <xf numFmtId="0" fontId="2" fillId="2" borderId="2" xfId="0" applyFont="1" applyFill="1" applyBorder="1" applyAlignment="1">
      <alignment horizontal="right"/>
    </xf>
    <xf numFmtId="164" fontId="0" fillId="3" borderId="19" xfId="1" applyNumberFormat="1" applyFont="1" applyFill="1" applyBorder="1" applyAlignment="1">
      <alignment horizontal="right" vertical="center"/>
    </xf>
    <xf numFmtId="164" fontId="0" fillId="2" borderId="4" xfId="1" applyNumberFormat="1" applyFont="1" applyFill="1" applyBorder="1" applyAlignment="1">
      <alignment horizontal="right" vertical="center"/>
    </xf>
    <xf numFmtId="164" fontId="0" fillId="3" borderId="4" xfId="1" applyNumberFormat="1" applyFont="1" applyFill="1" applyBorder="1" applyAlignment="1">
      <alignment horizontal="right" vertical="center"/>
    </xf>
    <xf numFmtId="9" fontId="0" fillId="2" borderId="3" xfId="2" applyFont="1" applyFill="1" applyBorder="1"/>
    <xf numFmtId="0" fontId="2" fillId="2" borderId="45" xfId="0" applyFont="1" applyFill="1" applyBorder="1" applyAlignment="1">
      <alignment horizontal="right"/>
    </xf>
    <xf numFmtId="164" fontId="0" fillId="2" borderId="45" xfId="1" applyNumberFormat="1" applyFont="1" applyFill="1" applyBorder="1"/>
    <xf numFmtId="164" fontId="0" fillId="3" borderId="45" xfId="1" applyNumberFormat="1" applyFont="1" applyFill="1" applyBorder="1"/>
    <xf numFmtId="164" fontId="0" fillId="3" borderId="45" xfId="1" applyNumberFormat="1" applyFont="1" applyFill="1" applyBorder="1" applyAlignment="1">
      <alignment horizontal="right" vertical="center"/>
    </xf>
    <xf numFmtId="164" fontId="0" fillId="3" borderId="78" xfId="1" applyNumberFormat="1" applyFont="1" applyFill="1" applyBorder="1" applyAlignment="1">
      <alignment horizontal="right" vertical="center"/>
    </xf>
    <xf numFmtId="164" fontId="0" fillId="2" borderId="45" xfId="1" applyNumberFormat="1" applyFont="1" applyFill="1" applyBorder="1" applyAlignment="1">
      <alignment horizontal="right" vertical="center"/>
    </xf>
    <xf numFmtId="164" fontId="0" fillId="2" borderId="45" xfId="1" applyNumberFormat="1" applyFont="1" applyFill="1" applyBorder="1" applyAlignment="1"/>
    <xf numFmtId="0" fontId="0" fillId="2" borderId="80" xfId="0" applyFont="1" applyFill="1" applyBorder="1" applyAlignment="1">
      <alignment horizontal="left" wrapText="1" indent="2"/>
    </xf>
    <xf numFmtId="164" fontId="0" fillId="2" borderId="82" xfId="1" applyNumberFormat="1" applyFont="1" applyFill="1" applyBorder="1" applyAlignment="1"/>
    <xf numFmtId="9" fontId="0" fillId="2" borderId="80" xfId="2" applyFont="1" applyFill="1" applyBorder="1" applyAlignment="1"/>
    <xf numFmtId="9" fontId="0" fillId="2" borderId="83" xfId="2" applyFont="1" applyFill="1" applyBorder="1" applyAlignment="1"/>
    <xf numFmtId="164" fontId="0" fillId="3" borderId="5" xfId="1" applyNumberFormat="1" applyFont="1" applyFill="1" applyBorder="1" applyAlignment="1">
      <alignment horizontal="right" vertical="center"/>
    </xf>
    <xf numFmtId="164" fontId="0" fillId="3" borderId="1" xfId="1" applyNumberFormat="1" applyFont="1" applyFill="1" applyBorder="1" applyAlignment="1">
      <alignment horizontal="right" vertical="center"/>
    </xf>
    <xf numFmtId="164" fontId="0" fillId="3" borderId="47" xfId="1" applyNumberFormat="1" applyFont="1" applyFill="1" applyBorder="1" applyAlignment="1">
      <alignment horizontal="right" vertical="center"/>
    </xf>
    <xf numFmtId="0" fontId="8" fillId="3" borderId="0" xfId="0" applyFont="1" applyFill="1" applyAlignment="1">
      <alignment wrapText="1"/>
    </xf>
    <xf numFmtId="0" fontId="8" fillId="3" borderId="3" xfId="0" applyFont="1" applyFill="1" applyBorder="1" applyAlignment="1">
      <alignment wrapText="1"/>
    </xf>
    <xf numFmtId="0" fontId="8" fillId="3" borderId="17" xfId="0" applyFont="1" applyFill="1" applyBorder="1" applyAlignment="1">
      <alignment wrapText="1"/>
    </xf>
    <xf numFmtId="164" fontId="0" fillId="3" borderId="19" xfId="1" applyNumberFormat="1" applyFont="1" applyFill="1" applyBorder="1" applyAlignment="1"/>
    <xf numFmtId="164" fontId="0" fillId="3" borderId="18" xfId="1" applyNumberFormat="1" applyFont="1" applyFill="1" applyBorder="1" applyAlignment="1"/>
    <xf numFmtId="164" fontId="0" fillId="3" borderId="17" xfId="1" applyNumberFormat="1" applyFont="1" applyFill="1" applyBorder="1" applyAlignment="1"/>
    <xf numFmtId="164" fontId="0" fillId="3" borderId="5" xfId="1" applyNumberFormat="1" applyFont="1" applyFill="1" applyBorder="1" applyAlignment="1"/>
    <xf numFmtId="164" fontId="0" fillId="3" borderId="1" xfId="1" applyNumberFormat="1" applyFont="1" applyFill="1" applyBorder="1" applyAlignment="1"/>
    <xf numFmtId="164" fontId="0" fillId="3" borderId="3" xfId="1" applyNumberFormat="1" applyFont="1" applyFill="1" applyBorder="1" applyAlignment="1"/>
    <xf numFmtId="0" fontId="2" fillId="2" borderId="4" xfId="0" applyFont="1" applyFill="1" applyBorder="1" applyAlignment="1">
      <alignment horizontal="right"/>
    </xf>
    <xf numFmtId="164" fontId="0" fillId="3" borderId="4" xfId="1" applyNumberFormat="1" applyFont="1" applyFill="1" applyBorder="1" applyAlignment="1"/>
    <xf numFmtId="164" fontId="0" fillId="2" borderId="2" xfId="1" applyNumberFormat="1" applyFont="1" applyFill="1" applyBorder="1" applyAlignment="1">
      <alignment horizontal="right"/>
    </xf>
    <xf numFmtId="9" fontId="0" fillId="3" borderId="4" xfId="2" applyFont="1" applyFill="1" applyBorder="1" applyAlignment="1">
      <alignment horizontal="right"/>
    </xf>
    <xf numFmtId="9" fontId="0" fillId="2" borderId="4" xfId="2" applyFont="1" applyFill="1" applyBorder="1" applyAlignment="1">
      <alignment horizontal="right"/>
    </xf>
    <xf numFmtId="9" fontId="0" fillId="3" borderId="5" xfId="2" applyFont="1" applyFill="1" applyBorder="1" applyAlignment="1">
      <alignment horizontal="right"/>
    </xf>
    <xf numFmtId="9" fontId="0" fillId="3" borderId="1" xfId="2" applyFont="1" applyFill="1" applyBorder="1" applyAlignment="1">
      <alignment horizontal="right"/>
    </xf>
    <xf numFmtId="9" fontId="0" fillId="3" borderId="3" xfId="2" applyFont="1" applyFill="1" applyBorder="1" applyAlignment="1">
      <alignment horizontal="right"/>
    </xf>
    <xf numFmtId="0" fontId="0" fillId="2" borderId="13" xfId="0" applyFill="1" applyBorder="1" applyAlignment="1">
      <alignment horizontal="right"/>
    </xf>
    <xf numFmtId="164" fontId="0" fillId="3" borderId="78" xfId="1" applyNumberFormat="1" applyFont="1" applyFill="1" applyBorder="1" applyAlignment="1"/>
    <xf numFmtId="9" fontId="0" fillId="3" borderId="18" xfId="2" applyFont="1" applyFill="1" applyBorder="1" applyAlignment="1"/>
    <xf numFmtId="9" fontId="0" fillId="3" borderId="17" xfId="2" applyFont="1" applyFill="1" applyBorder="1" applyAlignment="1"/>
    <xf numFmtId="164" fontId="0" fillId="3" borderId="45" xfId="1" applyNumberFormat="1" applyFont="1" applyFill="1" applyBorder="1" applyAlignment="1"/>
    <xf numFmtId="9" fontId="0" fillId="3" borderId="2" xfId="2" applyFont="1" applyFill="1" applyBorder="1" applyAlignment="1"/>
    <xf numFmtId="164" fontId="0" fillId="2" borderId="81" xfId="1" applyNumberFormat="1" applyFont="1" applyFill="1" applyBorder="1" applyAlignment="1"/>
    <xf numFmtId="164" fontId="0" fillId="2" borderId="80" xfId="1" applyNumberFormat="1" applyFont="1" applyFill="1" applyBorder="1" applyAlignment="1"/>
    <xf numFmtId="164" fontId="0" fillId="2" borderId="47" xfId="1" applyNumberFormat="1" applyFont="1" applyFill="1" applyBorder="1" applyAlignment="1"/>
    <xf numFmtId="9" fontId="0" fillId="2" borderId="3" xfId="2" applyFont="1" applyFill="1" applyBorder="1" applyAlignment="1"/>
    <xf numFmtId="164" fontId="0" fillId="2" borderId="5" xfId="1" applyNumberFormat="1" applyFont="1" applyFill="1" applyBorder="1" applyAlignment="1"/>
    <xf numFmtId="164" fontId="0" fillId="2" borderId="1" xfId="1" applyNumberFormat="1" applyFont="1" applyFill="1" applyBorder="1" applyAlignment="1"/>
    <xf numFmtId="9" fontId="0" fillId="3" borderId="18" xfId="2" applyFont="1" applyFill="1" applyBorder="1" applyAlignment="1">
      <alignment horizontal="right" vertical="center"/>
    </xf>
    <xf numFmtId="9" fontId="0" fillId="3" borderId="17" xfId="2" applyFont="1" applyFill="1" applyBorder="1" applyAlignment="1">
      <alignment horizontal="right" vertical="center"/>
    </xf>
    <xf numFmtId="9" fontId="0" fillId="2" borderId="2" xfId="2" applyFont="1" applyFill="1" applyBorder="1" applyAlignment="1">
      <alignment horizontal="right" vertical="center"/>
    </xf>
    <xf numFmtId="9" fontId="0" fillId="3" borderId="2" xfId="2" applyFont="1" applyFill="1" applyBorder="1" applyAlignment="1">
      <alignment horizontal="right" vertical="center"/>
    </xf>
    <xf numFmtId="9" fontId="0" fillId="3" borderId="3" xfId="2" applyFont="1" applyFill="1" applyBorder="1" applyAlignment="1">
      <alignment horizontal="right" vertical="center"/>
    </xf>
    <xf numFmtId="0" fontId="7" fillId="2" borderId="75" xfId="0" applyFont="1" applyFill="1" applyBorder="1" applyAlignment="1">
      <alignment horizontal="right" wrapText="1"/>
    </xf>
    <xf numFmtId="0" fontId="0" fillId="2" borderId="0" xfId="0" applyFill="1"/>
    <xf numFmtId="0" fontId="2" fillId="2" borderId="0" xfId="2" applyNumberFormat="1" applyFont="1" applyFill="1" applyBorder="1" applyAlignment="1">
      <alignment horizontal="right" vertical="center"/>
    </xf>
    <xf numFmtId="0" fontId="7" fillId="2" borderId="0" xfId="0" applyFont="1" applyFill="1" applyBorder="1" applyAlignment="1">
      <alignment horizontal="right"/>
    </xf>
    <xf numFmtId="164" fontId="0" fillId="2" borderId="2" xfId="1" applyNumberFormat="1" applyFont="1" applyFill="1" applyBorder="1" applyAlignment="1">
      <alignment horizontal="right" vertical="center"/>
    </xf>
    <xf numFmtId="164" fontId="0" fillId="2" borderId="19" xfId="1" applyNumberFormat="1" applyFont="1" applyFill="1" applyBorder="1" applyAlignment="1">
      <alignment horizontal="right" vertical="center"/>
    </xf>
    <xf numFmtId="164" fontId="0" fillId="2" borderId="18" xfId="1" applyNumberFormat="1" applyFont="1" applyFill="1" applyBorder="1" applyAlignment="1">
      <alignment horizontal="right" vertical="center"/>
    </xf>
    <xf numFmtId="164" fontId="0" fillId="2" borderId="78" xfId="1" applyNumberFormat="1" applyFont="1" applyFill="1" applyBorder="1" applyAlignment="1">
      <alignment horizontal="right" vertical="center"/>
    </xf>
    <xf numFmtId="9" fontId="0" fillId="2" borderId="18" xfId="2" applyFont="1" applyFill="1" applyBorder="1" applyAlignment="1">
      <alignment horizontal="right" vertical="center"/>
    </xf>
    <xf numFmtId="9" fontId="0" fillId="2" borderId="17" xfId="2" applyFont="1" applyFill="1" applyBorder="1" applyAlignment="1">
      <alignment horizontal="right" vertical="center"/>
    </xf>
    <xf numFmtId="164" fontId="0" fillId="3" borderId="2" xfId="1" applyNumberFormat="1" applyFont="1" applyFill="1" applyBorder="1" applyAlignment="1">
      <alignment horizontal="right" vertical="center"/>
    </xf>
    <xf numFmtId="0" fontId="2" fillId="2" borderId="0" xfId="0" applyFont="1" applyFill="1" applyBorder="1" applyAlignment="1">
      <alignment horizontal="left"/>
    </xf>
    <xf numFmtId="0" fontId="0" fillId="3" borderId="7" xfId="0" applyFont="1" applyFill="1" applyBorder="1" applyAlignment="1">
      <alignment horizontal="center"/>
    </xf>
    <xf numFmtId="164" fontId="0" fillId="3" borderId="2" xfId="1" applyNumberFormat="1" applyFont="1" applyFill="1" applyBorder="1"/>
    <xf numFmtId="9" fontId="0" fillId="3" borderId="45" xfId="2" applyFont="1" applyFill="1" applyBorder="1"/>
    <xf numFmtId="9" fontId="0" fillId="2" borderId="45" xfId="2" applyFont="1" applyFill="1" applyBorder="1"/>
    <xf numFmtId="164" fontId="0" fillId="3" borderId="4" xfId="1" applyNumberFormat="1" applyFont="1" applyFill="1" applyBorder="1"/>
    <xf numFmtId="164" fontId="1" fillId="2" borderId="4"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164" fontId="1" fillId="3" borderId="4" xfId="1" applyNumberFormat="1" applyFont="1" applyFill="1" applyBorder="1" applyAlignment="1">
      <alignment horizontal="right" vertical="center"/>
    </xf>
    <xf numFmtId="164" fontId="1" fillId="3" borderId="7" xfId="1" applyNumberFormat="1" applyFont="1" applyFill="1" applyBorder="1" applyAlignment="1">
      <alignment horizontal="right" vertical="center"/>
    </xf>
    <xf numFmtId="164" fontId="1" fillId="3" borderId="0" xfId="1" applyNumberFormat="1" applyFont="1" applyFill="1" applyBorder="1" applyAlignment="1">
      <alignment horizontal="right" vertical="center"/>
    </xf>
    <xf numFmtId="0" fontId="0" fillId="2" borderId="12" xfId="0" applyFont="1" applyFill="1" applyBorder="1" applyAlignment="1">
      <alignment horizontal="right" vertical="center"/>
    </xf>
    <xf numFmtId="0" fontId="0" fillId="2" borderId="13" xfId="0" applyFont="1" applyFill="1" applyBorder="1" applyAlignment="1">
      <alignment horizontal="right" vertical="center"/>
    </xf>
    <xf numFmtId="9" fontId="0" fillId="2" borderId="13" xfId="2" applyFont="1" applyFill="1" applyBorder="1" applyAlignment="1">
      <alignment horizontal="right" vertical="center"/>
    </xf>
    <xf numFmtId="9" fontId="1" fillId="3" borderId="4" xfId="2" applyFont="1" applyFill="1" applyBorder="1" applyAlignment="1">
      <alignment horizontal="right" vertical="center"/>
    </xf>
    <xf numFmtId="9" fontId="1" fillId="3" borderId="0" xfId="2" applyFont="1" applyFill="1" applyBorder="1" applyAlignment="1">
      <alignment horizontal="right" vertical="center"/>
    </xf>
    <xf numFmtId="9" fontId="1" fillId="3" borderId="45" xfId="2" applyFont="1" applyFill="1" applyBorder="1" applyAlignment="1">
      <alignment horizontal="right" vertical="center"/>
    </xf>
    <xf numFmtId="9" fontId="1" fillId="2" borderId="4" xfId="2" applyFont="1" applyFill="1" applyBorder="1" applyAlignment="1">
      <alignment horizontal="right" vertical="center"/>
    </xf>
    <xf numFmtId="9" fontId="1" fillId="2" borderId="0" xfId="2" applyFont="1" applyFill="1" applyBorder="1" applyAlignment="1">
      <alignment horizontal="right" vertical="center"/>
    </xf>
    <xf numFmtId="9" fontId="1" fillId="2" borderId="45" xfId="2" applyFont="1" applyFill="1" applyBorder="1" applyAlignment="1">
      <alignment horizontal="right" vertical="center"/>
    </xf>
    <xf numFmtId="9" fontId="1" fillId="3" borderId="5" xfId="2" applyFont="1" applyFill="1" applyBorder="1" applyAlignment="1">
      <alignment horizontal="right" vertical="center"/>
    </xf>
    <xf numFmtId="9" fontId="1" fillId="3" borderId="1" xfId="2" applyFont="1" applyFill="1" applyBorder="1" applyAlignment="1">
      <alignment horizontal="right" vertical="center"/>
    </xf>
    <xf numFmtId="9" fontId="1" fillId="3" borderId="47" xfId="2" applyFont="1" applyFill="1" applyBorder="1" applyAlignment="1">
      <alignment horizontal="right" vertical="center"/>
    </xf>
    <xf numFmtId="0" fontId="0" fillId="2" borderId="45" xfId="0" applyFill="1" applyBorder="1" applyAlignment="1">
      <alignment horizontal="right" vertical="center"/>
    </xf>
    <xf numFmtId="164" fontId="0" fillId="2" borderId="0" xfId="1" applyNumberFormat="1" applyFont="1" applyFill="1" applyAlignment="1">
      <alignment horizontal="right" vertical="center"/>
    </xf>
    <xf numFmtId="0" fontId="0" fillId="3" borderId="45" xfId="0" applyFill="1" applyBorder="1" applyAlignment="1">
      <alignment horizontal="right" vertical="center"/>
    </xf>
    <xf numFmtId="164" fontId="0" fillId="3" borderId="0" xfId="1" applyNumberFormat="1" applyFont="1" applyFill="1" applyAlignment="1">
      <alignment horizontal="right" vertical="center"/>
    </xf>
    <xf numFmtId="0" fontId="0" fillId="2" borderId="84"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3" xfId="0" applyFill="1" applyBorder="1" applyAlignment="1">
      <alignment horizontal="right" vertical="center"/>
    </xf>
    <xf numFmtId="9" fontId="0" fillId="3" borderId="45" xfId="2" applyFont="1" applyFill="1" applyBorder="1" applyAlignment="1">
      <alignment horizontal="right" vertical="center"/>
    </xf>
    <xf numFmtId="9" fontId="0" fillId="2" borderId="45" xfId="2" applyFont="1" applyFill="1" applyBorder="1" applyAlignment="1">
      <alignment horizontal="right" vertical="center"/>
    </xf>
    <xf numFmtId="9" fontId="0" fillId="3" borderId="47" xfId="2" applyFont="1" applyFill="1" applyBorder="1" applyAlignment="1">
      <alignment horizontal="right" vertical="center"/>
    </xf>
    <xf numFmtId="0" fontId="2" fillId="2" borderId="1" xfId="0" applyFont="1" applyFill="1" applyBorder="1"/>
    <xf numFmtId="0" fontId="0" fillId="2" borderId="0" xfId="0" applyFill="1"/>
    <xf numFmtId="0" fontId="2" fillId="2" borderId="2" xfId="0" applyFont="1" applyFill="1" applyBorder="1"/>
    <xf numFmtId="0" fontId="2" fillId="2" borderId="4" xfId="0" applyFont="1" applyFill="1" applyBorder="1"/>
    <xf numFmtId="0" fontId="2" fillId="2" borderId="52" xfId="0" applyFont="1" applyFill="1" applyBorder="1"/>
    <xf numFmtId="164" fontId="0" fillId="3" borderId="0" xfId="7" applyNumberFormat="1" applyFont="1" applyFill="1" applyBorder="1"/>
    <xf numFmtId="164" fontId="0" fillId="2" borderId="0" xfId="7" applyNumberFormat="1" applyFont="1" applyFill="1" applyBorder="1"/>
    <xf numFmtId="9" fontId="0" fillId="3" borderId="50" xfId="2" applyFont="1" applyFill="1" applyBorder="1"/>
    <xf numFmtId="9" fontId="0" fillId="2" borderId="50" xfId="2" applyFont="1" applyFill="1" applyBorder="1"/>
    <xf numFmtId="9" fontId="2" fillId="3" borderId="0" xfId="2" applyFont="1" applyFill="1" applyBorder="1"/>
    <xf numFmtId="0" fontId="2" fillId="2" borderId="50" xfId="0" applyFont="1" applyFill="1" applyBorder="1"/>
    <xf numFmtId="164" fontId="1" fillId="3" borderId="0" xfId="7" applyNumberFormat="1" applyFont="1" applyFill="1" applyBorder="1" applyAlignment="1"/>
    <xf numFmtId="9" fontId="1" fillId="3" borderId="50" xfId="2" applyFont="1" applyFill="1" applyBorder="1" applyAlignment="1"/>
    <xf numFmtId="9" fontId="1" fillId="3" borderId="0" xfId="2" applyFont="1" applyFill="1" applyBorder="1" applyAlignment="1"/>
    <xf numFmtId="164" fontId="1" fillId="2" borderId="0" xfId="1" applyNumberFormat="1" applyFont="1" applyFill="1" applyBorder="1" applyAlignment="1"/>
    <xf numFmtId="164" fontId="1" fillId="2" borderId="0" xfId="1" applyNumberFormat="1" applyFont="1" applyFill="1" applyBorder="1"/>
    <xf numFmtId="9" fontId="1" fillId="2" borderId="50" xfId="2" applyFont="1" applyFill="1" applyBorder="1" applyAlignment="1"/>
    <xf numFmtId="9" fontId="1" fillId="2" borderId="0" xfId="2" applyFont="1" applyFill="1" applyBorder="1" applyAlignment="1"/>
    <xf numFmtId="9" fontId="1" fillId="2" borderId="0" xfId="2" applyFont="1" applyFill="1" applyBorder="1"/>
    <xf numFmtId="164" fontId="1" fillId="3" borderId="0" xfId="1" applyNumberFormat="1" applyFont="1" applyFill="1" applyBorder="1" applyAlignment="1"/>
    <xf numFmtId="164" fontId="1" fillId="3" borderId="0" xfId="1" applyNumberFormat="1" applyFont="1" applyFill="1" applyBorder="1"/>
    <xf numFmtId="9" fontId="1" fillId="3" borderId="0" xfId="2" applyFont="1" applyFill="1" applyBorder="1"/>
    <xf numFmtId="164" fontId="1" fillId="2" borderId="5" xfId="1" applyNumberFormat="1" applyFont="1" applyFill="1" applyBorder="1" applyAlignment="1"/>
    <xf numFmtId="164" fontId="1" fillId="2" borderId="1" xfId="1" applyNumberFormat="1" applyFont="1" applyFill="1" applyBorder="1" applyAlignment="1"/>
    <xf numFmtId="164" fontId="1" fillId="2" borderId="1" xfId="1" applyNumberFormat="1" applyFont="1" applyFill="1" applyBorder="1"/>
    <xf numFmtId="9" fontId="1" fillId="2" borderId="52" xfId="2" applyFont="1" applyFill="1" applyBorder="1" applyAlignment="1"/>
    <xf numFmtId="9" fontId="1" fillId="2" borderId="1" xfId="2" applyFont="1" applyFill="1" applyBorder="1" applyAlignment="1"/>
    <xf numFmtId="9" fontId="1" fillId="2" borderId="1" xfId="2" applyFont="1" applyFill="1" applyBorder="1"/>
    <xf numFmtId="0" fontId="0" fillId="3" borderId="2" xfId="0" applyFill="1" applyBorder="1" applyAlignment="1">
      <alignment horizontal="left" indent="2"/>
    </xf>
    <xf numFmtId="0" fontId="0" fillId="2" borderId="2" xfId="0" applyFill="1" applyBorder="1" applyAlignment="1">
      <alignment horizontal="left" indent="2"/>
    </xf>
    <xf numFmtId="0" fontId="0" fillId="3" borderId="2" xfId="0" applyFont="1" applyFill="1" applyBorder="1" applyAlignment="1">
      <alignment horizontal="left" indent="2"/>
    </xf>
    <xf numFmtId="0" fontId="0" fillId="2" borderId="2" xfId="0" applyFont="1" applyFill="1" applyBorder="1" applyAlignment="1">
      <alignment horizontal="left" indent="2"/>
    </xf>
    <xf numFmtId="0" fontId="0" fillId="2" borderId="3" xfId="0" applyFont="1" applyFill="1" applyBorder="1" applyAlignment="1">
      <alignment horizontal="left" indent="2"/>
    </xf>
    <xf numFmtId="0" fontId="2" fillId="2" borderId="67" xfId="0" applyFont="1" applyFill="1" applyBorder="1" applyAlignment="1"/>
    <xf numFmtId="164" fontId="0" fillId="2" borderId="66" xfId="7" applyNumberFormat="1" applyFont="1" applyFill="1" applyBorder="1"/>
    <xf numFmtId="9" fontId="0" fillId="2" borderId="85" xfId="2" applyFont="1" applyFill="1" applyBorder="1"/>
    <xf numFmtId="9" fontId="0" fillId="2" borderId="66" xfId="2" applyFont="1" applyFill="1" applyBorder="1"/>
    <xf numFmtId="0" fontId="2" fillId="2" borderId="5" xfId="0" applyFont="1" applyFill="1" applyBorder="1"/>
    <xf numFmtId="164" fontId="0" fillId="3" borderId="4" xfId="7" applyNumberFormat="1" applyFont="1" applyFill="1" applyBorder="1"/>
    <xf numFmtId="164" fontId="0" fillId="2" borderId="4" xfId="7" applyNumberFormat="1" applyFont="1" applyFill="1" applyBorder="1"/>
    <xf numFmtId="164" fontId="0" fillId="2" borderId="65" xfId="7" applyNumberFormat="1" applyFont="1" applyFill="1" applyBorder="1"/>
    <xf numFmtId="9" fontId="0" fillId="2" borderId="67" xfId="2" applyFont="1" applyFill="1" applyBorder="1"/>
    <xf numFmtId="164" fontId="1" fillId="3" borderId="4" xfId="7" applyNumberFormat="1" applyFont="1" applyFill="1" applyBorder="1" applyAlignment="1"/>
    <xf numFmtId="9" fontId="1" fillId="3" borderId="2" xfId="2" applyFont="1" applyFill="1" applyBorder="1" applyAlignment="1"/>
    <xf numFmtId="164" fontId="1" fillId="2" borderId="4" xfId="1" applyNumberFormat="1" applyFont="1" applyFill="1" applyBorder="1" applyAlignment="1"/>
    <xf numFmtId="9" fontId="1" fillId="2" borderId="2" xfId="2" applyFont="1" applyFill="1" applyBorder="1"/>
    <xf numFmtId="164" fontId="1" fillId="3" borderId="4" xfId="1" applyNumberFormat="1" applyFont="1" applyFill="1" applyBorder="1" applyAlignment="1"/>
    <xf numFmtId="9" fontId="1" fillId="3" borderId="2" xfId="2" applyFont="1" applyFill="1" applyBorder="1"/>
    <xf numFmtId="9" fontId="1" fillId="2" borderId="3" xfId="2" applyFont="1" applyFill="1" applyBorder="1"/>
    <xf numFmtId="0" fontId="11" fillId="2" borderId="0" xfId="4" quotePrefix="1" applyFont="1" applyFill="1"/>
    <xf numFmtId="0" fontId="0" fillId="2" borderId="0" xfId="0" applyFill="1"/>
    <xf numFmtId="9" fontId="0" fillId="2" borderId="0" xfId="2" applyFont="1" applyFill="1"/>
    <xf numFmtId="0" fontId="2" fillId="0" borderId="0" xfId="0" applyFont="1"/>
    <xf numFmtId="164" fontId="0" fillId="3" borderId="50" xfId="1" applyNumberFormat="1" applyFont="1" applyFill="1" applyBorder="1"/>
    <xf numFmtId="164" fontId="1" fillId="2" borderId="89" xfId="1" applyNumberFormat="1" applyFont="1" applyFill="1" applyBorder="1"/>
    <xf numFmtId="164" fontId="1" fillId="2" borderId="88" xfId="1" applyNumberFormat="1" applyFont="1" applyFill="1" applyBorder="1"/>
    <xf numFmtId="164" fontId="1" fillId="2" borderId="90" xfId="1" applyNumberFormat="1" applyFont="1" applyFill="1" applyBorder="1"/>
    <xf numFmtId="164" fontId="1" fillId="2" borderId="91" xfId="1" applyNumberFormat="1" applyFont="1" applyFill="1" applyBorder="1"/>
    <xf numFmtId="164" fontId="1" fillId="2" borderId="92" xfId="1" applyNumberFormat="1" applyFont="1" applyFill="1" applyBorder="1"/>
    <xf numFmtId="164" fontId="0" fillId="2" borderId="12" xfId="1" applyNumberFormat="1" applyFont="1" applyFill="1" applyBorder="1"/>
    <xf numFmtId="164" fontId="0" fillId="2" borderId="13" xfId="1" applyNumberFormat="1" applyFont="1" applyFill="1" applyBorder="1"/>
    <xf numFmtId="164" fontId="0" fillId="2" borderId="84" xfId="1" applyNumberFormat="1" applyFont="1" applyFill="1" applyBorder="1"/>
    <xf numFmtId="164" fontId="0" fillId="2" borderId="11" xfId="1" applyNumberFormat="1" applyFont="1" applyFill="1" applyBorder="1"/>
    <xf numFmtId="0" fontId="8" fillId="3" borderId="0" xfId="0" applyFont="1" applyFill="1" applyBorder="1" applyAlignment="1">
      <alignment horizontal="left" indent="2"/>
    </xf>
    <xf numFmtId="0" fontId="8" fillId="2" borderId="0" xfId="0" applyFont="1" applyFill="1" applyBorder="1" applyAlignment="1">
      <alignment horizontal="left" indent="2"/>
    </xf>
    <xf numFmtId="0" fontId="8" fillId="2" borderId="88" xfId="0" applyFont="1" applyFill="1" applyBorder="1" applyAlignment="1">
      <alignment horizontal="left" indent="2"/>
    </xf>
    <xf numFmtId="0" fontId="8" fillId="2" borderId="1" xfId="0" applyFont="1" applyFill="1" applyBorder="1" applyAlignment="1">
      <alignment horizontal="left" indent="2"/>
    </xf>
    <xf numFmtId="9" fontId="0" fillId="2" borderId="5" xfId="2" applyFont="1" applyFill="1" applyBorder="1"/>
    <xf numFmtId="9" fontId="0" fillId="2" borderId="47" xfId="2" applyFont="1" applyFill="1" applyBorder="1"/>
    <xf numFmtId="164" fontId="0" fillId="2" borderId="50" xfId="1" applyNumberFormat="1" applyFont="1" applyFill="1" applyBorder="1"/>
    <xf numFmtId="164" fontId="0" fillId="2" borderId="93" xfId="1" applyNumberFormat="1" applyFont="1" applyFill="1" applyBorder="1"/>
    <xf numFmtId="9" fontId="0" fillId="2" borderId="52" xfId="2" applyFont="1" applyFill="1" applyBorder="1"/>
    <xf numFmtId="0" fontId="2" fillId="2" borderId="68" xfId="0" applyFont="1" applyFill="1" applyBorder="1" applyAlignment="1">
      <alignment horizontal="center"/>
    </xf>
    <xf numFmtId="0" fontId="2" fillId="2" borderId="63" xfId="0" applyFont="1" applyFill="1" applyBorder="1" applyAlignment="1">
      <alignment horizontal="center"/>
    </xf>
    <xf numFmtId="0" fontId="2" fillId="2" borderId="87" xfId="0" applyFont="1" applyFill="1" applyBorder="1" applyAlignment="1">
      <alignment horizontal="center"/>
    </xf>
    <xf numFmtId="0" fontId="2" fillId="2" borderId="70" xfId="0" applyFont="1" applyFill="1" applyBorder="1" applyAlignment="1">
      <alignment horizontal="center"/>
    </xf>
    <xf numFmtId="0" fontId="2" fillId="2" borderId="64" xfId="0" applyFont="1" applyFill="1" applyBorder="1" applyAlignment="1">
      <alignment horizontal="center"/>
    </xf>
    <xf numFmtId="9" fontId="0" fillId="2" borderId="0" xfId="2" applyFont="1" applyFill="1" applyBorder="1"/>
    <xf numFmtId="9" fontId="2" fillId="2" borderId="3" xfId="2" applyFont="1" applyFill="1" applyBorder="1"/>
    <xf numFmtId="166" fontId="0" fillId="3" borderId="4" xfId="1" applyNumberFormat="1" applyFont="1" applyFill="1" applyBorder="1"/>
    <xf numFmtId="166" fontId="0" fillId="3" borderId="0" xfId="1" applyNumberFormat="1" applyFont="1" applyFill="1" applyBorder="1"/>
    <xf numFmtId="166" fontId="0" fillId="2" borderId="4" xfId="1" applyNumberFormat="1" applyFont="1" applyFill="1" applyBorder="1"/>
    <xf numFmtId="166" fontId="0" fillId="2" borderId="0" xfId="1" applyNumberFormat="1" applyFont="1" applyFill="1" applyBorder="1"/>
    <xf numFmtId="166" fontId="0" fillId="2" borderId="45" xfId="1" applyNumberFormat="1" applyFont="1" applyFill="1" applyBorder="1"/>
    <xf numFmtId="166" fontId="0" fillId="3" borderId="45" xfId="1" applyNumberFormat="1" applyFont="1" applyFill="1" applyBorder="1"/>
    <xf numFmtId="166" fontId="1" fillId="2" borderId="89" xfId="1" applyNumberFormat="1" applyFont="1" applyFill="1" applyBorder="1"/>
    <xf numFmtId="166" fontId="1" fillId="2" borderId="88" xfId="1" applyNumberFormat="1" applyFont="1" applyFill="1" applyBorder="1"/>
    <xf numFmtId="166" fontId="1" fillId="2" borderId="90" xfId="1" applyNumberFormat="1" applyFont="1" applyFill="1" applyBorder="1"/>
    <xf numFmtId="166" fontId="0" fillId="3" borderId="50" xfId="1" applyNumberFormat="1" applyFont="1" applyFill="1" applyBorder="1"/>
    <xf numFmtId="166" fontId="0" fillId="2" borderId="50" xfId="1" applyNumberFormat="1" applyFont="1" applyFill="1" applyBorder="1"/>
    <xf numFmtId="166" fontId="1" fillId="2" borderId="92" xfId="1" applyNumberFormat="1" applyFont="1" applyFill="1" applyBorder="1"/>
    <xf numFmtId="166" fontId="2" fillId="3" borderId="0" xfId="1" applyNumberFormat="1" applyFont="1" applyFill="1" applyBorder="1"/>
    <xf numFmtId="166" fontId="2" fillId="3" borderId="2" xfId="1" applyNumberFormat="1" applyFont="1" applyFill="1" applyBorder="1"/>
    <xf numFmtId="166" fontId="2" fillId="2" borderId="0" xfId="1" applyNumberFormat="1" applyFont="1" applyFill="1" applyBorder="1"/>
    <xf numFmtId="166" fontId="2" fillId="2" borderId="2" xfId="1" applyNumberFormat="1" applyFont="1" applyFill="1" applyBorder="1"/>
    <xf numFmtId="166" fontId="2" fillId="2" borderId="88" xfId="1" applyNumberFormat="1" applyFont="1" applyFill="1" applyBorder="1"/>
    <xf numFmtId="166" fontId="2" fillId="2" borderId="91" xfId="1" applyNumberFormat="1" applyFont="1" applyFill="1" applyBorder="1"/>
    <xf numFmtId="164" fontId="2" fillId="2" borderId="13" xfId="1" applyNumberFormat="1" applyFont="1" applyFill="1" applyBorder="1"/>
    <xf numFmtId="164" fontId="2" fillId="2" borderId="11" xfId="1" applyNumberFormat="1" applyFont="1" applyFill="1" applyBorder="1"/>
    <xf numFmtId="9" fontId="2" fillId="3" borderId="2" xfId="2" applyFont="1" applyFill="1" applyBorder="1"/>
    <xf numFmtId="9" fontId="2" fillId="2" borderId="2" xfId="2" applyFont="1" applyFill="1" applyBorder="1"/>
    <xf numFmtId="164" fontId="0" fillId="2" borderId="31" xfId="1" applyNumberFormat="1" applyFont="1" applyFill="1" applyBorder="1"/>
    <xf numFmtId="166" fontId="2" fillId="3" borderId="31" xfId="1" applyNumberFormat="1" applyFont="1" applyFill="1" applyBorder="1"/>
    <xf numFmtId="166" fontId="2" fillId="2" borderId="31" xfId="1" applyNumberFormat="1" applyFont="1" applyFill="1" applyBorder="1"/>
    <xf numFmtId="166" fontId="2" fillId="2" borderId="96" xfId="1" applyNumberFormat="1" applyFont="1" applyFill="1" applyBorder="1"/>
    <xf numFmtId="164" fontId="2" fillId="2" borderId="32" xfId="1" applyNumberFormat="1" applyFont="1" applyFill="1" applyBorder="1"/>
    <xf numFmtId="9" fontId="2" fillId="3" borderId="31" xfId="2" applyFont="1" applyFill="1" applyBorder="1"/>
    <xf numFmtId="9" fontId="2" fillId="2" borderId="31" xfId="2" applyFont="1" applyFill="1" applyBorder="1"/>
    <xf numFmtId="9" fontId="2" fillId="2" borderId="28" xfId="2" applyFont="1" applyFill="1" applyBorder="1"/>
    <xf numFmtId="0" fontId="0" fillId="2" borderId="87" xfId="0" applyFont="1" applyFill="1" applyBorder="1" applyAlignment="1">
      <alignment horizontal="center"/>
    </xf>
    <xf numFmtId="0" fontId="0" fillId="2" borderId="70" xfId="0" applyFont="1" applyFill="1" applyBorder="1" applyAlignment="1">
      <alignment horizontal="center"/>
    </xf>
    <xf numFmtId="0" fontId="0" fillId="2" borderId="63" xfId="0" applyFont="1" applyFill="1" applyBorder="1" applyAlignment="1">
      <alignment horizontal="center"/>
    </xf>
    <xf numFmtId="0" fontId="0" fillId="2" borderId="68" xfId="0" applyFont="1" applyFill="1" applyBorder="1" applyAlignment="1">
      <alignment horizontal="center"/>
    </xf>
    <xf numFmtId="0" fontId="0" fillId="3" borderId="2" xfId="0" applyFill="1" applyBorder="1"/>
    <xf numFmtId="0" fontId="2" fillId="2" borderId="3" xfId="0" applyFont="1" applyFill="1" applyBorder="1"/>
    <xf numFmtId="0" fontId="0" fillId="2" borderId="0" xfId="0" applyFill="1"/>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166" fontId="0" fillId="2" borderId="0" xfId="0" applyNumberFormat="1" applyFill="1"/>
    <xf numFmtId="166" fontId="0" fillId="2" borderId="0" xfId="0" applyNumberFormat="1" applyFill="1" applyAlignment="1">
      <alignment horizontal="right"/>
    </xf>
    <xf numFmtId="166" fontId="0" fillId="3" borderId="0" xfId="0" applyNumberFormat="1" applyFill="1" applyAlignment="1">
      <alignment horizontal="right"/>
    </xf>
    <xf numFmtId="0" fontId="2" fillId="2" borderId="3" xfId="0" applyFont="1" applyFill="1" applyBorder="1" applyAlignment="1">
      <alignment vertical="center"/>
    </xf>
    <xf numFmtId="166" fontId="2" fillId="2" borderId="1" xfId="0" applyNumberFormat="1" applyFont="1" applyFill="1" applyBorder="1" applyAlignment="1">
      <alignment horizontal="right" vertical="center"/>
    </xf>
    <xf numFmtId="0" fontId="2" fillId="2" borderId="95" xfId="0" applyFont="1" applyFill="1" applyBorder="1" applyAlignment="1">
      <alignment horizontal="center"/>
    </xf>
    <xf numFmtId="166" fontId="0" fillId="2" borderId="0" xfId="0" applyNumberFormat="1" applyFill="1" applyBorder="1" applyAlignment="1">
      <alignment horizontal="right"/>
    </xf>
    <xf numFmtId="166" fontId="0" fillId="3" borderId="0" xfId="0" applyNumberFormat="1" applyFill="1" applyBorder="1" applyAlignment="1">
      <alignment horizontal="right"/>
    </xf>
    <xf numFmtId="166" fontId="0" fillId="2" borderId="2" xfId="0" applyNumberFormat="1" applyFill="1" applyBorder="1" applyAlignment="1">
      <alignment horizontal="right"/>
    </xf>
    <xf numFmtId="166" fontId="0" fillId="3" borderId="2" xfId="0" applyNumberFormat="1" applyFill="1" applyBorder="1" applyAlignment="1">
      <alignment horizontal="right"/>
    </xf>
    <xf numFmtId="166" fontId="2" fillId="2" borderId="3" xfId="0" applyNumberFormat="1" applyFont="1" applyFill="1" applyBorder="1" applyAlignment="1">
      <alignment horizontal="right" vertical="center"/>
    </xf>
    <xf numFmtId="0" fontId="2" fillId="2" borderId="91" xfId="0" applyFont="1" applyFill="1" applyBorder="1" applyAlignment="1"/>
    <xf numFmtId="166" fontId="2" fillId="2" borderId="88" xfId="0" applyNumberFormat="1" applyFont="1" applyFill="1" applyBorder="1" applyAlignment="1">
      <alignment horizontal="right"/>
    </xf>
    <xf numFmtId="166" fontId="2" fillId="2" borderId="91" xfId="0" applyNumberFormat="1" applyFont="1" applyFill="1" applyBorder="1" applyAlignment="1">
      <alignment horizontal="right"/>
    </xf>
    <xf numFmtId="164" fontId="1" fillId="2" borderId="88" xfId="1" applyNumberFormat="1" applyFont="1" applyFill="1" applyBorder="1" applyAlignment="1">
      <alignment horizontal="center"/>
    </xf>
    <xf numFmtId="164" fontId="0" fillId="2" borderId="13" xfId="1" applyNumberFormat="1" applyFont="1" applyFill="1" applyBorder="1" applyAlignment="1">
      <alignment horizontal="center"/>
    </xf>
    <xf numFmtId="164" fontId="0" fillId="2" borderId="11" xfId="1" applyNumberFormat="1" applyFont="1" applyFill="1" applyBorder="1" applyAlignment="1">
      <alignment horizontal="center"/>
    </xf>
    <xf numFmtId="9" fontId="0" fillId="3" borderId="50" xfId="2" applyFont="1" applyFill="1" applyBorder="1" applyAlignment="1">
      <alignment horizontal="center"/>
    </xf>
    <xf numFmtId="9" fontId="0" fillId="3" borderId="2" xfId="2" applyFont="1" applyFill="1" applyBorder="1" applyAlignment="1">
      <alignment horizontal="center"/>
    </xf>
    <xf numFmtId="9" fontId="0" fillId="2" borderId="2" xfId="2" applyFont="1" applyFill="1" applyBorder="1" applyAlignment="1">
      <alignment horizontal="center"/>
    </xf>
    <xf numFmtId="9" fontId="0" fillId="2" borderId="1" xfId="2" applyFont="1" applyFill="1" applyBorder="1" applyAlignment="1">
      <alignment horizontal="center"/>
    </xf>
    <xf numFmtId="9" fontId="0" fillId="2" borderId="3" xfId="2" applyFont="1" applyFill="1" applyBorder="1" applyAlignment="1">
      <alignment horizontal="center"/>
    </xf>
    <xf numFmtId="164" fontId="0" fillId="3" borderId="45" xfId="1" applyNumberFormat="1" applyFont="1" applyFill="1" applyBorder="1" applyAlignment="1">
      <alignment horizontal="center"/>
    </xf>
    <xf numFmtId="164" fontId="0" fillId="3" borderId="0" xfId="1" applyNumberFormat="1" applyFont="1" applyFill="1" applyAlignment="1">
      <alignment horizontal="center"/>
    </xf>
    <xf numFmtId="164" fontId="0" fillId="2" borderId="45" xfId="1" applyNumberFormat="1" applyFont="1" applyFill="1" applyBorder="1" applyAlignment="1">
      <alignment horizontal="center"/>
    </xf>
    <xf numFmtId="164" fontId="0" fillId="2" borderId="0" xfId="1" applyNumberFormat="1" applyFont="1" applyFill="1" applyAlignment="1">
      <alignment horizontal="center"/>
    </xf>
    <xf numFmtId="164" fontId="1" fillId="2" borderId="89" xfId="1" applyNumberFormat="1" applyFont="1" applyFill="1" applyBorder="1" applyAlignment="1">
      <alignment horizontal="center"/>
    </xf>
    <xf numFmtId="164" fontId="1" fillId="2" borderId="90" xfId="1" applyNumberFormat="1" applyFont="1" applyFill="1" applyBorder="1" applyAlignment="1">
      <alignment horizontal="center"/>
    </xf>
    <xf numFmtId="164" fontId="1" fillId="2" borderId="92" xfId="1" applyNumberFormat="1" applyFont="1" applyFill="1" applyBorder="1" applyAlignment="1">
      <alignment horizontal="center"/>
    </xf>
    <xf numFmtId="164" fontId="0" fillId="2" borderId="12" xfId="1" applyNumberFormat="1" applyFont="1" applyFill="1" applyBorder="1" applyAlignment="1">
      <alignment horizontal="center"/>
    </xf>
    <xf numFmtId="164" fontId="0" fillId="2" borderId="84" xfId="1" applyNumberFormat="1" applyFont="1" applyFill="1" applyBorder="1" applyAlignment="1">
      <alignment horizontal="center"/>
    </xf>
    <xf numFmtId="9" fontId="0" fillId="3" borderId="45" xfId="2" applyFont="1" applyFill="1" applyBorder="1" applyAlignment="1">
      <alignment horizontal="center"/>
    </xf>
    <xf numFmtId="9" fontId="0" fillId="2" borderId="45" xfId="2" applyFont="1" applyFill="1" applyBorder="1" applyAlignment="1">
      <alignment horizontal="center"/>
    </xf>
    <xf numFmtId="9" fontId="0" fillId="2" borderId="0" xfId="2" applyFont="1" applyFill="1" applyAlignment="1">
      <alignment horizontal="center"/>
    </xf>
    <xf numFmtId="9" fontId="0" fillId="3" borderId="0" xfId="2" applyFont="1" applyFill="1" applyAlignment="1">
      <alignment horizontal="center"/>
    </xf>
    <xf numFmtId="9" fontId="0" fillId="2" borderId="5" xfId="2" applyFont="1" applyFill="1" applyBorder="1" applyAlignment="1">
      <alignment horizontal="center"/>
    </xf>
    <xf numFmtId="9" fontId="0" fillId="2" borderId="47" xfId="2" applyFont="1" applyFill="1" applyBorder="1" applyAlignment="1">
      <alignment horizontal="center"/>
    </xf>
    <xf numFmtId="0" fontId="0" fillId="3" borderId="4" xfId="1" applyNumberFormat="1" applyFont="1" applyFill="1" applyBorder="1" applyAlignment="1">
      <alignment horizontal="center"/>
    </xf>
    <xf numFmtId="0" fontId="0" fillId="3" borderId="0" xfId="1" applyNumberFormat="1" applyFont="1" applyFill="1" applyBorder="1" applyAlignment="1">
      <alignment horizontal="center"/>
    </xf>
    <xf numFmtId="0" fontId="0" fillId="3" borderId="50" xfId="1" applyNumberFormat="1" applyFont="1" applyFill="1" applyBorder="1" applyAlignment="1">
      <alignment horizontal="center"/>
    </xf>
    <xf numFmtId="0" fontId="0" fillId="3" borderId="2" xfId="1" applyNumberFormat="1" applyFont="1" applyFill="1" applyBorder="1" applyAlignment="1">
      <alignment horizontal="center"/>
    </xf>
    <xf numFmtId="0" fontId="0" fillId="2" borderId="4" xfId="1" applyNumberFormat="1" applyFont="1" applyFill="1" applyBorder="1" applyAlignment="1">
      <alignment horizontal="center"/>
    </xf>
    <xf numFmtId="0" fontId="0" fillId="2" borderId="0" xfId="1" applyNumberFormat="1" applyFont="1" applyFill="1" applyBorder="1" applyAlignment="1">
      <alignment horizontal="center"/>
    </xf>
    <xf numFmtId="0" fontId="0" fillId="2" borderId="45" xfId="1" applyNumberFormat="1" applyFont="1" applyFill="1" applyBorder="1" applyAlignment="1">
      <alignment horizontal="center"/>
    </xf>
    <xf numFmtId="0" fontId="0" fillId="2" borderId="2" xfId="1" applyNumberFormat="1" applyFont="1" applyFill="1" applyBorder="1" applyAlignment="1">
      <alignment horizontal="center"/>
    </xf>
    <xf numFmtId="0" fontId="0" fillId="3" borderId="45" xfId="1" applyNumberFormat="1" applyFont="1" applyFill="1" applyBorder="1" applyAlignment="1">
      <alignment horizontal="center"/>
    </xf>
    <xf numFmtId="0" fontId="1" fillId="2" borderId="89" xfId="1" applyNumberFormat="1" applyFont="1" applyFill="1" applyBorder="1" applyAlignment="1">
      <alignment horizontal="center"/>
    </xf>
    <xf numFmtId="0" fontId="1" fillId="2" borderId="88" xfId="1" applyNumberFormat="1" applyFont="1" applyFill="1" applyBorder="1" applyAlignment="1">
      <alignment horizontal="center"/>
    </xf>
    <xf numFmtId="0" fontId="1" fillId="2" borderId="90" xfId="1" applyNumberFormat="1" applyFont="1" applyFill="1" applyBorder="1" applyAlignment="1">
      <alignment horizontal="center"/>
    </xf>
    <xf numFmtId="0" fontId="1" fillId="2" borderId="91" xfId="1" applyNumberFormat="1" applyFont="1" applyFill="1" applyBorder="1" applyAlignment="1">
      <alignment horizontal="center"/>
    </xf>
    <xf numFmtId="0" fontId="13" fillId="2" borderId="0" xfId="0" applyFont="1" applyFill="1"/>
    <xf numFmtId="0" fontId="0" fillId="2" borderId="0" xfId="0" applyFill="1"/>
    <xf numFmtId="0" fontId="0" fillId="2" borderId="0" xfId="0" applyFill="1" applyBorder="1"/>
    <xf numFmtId="0" fontId="0" fillId="2" borderId="0" xfId="0"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0" fontId="0" fillId="3" borderId="3" xfId="0" applyFill="1" applyBorder="1" applyAlignment="1">
      <alignment horizontal="center"/>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2" borderId="1" xfId="0" applyFill="1" applyBorder="1"/>
    <xf numFmtId="0" fontId="2" fillId="2" borderId="97" xfId="0" applyFont="1" applyFill="1" applyBorder="1" applyAlignment="1">
      <alignment horizontal="left"/>
    </xf>
    <xf numFmtId="0" fontId="2" fillId="2" borderId="98" xfId="0" applyFont="1" applyFill="1" applyBorder="1" applyAlignment="1">
      <alignment horizontal="left"/>
    </xf>
    <xf numFmtId="0" fontId="0" fillId="3" borderId="0" xfId="0" applyFill="1" applyAlignment="1">
      <alignment horizontal="left" indent="2"/>
    </xf>
    <xf numFmtId="0" fontId="0" fillId="3" borderId="4" xfId="0" applyFill="1" applyBorder="1" applyAlignment="1">
      <alignment horizontal="left" indent="2"/>
    </xf>
    <xf numFmtId="0" fontId="0" fillId="2" borderId="0" xfId="0" applyFill="1"/>
    <xf numFmtId="0" fontId="2" fillId="2" borderId="0" xfId="0" applyFont="1" applyFill="1"/>
    <xf numFmtId="0" fontId="3" fillId="2" borderId="0" xfId="0" applyFont="1" applyFill="1" applyAlignment="1"/>
    <xf numFmtId="0" fontId="0" fillId="2" borderId="100" xfId="0" applyFill="1" applyBorder="1" applyAlignment="1">
      <alignment horizontal="left" wrapText="1" indent="2"/>
    </xf>
    <xf numFmtId="0" fontId="0" fillId="2" borderId="75" xfId="0" applyFill="1" applyBorder="1" applyAlignment="1">
      <alignment horizontal="left" wrapText="1" indent="2"/>
    </xf>
    <xf numFmtId="0" fontId="0" fillId="2" borderId="102" xfId="0" applyFill="1" applyBorder="1" applyAlignment="1">
      <alignment horizontal="left" wrapText="1" indent="2"/>
    </xf>
    <xf numFmtId="0" fontId="5" fillId="2" borderId="0" xfId="0" applyFont="1" applyFill="1" applyAlignment="1"/>
    <xf numFmtId="0" fontId="0" fillId="0" borderId="0" xfId="0" applyAlignment="1">
      <alignment vertical="top" wrapText="1"/>
    </xf>
    <xf numFmtId="0" fontId="16" fillId="2" borderId="0" xfId="0" applyFont="1" applyFill="1"/>
    <xf numFmtId="0" fontId="6" fillId="2" borderId="0" xfId="4" applyFill="1" applyAlignment="1">
      <alignment horizontal="left" indent="1"/>
    </xf>
    <xf numFmtId="0" fontId="6" fillId="2" borderId="0" xfId="4" quotePrefix="1" applyFill="1" applyAlignment="1">
      <alignment horizontal="left" indent="1"/>
    </xf>
    <xf numFmtId="0" fontId="16" fillId="2" borderId="0" xfId="0" applyFont="1" applyFill="1" applyBorder="1"/>
    <xf numFmtId="0" fontId="15" fillId="4" borderId="99" xfId="0" applyFont="1" applyFill="1" applyBorder="1" applyAlignment="1">
      <alignment wrapText="1"/>
    </xf>
    <xf numFmtId="0" fontId="15" fillId="4" borderId="75" xfId="0" applyFont="1" applyFill="1" applyBorder="1" applyAlignment="1">
      <alignment wrapText="1"/>
    </xf>
    <xf numFmtId="0" fontId="15" fillId="4" borderId="99" xfId="0" applyFont="1" applyFill="1" applyBorder="1"/>
    <xf numFmtId="0" fontId="17" fillId="0" borderId="0" xfId="11" applyFont="1" applyFill="1" applyBorder="1"/>
    <xf numFmtId="0" fontId="0" fillId="2" borderId="103" xfId="0" applyFill="1" applyBorder="1" applyAlignment="1">
      <alignment horizontal="left" wrapText="1" indent="2"/>
    </xf>
    <xf numFmtId="0" fontId="12" fillId="2" borderId="101" xfId="0" applyFont="1" applyFill="1" applyBorder="1" applyAlignment="1">
      <alignment horizontal="left" wrapText="1" indent="2"/>
    </xf>
    <xf numFmtId="9" fontId="2" fillId="3" borderId="55" xfId="2" applyFont="1" applyFill="1" applyBorder="1" applyAlignment="1">
      <alignment horizontal="right" wrapText="1"/>
    </xf>
    <xf numFmtId="9" fontId="2" fillId="2" borderId="58" xfId="2" applyFont="1" applyFill="1" applyBorder="1" applyAlignment="1">
      <alignment horizontal="right" wrapText="1"/>
    </xf>
    <xf numFmtId="9" fontId="2" fillId="3" borderId="0" xfId="2" applyFont="1" applyFill="1" applyBorder="1" applyAlignment="1">
      <alignment horizontal="right" wrapText="1"/>
    </xf>
    <xf numFmtId="9" fontId="2" fillId="2" borderId="1" xfId="2" applyFont="1" applyFill="1" applyBorder="1" applyAlignment="1">
      <alignment horizontal="right" wrapText="1"/>
    </xf>
    <xf numFmtId="0" fontId="14" fillId="0" borderId="0" xfId="0" applyFont="1"/>
    <xf numFmtId="0" fontId="12" fillId="0" borderId="0" xfId="0" applyFont="1" applyFill="1" applyBorder="1"/>
    <xf numFmtId="0" fontId="12" fillId="0" borderId="0" xfId="0" applyFont="1" applyFill="1" applyBorder="1" applyAlignment="1"/>
    <xf numFmtId="9" fontId="12" fillId="0" borderId="0" xfId="2" applyFont="1" applyFill="1" applyBorder="1"/>
    <xf numFmtId="9" fontId="12" fillId="0" borderId="0" xfId="0" applyNumberFormat="1" applyFont="1" applyFill="1" applyBorder="1" applyAlignment="1">
      <alignment vertical="center"/>
    </xf>
    <xf numFmtId="0" fontId="12" fillId="0" borderId="0" xfId="0" applyFont="1" applyFill="1" applyBorder="1" applyAlignment="1">
      <alignment wrapText="1"/>
    </xf>
    <xf numFmtId="0" fontId="18" fillId="5" borderId="0" xfId="0" applyFont="1" applyFill="1"/>
    <xf numFmtId="0" fontId="6" fillId="0" borderId="0" xfId="4"/>
    <xf numFmtId="6" fontId="0" fillId="2" borderId="0" xfId="0" applyNumberFormat="1" applyFill="1"/>
    <xf numFmtId="166" fontId="0" fillId="2" borderId="0" xfId="2" applyNumberFormat="1" applyFont="1" applyFill="1"/>
    <xf numFmtId="0" fontId="12" fillId="2" borderId="75" xfId="0" applyFont="1" applyFill="1" applyBorder="1" applyAlignment="1">
      <alignment horizontal="left" wrapText="1" indent="2"/>
    </xf>
    <xf numFmtId="0" fontId="3" fillId="2" borderId="0" xfId="0" applyFont="1" applyFill="1" applyAlignment="1">
      <alignment horizontal="left" indent="1"/>
    </xf>
    <xf numFmtId="9" fontId="0" fillId="0" borderId="0" xfId="0" applyNumberFormat="1"/>
    <xf numFmtId="9" fontId="0" fillId="0" borderId="0" xfId="2" applyFont="1"/>
    <xf numFmtId="165" fontId="0" fillId="2" borderId="0" xfId="2" applyNumberFormat="1" applyFont="1" applyFill="1"/>
    <xf numFmtId="0" fontId="12" fillId="2" borderId="104" xfId="0" applyFont="1" applyFill="1" applyBorder="1" applyAlignment="1">
      <alignment horizontal="left" wrapText="1" indent="2"/>
    </xf>
    <xf numFmtId="0" fontId="8" fillId="2" borderId="0" xfId="0" applyFont="1" applyFill="1" applyBorder="1"/>
    <xf numFmtId="0" fontId="11" fillId="2" borderId="0" xfId="4" applyFont="1" applyFill="1" applyBorder="1"/>
    <xf numFmtId="0" fontId="3" fillId="2" borderId="0" xfId="0" applyFont="1" applyFill="1" applyBorder="1"/>
    <xf numFmtId="0" fontId="2" fillId="2" borderId="0" xfId="0" applyFont="1" applyFill="1" applyBorder="1" applyAlignment="1">
      <alignment horizontal="center" wrapText="1"/>
    </xf>
    <xf numFmtId="0" fontId="2" fillId="2" borderId="0" xfId="0" applyFont="1" applyFill="1" applyBorder="1" applyAlignment="1">
      <alignment horizontal="center"/>
    </xf>
    <xf numFmtId="0" fontId="2" fillId="2" borderId="4" xfId="0" applyFont="1" applyFill="1" applyBorder="1" applyAlignment="1">
      <alignment horizontal="center"/>
    </xf>
    <xf numFmtId="0" fontId="6" fillId="2" borderId="105" xfId="4" applyFill="1" applyBorder="1"/>
    <xf numFmtId="0" fontId="0" fillId="2" borderId="104" xfId="0" applyFill="1" applyBorder="1" applyAlignment="1">
      <alignment horizontal="left" wrapText="1" indent="2"/>
    </xf>
    <xf numFmtId="0" fontId="6" fillId="2" borderId="106" xfId="4" applyFill="1" applyBorder="1"/>
    <xf numFmtId="0" fontId="6" fillId="2" borderId="104" xfId="4" applyFill="1" applyBorder="1"/>
    <xf numFmtId="0" fontId="5" fillId="2" borderId="0" xfId="0" applyFont="1" applyFill="1" applyAlignment="1">
      <alignment horizontal="left"/>
    </xf>
    <xf numFmtId="0" fontId="2" fillId="2" borderId="20" xfId="0" applyFont="1" applyFill="1" applyBorder="1" applyAlignment="1">
      <alignment horizontal="center"/>
    </xf>
    <xf numFmtId="0" fontId="2" fillId="2" borderId="22" xfId="0" applyFont="1" applyFill="1" applyBorder="1" applyAlignment="1">
      <alignment horizontal="center"/>
    </xf>
    <xf numFmtId="0" fontId="2" fillId="2" borderId="21" xfId="0" applyFont="1" applyFill="1" applyBorder="1" applyAlignment="1">
      <alignment horizontal="center"/>
    </xf>
    <xf numFmtId="0" fontId="2" fillId="2" borderId="24" xfId="0" applyFont="1" applyFill="1" applyBorder="1" applyAlignment="1">
      <alignment horizontal="center"/>
    </xf>
    <xf numFmtId="0" fontId="2" fillId="2" borderId="38"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6" xfId="0" applyFont="1" applyFill="1" applyBorder="1" applyAlignment="1">
      <alignment horizontal="center"/>
    </xf>
    <xf numFmtId="0" fontId="2" fillId="2" borderId="39" xfId="0" applyFont="1" applyFill="1" applyBorder="1" applyAlignment="1">
      <alignment horizontal="center"/>
    </xf>
    <xf numFmtId="0" fontId="2" fillId="2" borderId="37" xfId="0" applyFont="1" applyFill="1" applyBorder="1" applyAlignment="1">
      <alignment horizontal="center"/>
    </xf>
    <xf numFmtId="0" fontId="2" fillId="2" borderId="29" xfId="0" applyFont="1" applyFill="1" applyBorder="1" applyAlignment="1">
      <alignment horizontal="center"/>
    </xf>
    <xf numFmtId="1" fontId="2" fillId="2" borderId="20" xfId="0" applyNumberFormat="1" applyFont="1" applyFill="1" applyBorder="1" applyAlignment="1">
      <alignment horizontal="center"/>
    </xf>
    <xf numFmtId="1" fontId="2" fillId="2" borderId="22" xfId="0" applyNumberFormat="1" applyFont="1" applyFill="1" applyBorder="1" applyAlignment="1">
      <alignment horizontal="center"/>
    </xf>
    <xf numFmtId="0" fontId="2" fillId="2" borderId="0" xfId="0" applyFont="1" applyFill="1" applyBorder="1" applyAlignment="1">
      <alignment horizontal="center"/>
    </xf>
    <xf numFmtId="0" fontId="2" fillId="2" borderId="53" xfId="0" applyFont="1" applyFill="1" applyBorder="1" applyAlignment="1">
      <alignment horizontal="center"/>
    </xf>
    <xf numFmtId="0" fontId="2" fillId="2" borderId="60" xfId="0" applyFont="1" applyFill="1" applyBorder="1" applyAlignment="1">
      <alignment horizontal="center"/>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2" fillId="2" borderId="54" xfId="0" applyFont="1" applyFill="1" applyBorder="1" applyAlignment="1">
      <alignment horizontal="center" wrapText="1"/>
    </xf>
    <xf numFmtId="0" fontId="2" fillId="2" borderId="61" xfId="0" applyFont="1" applyFill="1" applyBorder="1" applyAlignment="1">
      <alignment horizontal="center" wrapText="1"/>
    </xf>
    <xf numFmtId="0" fontId="2" fillId="2" borderId="0" xfId="0" applyFont="1" applyFill="1" applyBorder="1" applyAlignment="1">
      <alignment horizontal="center" wrapText="1"/>
    </xf>
    <xf numFmtId="0" fontId="2" fillId="2" borderId="9" xfId="0" applyFont="1" applyFill="1" applyBorder="1" applyAlignment="1">
      <alignment horizontal="center" wrapText="1"/>
    </xf>
    <xf numFmtId="0" fontId="2" fillId="2" borderId="7" xfId="0" applyFont="1" applyFill="1" applyBorder="1" applyAlignment="1">
      <alignment horizontal="center" wrapText="1"/>
    </xf>
    <xf numFmtId="0" fontId="2" fillId="2" borderId="62" xfId="0" applyFont="1" applyFill="1" applyBorder="1" applyAlignment="1">
      <alignment horizontal="center" wrapText="1"/>
    </xf>
    <xf numFmtId="0" fontId="0" fillId="0" borderId="0" xfId="0" applyAlignment="1">
      <alignment horizontal="center"/>
    </xf>
    <xf numFmtId="0" fontId="12" fillId="0" borderId="0" xfId="0" applyFont="1" applyFill="1" applyBorder="1" applyAlignment="1">
      <alignment horizontal="center"/>
    </xf>
    <xf numFmtId="0" fontId="2" fillId="2" borderId="65" xfId="0" applyFont="1" applyFill="1" applyBorder="1" applyAlignment="1">
      <alignment horizontal="center"/>
    </xf>
    <xf numFmtId="0" fontId="2" fillId="2" borderId="66" xfId="0" applyFont="1" applyFill="1" applyBorder="1" applyAlignment="1">
      <alignment horizontal="center"/>
    </xf>
    <xf numFmtId="0" fontId="2" fillId="2" borderId="69" xfId="0" applyFont="1" applyFill="1" applyBorder="1" applyAlignment="1">
      <alignment horizontal="center"/>
    </xf>
    <xf numFmtId="0" fontId="2" fillId="2" borderId="0" xfId="0" applyFont="1" applyFill="1" applyAlignment="1">
      <alignment horizontal="center"/>
    </xf>
    <xf numFmtId="0" fontId="5" fillId="2" borderId="2" xfId="0" applyFont="1" applyFill="1" applyBorder="1" applyAlignment="1">
      <alignment horizontal="left" vertical="top"/>
    </xf>
    <xf numFmtId="0" fontId="2" fillId="2" borderId="67" xfId="0" applyFont="1" applyFill="1" applyBorder="1" applyAlignment="1">
      <alignment horizont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0" xfId="2" applyNumberFormat="1" applyFont="1" applyFill="1" applyBorder="1" applyAlignment="1">
      <alignment horizontal="center" vertical="center"/>
    </xf>
    <xf numFmtId="0" fontId="2" fillId="2" borderId="22" xfId="2" applyNumberFormat="1" applyFont="1" applyFill="1" applyBorder="1" applyAlignment="1">
      <alignment horizontal="center" vertical="center"/>
    </xf>
    <xf numFmtId="0" fontId="2" fillId="2" borderId="21" xfId="2" applyNumberFormat="1" applyFont="1" applyFill="1" applyBorder="1" applyAlignment="1">
      <alignment horizontal="center" vertical="center"/>
    </xf>
    <xf numFmtId="0" fontId="2" fillId="2" borderId="34" xfId="2" applyNumberFormat="1" applyFont="1" applyFill="1" applyBorder="1" applyAlignment="1">
      <alignment horizontal="center" vertical="center"/>
    </xf>
    <xf numFmtId="0" fontId="2" fillId="2" borderId="35" xfId="2" applyNumberFormat="1" applyFont="1" applyFill="1" applyBorder="1" applyAlignment="1">
      <alignment horizontal="center" vertical="center"/>
    </xf>
    <xf numFmtId="0" fontId="2" fillId="2" borderId="79" xfId="2" applyNumberFormat="1" applyFont="1" applyFill="1" applyBorder="1" applyAlignment="1">
      <alignment horizontal="center" vertical="center"/>
    </xf>
    <xf numFmtId="0" fontId="2" fillId="2" borderId="86" xfId="0" applyFont="1" applyFill="1" applyBorder="1" applyAlignment="1">
      <alignment horizontal="center"/>
    </xf>
    <xf numFmtId="0" fontId="7" fillId="2" borderId="34" xfId="0" applyFont="1" applyFill="1" applyBorder="1" applyAlignment="1">
      <alignment horizontal="center"/>
    </xf>
    <xf numFmtId="0" fontId="7" fillId="2" borderId="35" xfId="0" applyFont="1" applyFill="1" applyBorder="1" applyAlignment="1">
      <alignment horizontal="center"/>
    </xf>
    <xf numFmtId="0" fontId="7" fillId="2" borderId="86" xfId="0" applyFont="1" applyFill="1" applyBorder="1" applyAlignment="1">
      <alignment horizontal="center"/>
    </xf>
    <xf numFmtId="0" fontId="7" fillId="2" borderId="79" xfId="0" applyFont="1" applyFill="1" applyBorder="1" applyAlignment="1">
      <alignment horizontal="center"/>
    </xf>
    <xf numFmtId="0" fontId="7" fillId="2" borderId="36" xfId="0" applyFont="1" applyFill="1" applyBorder="1" applyAlignment="1">
      <alignment horizontal="center"/>
    </xf>
    <xf numFmtId="0" fontId="2" fillId="2" borderId="79" xfId="0" applyFont="1" applyFill="1" applyBorder="1" applyAlignment="1">
      <alignment horizontal="center"/>
    </xf>
    <xf numFmtId="0" fontId="2" fillId="2" borderId="4" xfId="0" applyFont="1" applyFill="1" applyBorder="1"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79" xfId="0" applyFont="1" applyFill="1" applyBorder="1" applyAlignment="1">
      <alignment horizontal="center"/>
    </xf>
    <xf numFmtId="0" fontId="8" fillId="2" borderId="86" xfId="0" applyFont="1" applyFill="1" applyBorder="1" applyAlignment="1">
      <alignment horizontal="center"/>
    </xf>
    <xf numFmtId="0" fontId="7" fillId="2" borderId="94" xfId="0" applyFont="1" applyFill="1" applyBorder="1" applyAlignment="1">
      <alignment horizontal="center"/>
    </xf>
  </cellXfs>
  <cellStyles count="12">
    <cellStyle name="Comma" xfId="1" builtinId="3"/>
    <cellStyle name="Comma 2" xfId="3" xr:uid="{2C396704-0D76-4F05-810E-0A6303F46AE3}"/>
    <cellStyle name="Comma 3" xfId="5" xr:uid="{7D07CA13-0516-427D-9242-3F0B638F0CD4}"/>
    <cellStyle name="Comma 4" xfId="6" xr:uid="{8F9EEFBD-CE41-4AE2-8C04-B4ADA10ADE5B}"/>
    <cellStyle name="Comma 5" xfId="7" xr:uid="{924E94D6-07C6-482E-B971-A9AC32F02068}"/>
    <cellStyle name="Comma 6" xfId="8" xr:uid="{62FE436B-C0CE-4173-9BDB-9299B68677C3}"/>
    <cellStyle name="Comma 7" xfId="9" xr:uid="{1923489E-D45D-4D85-9342-5A024D678A15}"/>
    <cellStyle name="Comma 8" xfId="10" xr:uid="{AD98FF2E-383A-42F9-B46E-325976CED5CC}"/>
    <cellStyle name="Hyperlink" xfId="4" builtinId="8"/>
    <cellStyle name="Normal" xfId="0" builtinId="0"/>
    <cellStyle name="Normal 2" xfId="11" xr:uid="{182C65B2-0700-47F7-9F04-0374BFF5B3C6}"/>
    <cellStyle name="Percent" xfId="2" builtinId="5"/>
  </cellStyles>
  <dxfs count="0"/>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'Chart Data'!$C$18</c:f>
              <c:strCache>
                <c:ptCount val="1"/>
                <c:pt idx="0">
                  <c:v>Self-employed</c:v>
                </c:pt>
              </c:strCache>
            </c:strRef>
          </c:tx>
          <c:spPr>
            <a:solidFill>
              <a:schemeClr val="accent5">
                <a:lumMod val="75000"/>
              </a:schemeClr>
            </a:solidFill>
            <a:ln>
              <a:noFill/>
            </a:ln>
            <a:effectLst/>
          </c:spPr>
          <c:invertIfNegative val="0"/>
          <c:dPt>
            <c:idx val="0"/>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1-02C2-4CED-A802-F812459E28D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'Chart Data'!$A$19:$B$21</c:f>
              <c:multiLvlStrCache>
                <c:ptCount val="3"/>
                <c:lvl>
                  <c:pt idx="0">
                    <c:v>South Ayrshire</c:v>
                  </c:pt>
                  <c:pt idx="1">
                    <c:v>Scotland</c:v>
                  </c:pt>
                  <c:pt idx="2">
                    <c:v>South Ayrshire</c:v>
                  </c:pt>
                </c:lvl>
                <c:lvl>
                  <c:pt idx="0">
                    <c:v>Clients</c:v>
                  </c:pt>
                  <c:pt idx="2">
                    <c:v>Population</c:v>
                  </c:pt>
                </c:lvl>
              </c:multiLvlStrCache>
            </c:multiLvlStrRef>
          </c:cat>
          <c:val>
            <c:numRef>
              <c:f>'Chart Data'!$C$19:$C$21</c:f>
              <c:numCache>
                <c:formatCode>0%</c:formatCode>
                <c:ptCount val="3"/>
                <c:pt idx="0">
                  <c:v>6.7777777777777784E-2</c:v>
                </c:pt>
                <c:pt idx="1">
                  <c:v>2.627691481607863E-2</c:v>
                </c:pt>
                <c:pt idx="2">
                  <c:v>5.5E-2</c:v>
                </c:pt>
              </c:numCache>
            </c:numRef>
          </c:val>
          <c:extLst>
            <c:ext xmlns:c16="http://schemas.microsoft.com/office/drawing/2014/chart" uri="{C3380CC4-5D6E-409C-BE32-E72D297353CC}">
              <c16:uniqueId val="{00000002-02C2-4CED-A802-F812459E28D9}"/>
            </c:ext>
          </c:extLst>
        </c:ser>
        <c:ser>
          <c:idx val="1"/>
          <c:order val="1"/>
          <c:tx>
            <c:strRef>
              <c:f>'Chart Data'!$D$18</c:f>
              <c:strCache>
                <c:ptCount val="1"/>
                <c:pt idx="0">
                  <c:v>Employed full-time</c:v>
                </c:pt>
              </c:strCache>
            </c:strRef>
          </c:tx>
          <c:spPr>
            <a:solidFill>
              <a:schemeClr val="accent5">
                <a:lumMod val="60000"/>
                <a:lumOff val="40000"/>
              </a:schemeClr>
            </a:solidFill>
            <a:ln>
              <a:noFill/>
            </a:ln>
            <a:effectLst/>
          </c:spPr>
          <c:invertIfNegative val="0"/>
          <c:dPt>
            <c:idx val="0"/>
            <c:invertIfNegative val="0"/>
            <c:bubble3D val="0"/>
            <c:spPr>
              <a:solidFill>
                <a:schemeClr val="accent5">
                  <a:lumMod val="60000"/>
                  <a:lumOff val="40000"/>
                </a:schemeClr>
              </a:solidFill>
              <a:ln w="12700">
                <a:solidFill>
                  <a:schemeClr val="tx1"/>
                </a:solidFill>
              </a:ln>
              <a:effectLst/>
            </c:spPr>
            <c:extLst>
              <c:ext xmlns:c16="http://schemas.microsoft.com/office/drawing/2014/chart" uri="{C3380CC4-5D6E-409C-BE32-E72D297353CC}">
                <c16:uniqueId val="{00000004-02C2-4CED-A802-F812459E28D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'Chart Data'!$A$19:$B$21</c:f>
              <c:multiLvlStrCache>
                <c:ptCount val="3"/>
                <c:lvl>
                  <c:pt idx="0">
                    <c:v>South Ayrshire</c:v>
                  </c:pt>
                  <c:pt idx="1">
                    <c:v>Scotland</c:v>
                  </c:pt>
                  <c:pt idx="2">
                    <c:v>South Ayrshire</c:v>
                  </c:pt>
                </c:lvl>
                <c:lvl>
                  <c:pt idx="0">
                    <c:v>Clients</c:v>
                  </c:pt>
                  <c:pt idx="2">
                    <c:v>Population</c:v>
                  </c:pt>
                </c:lvl>
              </c:multiLvlStrCache>
            </c:multiLvlStrRef>
          </c:cat>
          <c:val>
            <c:numRef>
              <c:f>'Chart Data'!$D$19:$D$21</c:f>
              <c:numCache>
                <c:formatCode>0%</c:formatCode>
                <c:ptCount val="3"/>
                <c:pt idx="0">
                  <c:v>0.17296296296296296</c:v>
                </c:pt>
                <c:pt idx="1">
                  <c:v>0.11568055308644994</c:v>
                </c:pt>
                <c:pt idx="2">
                  <c:v>0.35399999999999998</c:v>
                </c:pt>
              </c:numCache>
            </c:numRef>
          </c:val>
          <c:extLst>
            <c:ext xmlns:c16="http://schemas.microsoft.com/office/drawing/2014/chart" uri="{C3380CC4-5D6E-409C-BE32-E72D297353CC}">
              <c16:uniqueId val="{00000005-02C2-4CED-A802-F812459E28D9}"/>
            </c:ext>
          </c:extLst>
        </c:ser>
        <c:ser>
          <c:idx val="2"/>
          <c:order val="2"/>
          <c:tx>
            <c:strRef>
              <c:f>'Chart Data'!$E$18</c:f>
              <c:strCache>
                <c:ptCount val="1"/>
                <c:pt idx="0">
                  <c:v>Employed part-time</c:v>
                </c:pt>
              </c:strCache>
            </c:strRef>
          </c:tx>
          <c:spPr>
            <a:solidFill>
              <a:schemeClr val="accent5">
                <a:lumMod val="20000"/>
                <a:lumOff val="80000"/>
              </a:schemeClr>
            </a:solidFill>
            <a:ln>
              <a:noFill/>
            </a:ln>
            <a:effectLst/>
          </c:spPr>
          <c:invertIfNegative val="0"/>
          <c:dPt>
            <c:idx val="0"/>
            <c:invertIfNegative val="0"/>
            <c:bubble3D val="0"/>
            <c:spPr>
              <a:solidFill>
                <a:schemeClr val="accent5">
                  <a:lumMod val="20000"/>
                  <a:lumOff val="80000"/>
                </a:schemeClr>
              </a:solidFill>
              <a:ln w="12700">
                <a:solidFill>
                  <a:schemeClr val="tx1"/>
                </a:solidFill>
              </a:ln>
              <a:effectLst/>
            </c:spPr>
            <c:extLst>
              <c:ext xmlns:c16="http://schemas.microsoft.com/office/drawing/2014/chart" uri="{C3380CC4-5D6E-409C-BE32-E72D297353CC}">
                <c16:uniqueId val="{00000007-02C2-4CED-A802-F812459E28D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'Chart Data'!$A$19:$B$21</c:f>
              <c:multiLvlStrCache>
                <c:ptCount val="3"/>
                <c:lvl>
                  <c:pt idx="0">
                    <c:v>South Ayrshire</c:v>
                  </c:pt>
                  <c:pt idx="1">
                    <c:v>Scotland</c:v>
                  </c:pt>
                  <c:pt idx="2">
                    <c:v>South Ayrshire</c:v>
                  </c:pt>
                </c:lvl>
                <c:lvl>
                  <c:pt idx="0">
                    <c:v>Clients</c:v>
                  </c:pt>
                  <c:pt idx="2">
                    <c:v>Population</c:v>
                  </c:pt>
                </c:lvl>
              </c:multiLvlStrCache>
            </c:multiLvlStrRef>
          </c:cat>
          <c:val>
            <c:numRef>
              <c:f>'Chart Data'!$E$19:$E$21</c:f>
              <c:numCache>
                <c:formatCode>0%</c:formatCode>
                <c:ptCount val="3"/>
                <c:pt idx="0">
                  <c:v>0.11851851851851852</c:v>
                </c:pt>
                <c:pt idx="1">
                  <c:v>9.7670032054984812E-2</c:v>
                </c:pt>
                <c:pt idx="2">
                  <c:v>0.12300000000000001</c:v>
                </c:pt>
              </c:numCache>
            </c:numRef>
          </c:val>
          <c:extLst>
            <c:ext xmlns:c16="http://schemas.microsoft.com/office/drawing/2014/chart" uri="{C3380CC4-5D6E-409C-BE32-E72D297353CC}">
              <c16:uniqueId val="{00000008-02C2-4CED-A802-F812459E28D9}"/>
            </c:ext>
          </c:extLst>
        </c:ser>
        <c:dLbls>
          <c:dLblPos val="ctr"/>
          <c:showLegendKey val="0"/>
          <c:showVal val="1"/>
          <c:showCatName val="0"/>
          <c:showSerName val="0"/>
          <c:showPercent val="0"/>
          <c:showBubbleSize val="0"/>
        </c:dLbls>
        <c:gapWidth val="150"/>
        <c:overlap val="100"/>
        <c:axId val="627866320"/>
        <c:axId val="627866976"/>
      </c:barChart>
      <c:catAx>
        <c:axId val="627866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27866976"/>
        <c:crosses val="autoZero"/>
        <c:auto val="1"/>
        <c:lblAlgn val="ctr"/>
        <c:lblOffset val="100"/>
        <c:noMultiLvlLbl val="0"/>
      </c:catAx>
      <c:valAx>
        <c:axId val="627866976"/>
        <c:scaling>
          <c:orientation val="minMax"/>
        </c:scaling>
        <c:delete val="1"/>
        <c:axPos val="l"/>
        <c:numFmt formatCode="0%" sourceLinked="1"/>
        <c:majorTickMark val="none"/>
        <c:minorTickMark val="none"/>
        <c:tickLblPos val="nextTo"/>
        <c:crossAx val="6278663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2019/20</c:v>
          </c:tx>
          <c:spPr>
            <a:solidFill>
              <a:schemeClr val="accent5">
                <a:lumMod val="40000"/>
                <a:lumOff val="60000"/>
              </a:schemeClr>
            </a:solidFill>
            <a:ln>
              <a:noFill/>
            </a:ln>
            <a:effectLst/>
          </c:spPr>
          <c:invertIfNegative val="0"/>
          <c:dPt>
            <c:idx val="10"/>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2-8901-4521-A1D6-9D7CADB10140}"/>
              </c:ext>
            </c:extLst>
          </c:dPt>
          <c:dPt>
            <c:idx val="11"/>
            <c:invertIfNegative val="0"/>
            <c:bubble3D val="0"/>
            <c:spPr>
              <a:solidFill>
                <a:schemeClr val="accent5">
                  <a:lumMod val="40000"/>
                  <a:lumOff val="60000"/>
                </a:schemeClr>
              </a:solidFill>
              <a:ln w="12700">
                <a:noFill/>
              </a:ln>
              <a:effectLst/>
            </c:spPr>
            <c:extLst>
              <c:ext xmlns:c16="http://schemas.microsoft.com/office/drawing/2014/chart" uri="{C3380CC4-5D6E-409C-BE32-E72D297353CC}">
                <c16:uniqueId val="{00000001-72E7-4536-8A0F-20D8183A416C}"/>
              </c:ext>
            </c:extLst>
          </c:dPt>
          <c:dLbls>
            <c:dLbl>
              <c:idx val="1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901-4521-A1D6-9D7CADB1014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Data'!$F$3:$F$14</c:f>
              <c:strCache>
                <c:ptCount val="12"/>
                <c:pt idx="0">
                  <c:v>Mortgage arrears</c:v>
                </c:pt>
                <c:pt idx="1">
                  <c:v>Rent-to-Own debts</c:v>
                </c:pt>
                <c:pt idx="2">
                  <c:v>Rent arrears</c:v>
                </c:pt>
                <c:pt idx="3">
                  <c:v>Benefit overpayment</c:v>
                </c:pt>
                <c:pt idx="4">
                  <c:v>Bank and Building Society overdrafts</c:v>
                </c:pt>
                <c:pt idx="5">
                  <c:v>High-cost credit</c:v>
                </c:pt>
                <c:pt idx="6">
                  <c:v>Other</c:v>
                </c:pt>
                <c:pt idx="7">
                  <c:v>Catalogue debts</c:v>
                </c:pt>
                <c:pt idx="8">
                  <c:v>Utility arrears</c:v>
                </c:pt>
                <c:pt idx="9">
                  <c:v>Personal Loan</c:v>
                </c:pt>
                <c:pt idx="10">
                  <c:v>Council Tax arrears</c:v>
                </c:pt>
                <c:pt idx="11">
                  <c:v>Credit, store and charge card debts</c:v>
                </c:pt>
              </c:strCache>
            </c:strRef>
          </c:cat>
          <c:val>
            <c:numRef>
              <c:f>'Chart Data'!$H$3:$H$14</c:f>
              <c:numCache>
                <c:formatCode>0%</c:formatCode>
                <c:ptCount val="12"/>
                <c:pt idx="0">
                  <c:v>8.130081300813009E-3</c:v>
                </c:pt>
                <c:pt idx="1">
                  <c:v>1.6260162601626018E-2</c:v>
                </c:pt>
                <c:pt idx="2">
                  <c:v>4.065040650406504E-2</c:v>
                </c:pt>
                <c:pt idx="3">
                  <c:v>4.6070460704607047E-2</c:v>
                </c:pt>
                <c:pt idx="4">
                  <c:v>5.6910569105691054E-2</c:v>
                </c:pt>
                <c:pt idx="5">
                  <c:v>6.7750677506775062E-2</c:v>
                </c:pt>
                <c:pt idx="6">
                  <c:v>7.5880758807588072E-2</c:v>
                </c:pt>
                <c:pt idx="7">
                  <c:v>8.4010840108401083E-2</c:v>
                </c:pt>
                <c:pt idx="8">
                  <c:v>0.10840108401084012</c:v>
                </c:pt>
                <c:pt idx="9">
                  <c:v>0.12737127371273713</c:v>
                </c:pt>
                <c:pt idx="10">
                  <c:v>0.16802168021680217</c:v>
                </c:pt>
                <c:pt idx="11">
                  <c:v>0.20054200542005421</c:v>
                </c:pt>
              </c:numCache>
            </c:numRef>
          </c:val>
          <c:extLst>
            <c:ext xmlns:c16="http://schemas.microsoft.com/office/drawing/2014/chart" uri="{C3380CC4-5D6E-409C-BE32-E72D297353CC}">
              <c16:uniqueId val="{00000000-72E7-4536-8A0F-20D8183A416C}"/>
            </c:ext>
          </c:extLst>
        </c:ser>
        <c:dLbls>
          <c:showLegendKey val="0"/>
          <c:showVal val="0"/>
          <c:showCatName val="0"/>
          <c:showSerName val="0"/>
          <c:showPercent val="0"/>
          <c:showBubbleSize val="0"/>
        </c:dLbls>
        <c:gapWidth val="182"/>
        <c:axId val="635315632"/>
        <c:axId val="635314320"/>
      </c:barChart>
      <c:catAx>
        <c:axId val="6353156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35314320"/>
        <c:crosses val="autoZero"/>
        <c:auto val="1"/>
        <c:lblAlgn val="ctr"/>
        <c:lblOffset val="100"/>
        <c:noMultiLvlLbl val="0"/>
      </c:catAx>
      <c:valAx>
        <c:axId val="635314320"/>
        <c:scaling>
          <c:orientation val="minMax"/>
        </c:scaling>
        <c:delete val="1"/>
        <c:axPos val="b"/>
        <c:numFmt formatCode="0%" sourceLinked="1"/>
        <c:majorTickMark val="none"/>
        <c:minorTickMark val="none"/>
        <c:tickLblPos val="nextTo"/>
        <c:crossAx val="6353156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5">
                  <a:lumMod val="40000"/>
                  <a:lumOff val="60000"/>
                </a:schemeClr>
              </a:solidFill>
              <a:round/>
            </a:ln>
            <a:effectLst/>
          </c:spPr>
          <c:marker>
            <c:symbol val="circle"/>
            <c:size val="7"/>
            <c:spPr>
              <a:solidFill>
                <a:schemeClr val="accent5">
                  <a:lumMod val="75000"/>
                </a:schemeClr>
              </a:solidFill>
              <a:ln w="9525">
                <a:solidFill>
                  <a:schemeClr val="accent1"/>
                </a:solidFill>
              </a:ln>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Gain'!$C$52:$E$52</c:f>
              <c:strCache>
                <c:ptCount val="3"/>
                <c:pt idx="0">
                  <c:v>2017/18</c:v>
                </c:pt>
                <c:pt idx="1">
                  <c:v>2018/19</c:v>
                </c:pt>
                <c:pt idx="2">
                  <c:v>2019/20</c:v>
                </c:pt>
              </c:strCache>
            </c:strRef>
          </c:cat>
          <c:val>
            <c:numRef>
              <c:f>'Financial Gain'!$C$58:$E$58</c:f>
              <c:numCache>
                <c:formatCode>"£"#,##0</c:formatCode>
                <c:ptCount val="3"/>
                <c:pt idx="0">
                  <c:v>2263824.0499999998</c:v>
                </c:pt>
                <c:pt idx="1">
                  <c:v>3405185.02</c:v>
                </c:pt>
                <c:pt idx="2">
                  <c:v>6267896.2300000004</c:v>
                </c:pt>
              </c:numCache>
            </c:numRef>
          </c:val>
          <c:smooth val="0"/>
          <c:extLst>
            <c:ext xmlns:c16="http://schemas.microsoft.com/office/drawing/2014/chart" uri="{C3380CC4-5D6E-409C-BE32-E72D297353CC}">
              <c16:uniqueId val="{00000000-3B81-4E40-8627-9B8F7F7EF205}"/>
            </c:ext>
          </c:extLst>
        </c:ser>
        <c:dLbls>
          <c:dLblPos val="t"/>
          <c:showLegendKey val="0"/>
          <c:showVal val="1"/>
          <c:showCatName val="0"/>
          <c:showSerName val="0"/>
          <c:showPercent val="0"/>
          <c:showBubbleSize val="0"/>
        </c:dLbls>
        <c:marker val="1"/>
        <c:smooth val="0"/>
        <c:axId val="623335784"/>
        <c:axId val="623336112"/>
      </c:lineChart>
      <c:catAx>
        <c:axId val="623335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23336112"/>
        <c:crosses val="autoZero"/>
        <c:auto val="1"/>
        <c:lblAlgn val="ctr"/>
        <c:lblOffset val="100"/>
        <c:noMultiLvlLbl val="0"/>
      </c:catAx>
      <c:valAx>
        <c:axId val="623336112"/>
        <c:scaling>
          <c:orientation val="minMax"/>
        </c:scaling>
        <c:delete val="1"/>
        <c:axPos val="l"/>
        <c:numFmt formatCode="&quot;£&quot;#,##0" sourceLinked="1"/>
        <c:majorTickMark val="none"/>
        <c:minorTickMark val="none"/>
        <c:tickLblPos val="nextTo"/>
        <c:crossAx val="6233357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598805</xdr:colOff>
      <xdr:row>3</xdr:row>
      <xdr:rowOff>88265</xdr:rowOff>
    </xdr:to>
    <xdr:pic>
      <xdr:nvPicPr>
        <xdr:cNvPr id="2" name="Picture 1" descr="Description: Description: Description: IS Logo (2)">
          <a:extLst>
            <a:ext uri="{FF2B5EF4-FFF2-40B4-BE49-F238E27FC236}">
              <a16:creationId xmlns:a16="http://schemas.microsoft.com/office/drawing/2014/main" id="{3D54C634-F672-4F41-9C1F-32A91255AE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0"/>
          <a:ext cx="1208405" cy="7835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380999</xdr:colOff>
      <xdr:row>4</xdr:row>
      <xdr:rowOff>28574</xdr:rowOff>
    </xdr:from>
    <xdr:to>
      <xdr:col>13</xdr:col>
      <xdr:colOff>523875</xdr:colOff>
      <xdr:row>19</xdr:row>
      <xdr:rowOff>19049</xdr:rowOff>
    </xdr:to>
    <xdr:grpSp>
      <xdr:nvGrpSpPr>
        <xdr:cNvPr id="3" name="Group 2">
          <a:extLst>
            <a:ext uri="{FF2B5EF4-FFF2-40B4-BE49-F238E27FC236}">
              <a16:creationId xmlns:a16="http://schemas.microsoft.com/office/drawing/2014/main" id="{736B2E96-B1C3-4ECA-9629-7FDFE5642DD4}"/>
            </a:ext>
          </a:extLst>
        </xdr:cNvPr>
        <xdr:cNvGrpSpPr/>
      </xdr:nvGrpSpPr>
      <xdr:grpSpPr>
        <a:xfrm>
          <a:off x="380999" y="838199"/>
          <a:ext cx="8067676" cy="2847975"/>
          <a:chOff x="380999" y="838199"/>
          <a:chExt cx="8067676" cy="2847975"/>
        </a:xfrm>
      </xdr:grpSpPr>
      <xdr:grpSp>
        <xdr:nvGrpSpPr>
          <xdr:cNvPr id="26" name="Group 25">
            <a:extLst>
              <a:ext uri="{FF2B5EF4-FFF2-40B4-BE49-F238E27FC236}">
                <a16:creationId xmlns:a16="http://schemas.microsoft.com/office/drawing/2014/main" id="{0CC21E53-B7C2-496D-8EC6-964DCD1F5C4F}"/>
              </a:ext>
            </a:extLst>
          </xdr:cNvPr>
          <xdr:cNvGrpSpPr/>
        </xdr:nvGrpSpPr>
        <xdr:grpSpPr>
          <a:xfrm>
            <a:off x="380999" y="838199"/>
            <a:ext cx="8067676" cy="2847975"/>
            <a:chOff x="647699" y="485774"/>
            <a:chExt cx="8067676" cy="2847975"/>
          </a:xfrm>
        </xdr:grpSpPr>
        <xdr:sp macro="" textlink="">
          <xdr:nvSpPr>
            <xdr:cNvPr id="2" name="TextBox 1">
              <a:extLst>
                <a:ext uri="{FF2B5EF4-FFF2-40B4-BE49-F238E27FC236}">
                  <a16:creationId xmlns:a16="http://schemas.microsoft.com/office/drawing/2014/main" id="{00CCA3FE-1BAA-49B2-8219-5D39C8B5B957}"/>
                </a:ext>
              </a:extLst>
            </xdr:cNvPr>
            <xdr:cNvSpPr txBox="1"/>
          </xdr:nvSpPr>
          <xdr:spPr>
            <a:xfrm>
              <a:off x="647699" y="1924050"/>
              <a:ext cx="3190875" cy="1371600"/>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n-GB" sz="1050" b="0" i="0" u="none" strike="noStrike">
                <a:solidFill>
                  <a:schemeClr val="dk1"/>
                </a:solidFill>
                <a:effectLst/>
                <a:latin typeface="+mn-lt"/>
                <a:ea typeface="+mn-ea"/>
                <a:cs typeface="+mn-cs"/>
              </a:endParaRPr>
            </a:p>
            <a:p>
              <a:r>
                <a:rPr lang="en-GB" sz="2800" b="1" i="0" u="none" strike="noStrike">
                  <a:solidFill>
                    <a:schemeClr val="accent5">
                      <a:lumMod val="50000"/>
                    </a:schemeClr>
                  </a:solidFill>
                  <a:effectLst/>
                  <a:latin typeface="+mn-lt"/>
                  <a:ea typeface="+mn-ea"/>
                  <a:cs typeface="+mn-cs"/>
                </a:rPr>
                <a:t>36%</a:t>
              </a:r>
              <a:r>
                <a:rPr lang="en-GB" sz="1100" b="1" i="0" u="none" strike="noStrike">
                  <a:solidFill>
                    <a:schemeClr val="dk1"/>
                  </a:solidFill>
                  <a:effectLst/>
                  <a:latin typeface="+mn-lt"/>
                  <a:ea typeface="+mn-ea"/>
                  <a:cs typeface="+mn-cs"/>
                </a:rPr>
                <a:t> </a:t>
              </a:r>
            </a:p>
            <a:p>
              <a:r>
                <a:rPr lang="en-GB" sz="1200" b="0" i="0" u="none" strike="noStrike">
                  <a:solidFill>
                    <a:schemeClr val="dk1"/>
                  </a:solidFill>
                  <a:effectLst/>
                  <a:latin typeface="+mn-lt"/>
                  <a:ea typeface="+mn-ea"/>
                  <a:cs typeface="+mn-cs"/>
                </a:rPr>
                <a:t>of South</a:t>
              </a:r>
              <a:r>
                <a:rPr lang="en-GB" sz="1200" b="0" i="0" u="none" strike="noStrike" baseline="0">
                  <a:solidFill>
                    <a:schemeClr val="dk1"/>
                  </a:solidFill>
                  <a:effectLst/>
                  <a:latin typeface="+mn-lt"/>
                  <a:ea typeface="+mn-ea"/>
                  <a:cs typeface="+mn-cs"/>
                </a:rPr>
                <a:t> Ayrshire clients were in some form of employment, comparatively higher than 24% across services in Scotland</a:t>
              </a:r>
              <a:endParaRPr lang="en-GB" sz="1100"/>
            </a:p>
          </xdr:txBody>
        </xdr:sp>
        <xdr:grpSp>
          <xdr:nvGrpSpPr>
            <xdr:cNvPr id="8" name="Group 7">
              <a:extLst>
                <a:ext uri="{FF2B5EF4-FFF2-40B4-BE49-F238E27FC236}">
                  <a16:creationId xmlns:a16="http://schemas.microsoft.com/office/drawing/2014/main" id="{2E391092-E44C-4A3B-BFD7-9B71AFFB52D2}"/>
                </a:ext>
              </a:extLst>
            </xdr:cNvPr>
            <xdr:cNvGrpSpPr/>
          </xdr:nvGrpSpPr>
          <xdr:grpSpPr>
            <a:xfrm>
              <a:off x="3743326" y="485775"/>
              <a:ext cx="2647950" cy="1371600"/>
              <a:chOff x="4886326" y="504825"/>
              <a:chExt cx="2647950" cy="1371600"/>
            </a:xfrm>
          </xdr:grpSpPr>
          <xdr:sp macro="" textlink="">
            <xdr:nvSpPr>
              <xdr:cNvPr id="7" name="TextBox 6">
                <a:extLst>
                  <a:ext uri="{FF2B5EF4-FFF2-40B4-BE49-F238E27FC236}">
                    <a16:creationId xmlns:a16="http://schemas.microsoft.com/office/drawing/2014/main" id="{B5119D38-2BF9-4481-A5B1-BFE62E13AE34}"/>
                  </a:ext>
                </a:extLst>
              </xdr:cNvPr>
              <xdr:cNvSpPr txBox="1"/>
            </xdr:nvSpPr>
            <xdr:spPr>
              <a:xfrm>
                <a:off x="4886326" y="504825"/>
                <a:ext cx="2647950" cy="1371600"/>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4" name="TextBox 3">
                <a:extLst>
                  <a:ext uri="{FF2B5EF4-FFF2-40B4-BE49-F238E27FC236}">
                    <a16:creationId xmlns:a16="http://schemas.microsoft.com/office/drawing/2014/main" id="{1EDF8CED-8698-4886-B656-6D6A324F42A2}"/>
                  </a:ext>
                </a:extLst>
              </xdr:cNvPr>
              <xdr:cNvSpPr txBox="1"/>
            </xdr:nvSpPr>
            <xdr:spPr>
              <a:xfrm>
                <a:off x="4952999" y="523876"/>
                <a:ext cx="1828802" cy="1314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u="none" strike="noStrike">
                    <a:solidFill>
                      <a:schemeClr val="dk1"/>
                    </a:solidFill>
                    <a:effectLst/>
                    <a:latin typeface="+mn-lt"/>
                    <a:ea typeface="+mn-ea"/>
                    <a:cs typeface="+mn-cs"/>
                  </a:rPr>
                  <a:t>Partnership working with the Council Tax</a:t>
                </a:r>
                <a:r>
                  <a:rPr lang="en-GB" sz="1200" b="0" i="0" u="none" strike="noStrike" baseline="0">
                    <a:solidFill>
                      <a:schemeClr val="dk1"/>
                    </a:solidFill>
                    <a:effectLst/>
                    <a:latin typeface="+mn-lt"/>
                    <a:ea typeface="+mn-ea"/>
                    <a:cs typeface="+mn-cs"/>
                  </a:rPr>
                  <a:t> </a:t>
                </a:r>
                <a:r>
                  <a:rPr lang="en-GB" sz="1200" b="0" i="0" u="none" strike="noStrike">
                    <a:solidFill>
                      <a:schemeClr val="dk1"/>
                    </a:solidFill>
                    <a:effectLst/>
                    <a:latin typeface="+mn-lt"/>
                    <a:ea typeface="+mn-ea"/>
                    <a:cs typeface="+mn-cs"/>
                  </a:rPr>
                  <a:t>department</a:t>
                </a:r>
                <a:r>
                  <a:rPr lang="en-GB" sz="1200" b="0" i="0" u="none" strike="noStrike" baseline="0">
                    <a:solidFill>
                      <a:schemeClr val="dk1"/>
                    </a:solidFill>
                    <a:effectLst/>
                    <a:latin typeface="+mn-lt"/>
                    <a:ea typeface="+mn-ea"/>
                    <a:cs typeface="+mn-cs"/>
                  </a:rPr>
                  <a:t> has resulted in an increased proportion of debt clients with </a:t>
                </a:r>
              </a:p>
              <a:p>
                <a:r>
                  <a:rPr lang="en-GB" sz="1400" b="1" i="0" u="none" strike="noStrike" baseline="0">
                    <a:solidFill>
                      <a:schemeClr val="accent3">
                        <a:lumMod val="50000"/>
                      </a:schemeClr>
                    </a:solidFill>
                    <a:effectLst/>
                    <a:latin typeface="+mn-lt"/>
                    <a:ea typeface="+mn-ea"/>
                    <a:cs typeface="+mn-cs"/>
                  </a:rPr>
                  <a:t>council tax arrears</a:t>
                </a:r>
                <a:endParaRPr lang="en-GB" sz="2800" b="1" i="0" u="none" strike="noStrike" baseline="0">
                  <a:solidFill>
                    <a:schemeClr val="accent3">
                      <a:lumMod val="50000"/>
                    </a:schemeClr>
                  </a:solidFill>
                  <a:effectLst/>
                  <a:latin typeface="+mn-lt"/>
                  <a:ea typeface="+mn-ea"/>
                  <a:cs typeface="+mn-cs"/>
                </a:endParaRPr>
              </a:p>
            </xdr:txBody>
          </xdr:sp>
        </xdr:grpSp>
        <xdr:sp macro="" textlink="">
          <xdr:nvSpPr>
            <xdr:cNvPr id="9" name="TextBox 8">
              <a:extLst>
                <a:ext uri="{FF2B5EF4-FFF2-40B4-BE49-F238E27FC236}">
                  <a16:creationId xmlns:a16="http://schemas.microsoft.com/office/drawing/2014/main" id="{AD7D7515-C2EE-4277-A60A-0B7EFF8A9A3D}"/>
                </a:ext>
              </a:extLst>
            </xdr:cNvPr>
            <xdr:cNvSpPr txBox="1"/>
          </xdr:nvSpPr>
          <xdr:spPr>
            <a:xfrm>
              <a:off x="647700" y="485775"/>
              <a:ext cx="3000375" cy="1343025"/>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endParaRPr lang="en-GB" sz="1200" b="0">
                <a:solidFill>
                  <a:sysClr val="windowText" lastClr="000000"/>
                </a:solidFill>
              </a:endParaRPr>
            </a:p>
          </xdr:txBody>
        </xdr:sp>
        <xdr:grpSp>
          <xdr:nvGrpSpPr>
            <xdr:cNvPr id="15" name="Group 14">
              <a:extLst>
                <a:ext uri="{FF2B5EF4-FFF2-40B4-BE49-F238E27FC236}">
                  <a16:creationId xmlns:a16="http://schemas.microsoft.com/office/drawing/2014/main" id="{DBE87D19-5A38-4427-9E71-8105BC2582A8}"/>
                </a:ext>
              </a:extLst>
            </xdr:cNvPr>
            <xdr:cNvGrpSpPr/>
          </xdr:nvGrpSpPr>
          <xdr:grpSpPr>
            <a:xfrm>
              <a:off x="714375" y="581024"/>
              <a:ext cx="5657850" cy="2733672"/>
              <a:chOff x="333375" y="1165767"/>
              <a:chExt cx="5657850" cy="2520408"/>
            </a:xfrm>
          </xdr:grpSpPr>
          <xdr:sp macro="" textlink="">
            <xdr:nvSpPr>
              <xdr:cNvPr id="14" name="TextBox 13">
                <a:extLst>
                  <a:ext uri="{FF2B5EF4-FFF2-40B4-BE49-F238E27FC236}">
                    <a16:creationId xmlns:a16="http://schemas.microsoft.com/office/drawing/2014/main" id="{74720881-C26D-4AD6-A7E4-0087EED83EA0}"/>
                  </a:ext>
                </a:extLst>
              </xdr:cNvPr>
              <xdr:cNvSpPr txBox="1"/>
            </xdr:nvSpPr>
            <xdr:spPr>
              <a:xfrm>
                <a:off x="3505200" y="2447925"/>
                <a:ext cx="2486025" cy="1238250"/>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endParaRPr lang="en-GB" sz="1100"/>
              </a:p>
            </xdr:txBody>
          </xdr:sp>
          <xdr:sp macro="" textlink="">
            <xdr:nvSpPr>
              <xdr:cNvPr id="12" name="TextBox 11">
                <a:extLst>
                  <a:ext uri="{FF2B5EF4-FFF2-40B4-BE49-F238E27FC236}">
                    <a16:creationId xmlns:a16="http://schemas.microsoft.com/office/drawing/2014/main" id="{F7F7EE49-12CF-41A9-85F7-569705AA250A}"/>
                  </a:ext>
                </a:extLst>
              </xdr:cNvPr>
              <xdr:cNvSpPr txBox="1"/>
            </xdr:nvSpPr>
            <xdr:spPr>
              <a:xfrm>
                <a:off x="333375" y="1165767"/>
                <a:ext cx="1876426" cy="9923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200" baseline="0"/>
                  <a:t>South Ayrshire has secured an increasing amount of </a:t>
                </a:r>
              </a:p>
              <a:p>
                <a:pPr algn="l"/>
                <a:r>
                  <a:rPr lang="en-GB" sz="1400" b="1" baseline="0">
                    <a:solidFill>
                      <a:srgbClr val="C00000"/>
                    </a:solidFill>
                  </a:rPr>
                  <a:t>verified financial gain </a:t>
                </a:r>
              </a:p>
              <a:p>
                <a:pPr algn="l"/>
                <a:r>
                  <a:rPr lang="en-GB" sz="1200" baseline="0"/>
                  <a:t>for clients over the past three years</a:t>
                </a:r>
                <a:endParaRPr lang="en-GB" sz="1200"/>
              </a:p>
            </xdr:txBody>
          </xdr:sp>
        </xdr:grpSp>
        <xdr:sp macro="" textlink="">
          <xdr:nvSpPr>
            <xdr:cNvPr id="16" name="TextBox 15">
              <a:extLst>
                <a:ext uri="{FF2B5EF4-FFF2-40B4-BE49-F238E27FC236}">
                  <a16:creationId xmlns:a16="http://schemas.microsoft.com/office/drawing/2014/main" id="{6134239A-8EFD-4E7E-B194-09C9B455EA31}"/>
                </a:ext>
              </a:extLst>
            </xdr:cNvPr>
            <xdr:cNvSpPr txBox="1"/>
          </xdr:nvSpPr>
          <xdr:spPr>
            <a:xfrm>
              <a:off x="6477000" y="485774"/>
              <a:ext cx="2238375" cy="1133475"/>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50" b="1" i="0" u="none" strike="noStrike">
                <a:solidFill>
                  <a:schemeClr val="dk1"/>
                </a:solidFill>
                <a:effectLst/>
                <a:latin typeface="+mn-lt"/>
                <a:ea typeface="+mn-ea"/>
                <a:cs typeface="+mn-cs"/>
              </a:endParaRPr>
            </a:p>
          </xdr:txBody>
        </xdr:sp>
        <xdr:grpSp>
          <xdr:nvGrpSpPr>
            <xdr:cNvPr id="24" name="Group 23">
              <a:extLst>
                <a:ext uri="{FF2B5EF4-FFF2-40B4-BE49-F238E27FC236}">
                  <a16:creationId xmlns:a16="http://schemas.microsoft.com/office/drawing/2014/main" id="{93F5291E-67D0-430B-B376-91EDADB1C539}"/>
                </a:ext>
              </a:extLst>
            </xdr:cNvPr>
            <xdr:cNvGrpSpPr/>
          </xdr:nvGrpSpPr>
          <xdr:grpSpPr>
            <a:xfrm>
              <a:off x="6477000" y="1752598"/>
              <a:ext cx="2238375" cy="1581151"/>
              <a:chOff x="9648825" y="2188734"/>
              <a:chExt cx="2238375" cy="1192640"/>
            </a:xfrm>
          </xdr:grpSpPr>
          <xdr:sp macro="" textlink="">
            <xdr:nvSpPr>
              <xdr:cNvPr id="19" name="TextBox 18">
                <a:extLst>
                  <a:ext uri="{FF2B5EF4-FFF2-40B4-BE49-F238E27FC236}">
                    <a16:creationId xmlns:a16="http://schemas.microsoft.com/office/drawing/2014/main" id="{D95B8200-34E5-474C-826F-34BE9472149C}"/>
                  </a:ext>
                </a:extLst>
              </xdr:cNvPr>
              <xdr:cNvSpPr txBox="1"/>
            </xdr:nvSpPr>
            <xdr:spPr>
              <a:xfrm>
                <a:off x="9648825" y="2188734"/>
                <a:ext cx="2238375" cy="1192640"/>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8" name="TextBox 17">
                <a:extLst>
                  <a:ext uri="{FF2B5EF4-FFF2-40B4-BE49-F238E27FC236}">
                    <a16:creationId xmlns:a16="http://schemas.microsoft.com/office/drawing/2014/main" id="{9208BEFE-3141-4392-A4F4-43C578BF8BCF}"/>
                  </a:ext>
                </a:extLst>
              </xdr:cNvPr>
              <xdr:cNvSpPr txBox="1"/>
            </xdr:nvSpPr>
            <xdr:spPr>
              <a:xfrm>
                <a:off x="9715501" y="2200275"/>
                <a:ext cx="2085974"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lang="en-GB" sz="1200" b="0">
                    <a:solidFill>
                      <a:sysClr val="windowText" lastClr="000000"/>
                    </a:solidFill>
                  </a:rPr>
                  <a:t>The total number of welfare benefit claims supported</a:t>
                </a:r>
                <a:r>
                  <a:rPr lang="en-GB" sz="1200" b="0" baseline="0">
                    <a:solidFill>
                      <a:sysClr val="windowText" lastClr="000000"/>
                    </a:solidFill>
                  </a:rPr>
                  <a:t> by the service has increased </a:t>
                </a:r>
              </a:p>
              <a:p>
                <a:pPr algn="r"/>
                <a:r>
                  <a:rPr lang="en-GB" sz="2800" b="1" baseline="0">
                    <a:solidFill>
                      <a:schemeClr val="accent3">
                        <a:lumMod val="50000"/>
                      </a:schemeClr>
                    </a:solidFill>
                  </a:rPr>
                  <a:t>48%</a:t>
                </a:r>
                <a:r>
                  <a:rPr lang="en-GB" sz="1200" b="0" baseline="0">
                    <a:solidFill>
                      <a:sysClr val="windowText" lastClr="000000"/>
                    </a:solidFill>
                  </a:rPr>
                  <a:t> </a:t>
                </a:r>
              </a:p>
              <a:p>
                <a:pPr algn="r"/>
                <a:r>
                  <a:rPr lang="en-GB" sz="1200" b="0" baseline="0">
                    <a:solidFill>
                      <a:sysClr val="windowText" lastClr="000000"/>
                    </a:solidFill>
                  </a:rPr>
                  <a:t>between 2018/19 and 2019/20</a:t>
                </a:r>
                <a:endParaRPr lang="en-GB" sz="1200" b="0">
                  <a:solidFill>
                    <a:sysClr val="windowText" lastClr="000000"/>
                  </a:solidFill>
                </a:endParaRPr>
              </a:p>
            </xdr:txBody>
          </xdr:sp>
        </xdr:grpSp>
      </xdr:grpSp>
      <xdr:sp macro="" textlink="">
        <xdr:nvSpPr>
          <xdr:cNvPr id="11" name="TextBox 10">
            <a:extLst>
              <a:ext uri="{FF2B5EF4-FFF2-40B4-BE49-F238E27FC236}">
                <a16:creationId xmlns:a16="http://schemas.microsoft.com/office/drawing/2014/main" id="{9EEB0E6D-83E7-4BF8-A7CD-B7BAC0EA8EA2}"/>
              </a:ext>
            </a:extLst>
          </xdr:cNvPr>
          <xdr:cNvSpPr txBox="1"/>
        </xdr:nvSpPr>
        <xdr:spPr>
          <a:xfrm>
            <a:off x="6286500" y="857250"/>
            <a:ext cx="1647825" cy="1066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a:solidFill>
                  <a:schemeClr val="accent5">
                    <a:lumMod val="50000"/>
                  </a:schemeClr>
                </a:solidFill>
                <a:effectLst/>
              </a:rPr>
              <a:t>76%</a:t>
            </a:r>
            <a:r>
              <a:rPr lang="en-GB" sz="2800" b="1" baseline="0">
                <a:solidFill>
                  <a:schemeClr val="accent5">
                    <a:lumMod val="50000"/>
                  </a:schemeClr>
                </a:solidFill>
                <a:effectLst/>
              </a:rPr>
              <a:t> </a:t>
            </a:r>
          </a:p>
          <a:p>
            <a:r>
              <a:rPr lang="en-GB" baseline="0">
                <a:effectLst/>
              </a:rPr>
              <a:t>of initial contacts to the service are made through telephone</a:t>
            </a:r>
            <a:endParaRPr lang="en-GB">
              <a:effectLst/>
            </a:endParaRPr>
          </a:p>
        </xdr:txBody>
      </xdr:sp>
      <xdr:pic>
        <xdr:nvPicPr>
          <xdr:cNvPr id="23" name="Graphic 22" descr="Upward trend">
            <a:extLst>
              <a:ext uri="{FF2B5EF4-FFF2-40B4-BE49-F238E27FC236}">
                <a16:creationId xmlns:a16="http://schemas.microsoft.com/office/drawing/2014/main" id="{AEF8C00C-310A-469C-82F3-9A20A05DDB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238750" y="1095375"/>
            <a:ext cx="914400" cy="914400"/>
          </a:xfrm>
          <a:prstGeom prst="rect">
            <a:avLst/>
          </a:prstGeom>
        </xdr:spPr>
      </xdr:pic>
      <xdr:sp macro="" textlink="">
        <xdr:nvSpPr>
          <xdr:cNvPr id="34" name="TextBox 33">
            <a:extLst>
              <a:ext uri="{FF2B5EF4-FFF2-40B4-BE49-F238E27FC236}">
                <a16:creationId xmlns:a16="http://schemas.microsoft.com/office/drawing/2014/main" id="{A49DD24E-1FE3-4B16-8931-005195B2996D}"/>
              </a:ext>
            </a:extLst>
          </xdr:cNvPr>
          <xdr:cNvSpPr txBox="1"/>
        </xdr:nvSpPr>
        <xdr:spPr>
          <a:xfrm>
            <a:off x="3695700" y="2571750"/>
            <a:ext cx="2295524" cy="1047750"/>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2800" b="1" i="0">
                <a:solidFill>
                  <a:srgbClr val="C00000"/>
                </a:solidFill>
                <a:effectLst/>
                <a:latin typeface="+mn-lt"/>
                <a:ea typeface="+mn-ea"/>
                <a:cs typeface="+mn-cs"/>
              </a:rPr>
              <a:t>30%</a:t>
            </a:r>
            <a:endParaRPr lang="en-GB" sz="2800" b="1">
              <a:solidFill>
                <a:srgbClr val="C00000"/>
              </a:solidFill>
              <a:effectLst/>
            </a:endParaRPr>
          </a:p>
          <a:p>
            <a:pPr algn="l"/>
            <a:r>
              <a:rPr lang="en-GB" sz="1100" b="0" i="0">
                <a:solidFill>
                  <a:schemeClr val="dk1"/>
                </a:solidFill>
                <a:effectLst/>
                <a:latin typeface="+mn-lt"/>
                <a:ea typeface="+mn-ea"/>
                <a:cs typeface="+mn-cs"/>
              </a:rPr>
              <a:t>of clients were from an adult family household, comparatively</a:t>
            </a:r>
            <a:r>
              <a:rPr lang="en-GB" sz="1100" b="0" i="0" baseline="0">
                <a:solidFill>
                  <a:schemeClr val="dk1"/>
                </a:solidFill>
                <a:effectLst/>
                <a:latin typeface="+mn-lt"/>
                <a:ea typeface="+mn-ea"/>
                <a:cs typeface="+mn-cs"/>
              </a:rPr>
              <a:t> higher than 18% across services in Scotland</a:t>
            </a:r>
            <a:endParaRPr lang="en-GB">
              <a:effectLst/>
            </a:endParaRPr>
          </a:p>
          <a:p>
            <a:endParaRPr lang="en-GB" sz="1100"/>
          </a:p>
        </xdr:txBody>
      </xdr:sp>
      <xdr:pic>
        <xdr:nvPicPr>
          <xdr:cNvPr id="25" name="Graphic 24" descr="Briefcase">
            <a:extLst>
              <a:ext uri="{FF2B5EF4-FFF2-40B4-BE49-F238E27FC236}">
                <a16:creationId xmlns:a16="http://schemas.microsoft.com/office/drawing/2014/main" id="{DF086A2D-00A9-4352-BC86-C998E82C444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476500" y="2209800"/>
            <a:ext cx="914400" cy="914400"/>
          </a:xfrm>
          <a:prstGeom prst="rect">
            <a:avLst/>
          </a:prstGeom>
        </xdr:spPr>
      </xdr:pic>
      <xdr:pic>
        <xdr:nvPicPr>
          <xdr:cNvPr id="5" name="Graphic 4" descr="Man and woman">
            <a:extLst>
              <a:ext uri="{FF2B5EF4-FFF2-40B4-BE49-F238E27FC236}">
                <a16:creationId xmlns:a16="http://schemas.microsoft.com/office/drawing/2014/main" id="{27E5AF6F-859C-49F1-A718-000CE94D56DF}"/>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353050" y="2314575"/>
            <a:ext cx="838200" cy="838200"/>
          </a:xfrm>
          <a:prstGeom prst="rect">
            <a:avLst/>
          </a:prstGeom>
        </xdr:spPr>
      </xdr:pic>
      <xdr:pic>
        <xdr:nvPicPr>
          <xdr:cNvPr id="13" name="Graphic 12" descr="Coins">
            <a:extLst>
              <a:ext uri="{FF2B5EF4-FFF2-40B4-BE49-F238E27FC236}">
                <a16:creationId xmlns:a16="http://schemas.microsoft.com/office/drawing/2014/main" id="{CBCEBC37-B838-43C1-BBFC-52E5D386FE49}"/>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6000" y="1000125"/>
            <a:ext cx="914400" cy="914400"/>
          </a:xfrm>
          <a:prstGeom prst="rect">
            <a:avLst/>
          </a:prstGeom>
        </xdr:spPr>
      </xdr:pic>
      <xdr:pic>
        <xdr:nvPicPr>
          <xdr:cNvPr id="21" name="Graphic 20" descr="List">
            <a:extLst>
              <a:ext uri="{FF2B5EF4-FFF2-40B4-BE49-F238E27FC236}">
                <a16:creationId xmlns:a16="http://schemas.microsoft.com/office/drawing/2014/main" id="{2E5DF7D9-169F-4130-A578-C29004CA41DE}"/>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172200" y="2781300"/>
            <a:ext cx="838200" cy="838200"/>
          </a:xfrm>
          <a:prstGeom prst="rect">
            <a:avLst/>
          </a:prstGeom>
        </xdr:spPr>
      </xdr:pic>
      <xdr:pic>
        <xdr:nvPicPr>
          <xdr:cNvPr id="28" name="Graphic 27" descr="Receiver">
            <a:extLst>
              <a:ext uri="{FF2B5EF4-FFF2-40B4-BE49-F238E27FC236}">
                <a16:creationId xmlns:a16="http://schemas.microsoft.com/office/drawing/2014/main" id="{B37314FB-37CF-4D09-AC20-4592745FFEB7}"/>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7534275" y="857250"/>
            <a:ext cx="914400" cy="9144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161925</xdr:colOff>
      <xdr:row>2</xdr:row>
      <xdr:rowOff>28575</xdr:rowOff>
    </xdr:from>
    <xdr:to>
      <xdr:col>11</xdr:col>
      <xdr:colOff>116325</xdr:colOff>
      <xdr:row>22</xdr:row>
      <xdr:rowOff>178575</xdr:rowOff>
    </xdr:to>
    <xdr:graphicFrame macro="">
      <xdr:nvGraphicFramePr>
        <xdr:cNvPr id="2" name="Chart 1">
          <a:extLst>
            <a:ext uri="{FF2B5EF4-FFF2-40B4-BE49-F238E27FC236}">
              <a16:creationId xmlns:a16="http://schemas.microsoft.com/office/drawing/2014/main" id="{E4705BA6-D74B-468D-B0C9-F38913E051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228600</xdr:colOff>
      <xdr:row>2</xdr:row>
      <xdr:rowOff>28575</xdr:rowOff>
    </xdr:from>
    <xdr:to>
      <xdr:col>16</xdr:col>
      <xdr:colOff>314325</xdr:colOff>
      <xdr:row>10</xdr:row>
      <xdr:rowOff>161925</xdr:rowOff>
    </xdr:to>
    <xdr:sp macro="" textlink="">
      <xdr:nvSpPr>
        <xdr:cNvPr id="3" name="TextBox 2">
          <a:extLst>
            <a:ext uri="{FF2B5EF4-FFF2-40B4-BE49-F238E27FC236}">
              <a16:creationId xmlns:a16="http://schemas.microsoft.com/office/drawing/2014/main" id="{5F67C4E6-1286-46DE-A051-9AEA7E6CB3E9}"/>
            </a:ext>
          </a:extLst>
        </xdr:cNvPr>
        <xdr:cNvSpPr txBox="1"/>
      </xdr:nvSpPr>
      <xdr:spPr>
        <a:xfrm>
          <a:off x="6934200" y="409575"/>
          <a:ext cx="3133725" cy="16573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a:t>
          </a:r>
          <a:r>
            <a:rPr lang="en-GB" sz="1100" baseline="0"/>
            <a:t> South Ayrshire clients were more commonly in some form of employment. 36% of clients in South Ayrshire were either; self-employed, employed full-time or employed part-time, which was comparatively higher than 24% in services across Scotland. However, the proportion of clients from this economic status is still lower than in the South Ayrshire population where 53% are in some form of employment. </a:t>
          </a:r>
          <a:endParaRPr lang="en-GB" sz="1100"/>
        </a:p>
      </xdr:txBody>
    </xdr:sp>
    <xdr:clientData/>
  </xdr:twoCellAnchor>
</xdr:wsDr>
</file>

<file path=xl/drawings/drawing4.xml><?xml version="1.0" encoding="utf-8"?>
<c:userShapes xmlns:c="http://schemas.openxmlformats.org/drawingml/2006/chart">
  <cdr:relSizeAnchor xmlns:cdr="http://schemas.openxmlformats.org/drawingml/2006/chartDrawing">
    <cdr:from>
      <cdr:x>0.46672</cdr:x>
      <cdr:y>0.50111</cdr:y>
    </cdr:from>
    <cdr:to>
      <cdr:x>0.53536</cdr:x>
      <cdr:y>0.56364</cdr:y>
    </cdr:to>
    <cdr:sp macro="" textlink="'Chart Data'!$F$20">
      <cdr:nvSpPr>
        <cdr:cNvPr id="2" name="TextBox 2">
          <a:extLst xmlns:a="http://schemas.openxmlformats.org/drawingml/2006/main">
            <a:ext uri="{FF2B5EF4-FFF2-40B4-BE49-F238E27FC236}">
              <a16:creationId xmlns:a16="http://schemas.microsoft.com/office/drawing/2014/main" id="{9EE0F578-BAE6-496F-9219-FE9D6C6658DC}"/>
            </a:ext>
          </a:extLst>
        </cdr:cNvPr>
        <cdr:cNvSpPr txBox="1"/>
      </cdr:nvSpPr>
      <cdr:spPr>
        <a:xfrm xmlns:a="http://schemas.openxmlformats.org/drawingml/2006/main">
          <a:off x="3108354" y="1984388"/>
          <a:ext cx="457142" cy="247619"/>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fld id="{06B57577-1942-4BB7-90D9-64B24144A09F}" type="TxLink">
            <a:rPr lang="en-US" sz="1100" b="1" i="0" u="none" strike="noStrike">
              <a:solidFill>
                <a:srgbClr val="000000"/>
              </a:solidFill>
              <a:latin typeface="Calibri"/>
              <a:cs typeface="Calibri"/>
            </a:rPr>
            <a:pPr algn="ctr"/>
            <a:t>24%</a:t>
          </a:fld>
          <a:endParaRPr lang="en-GB" sz="1100" b="1"/>
        </a:p>
      </cdr:txBody>
    </cdr:sp>
  </cdr:relSizeAnchor>
  <cdr:relSizeAnchor xmlns:cdr="http://schemas.openxmlformats.org/drawingml/2006/chartDrawing">
    <cdr:from>
      <cdr:x>0.78565</cdr:x>
      <cdr:y>0.11625</cdr:y>
    </cdr:from>
    <cdr:to>
      <cdr:x>0.85429</cdr:x>
      <cdr:y>0.17879</cdr:y>
    </cdr:to>
    <cdr:sp macro="" textlink="'Chart Data'!$F$21">
      <cdr:nvSpPr>
        <cdr:cNvPr id="3" name="TextBox 2">
          <a:extLst xmlns:a="http://schemas.openxmlformats.org/drawingml/2006/main">
            <a:ext uri="{FF2B5EF4-FFF2-40B4-BE49-F238E27FC236}">
              <a16:creationId xmlns:a16="http://schemas.microsoft.com/office/drawing/2014/main" id="{9EE0F578-BAE6-496F-9219-FE9D6C6658DC}"/>
            </a:ext>
          </a:extLst>
        </cdr:cNvPr>
        <cdr:cNvSpPr txBox="1"/>
      </cdr:nvSpPr>
      <cdr:spPr>
        <a:xfrm xmlns:a="http://schemas.openxmlformats.org/drawingml/2006/main">
          <a:off x="5232429" y="460359"/>
          <a:ext cx="457142" cy="247658"/>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fld id="{32F4A966-5AE6-430F-A1DF-352ABC47AB0F}" type="TxLink">
            <a:rPr lang="en-US" sz="1100" b="1" i="0" u="none" strike="noStrike">
              <a:solidFill>
                <a:srgbClr val="000000"/>
              </a:solidFill>
              <a:latin typeface="Calibri"/>
              <a:cs typeface="Calibri"/>
            </a:rPr>
            <a:pPr algn="ctr"/>
            <a:t>53%</a:t>
          </a:fld>
          <a:endParaRPr lang="en-GB" sz="1100" b="1"/>
        </a:p>
      </cdr:txBody>
    </cdr:sp>
  </cdr:relSizeAnchor>
  <cdr:relSizeAnchor xmlns:cdr="http://schemas.openxmlformats.org/drawingml/2006/chartDrawing">
    <cdr:from>
      <cdr:x>0.14779</cdr:x>
      <cdr:y>0.33033</cdr:y>
    </cdr:from>
    <cdr:to>
      <cdr:x>0.21643</cdr:x>
      <cdr:y>0.39287</cdr:y>
    </cdr:to>
    <cdr:sp macro="" textlink="'Chart Data'!$F$19">
      <cdr:nvSpPr>
        <cdr:cNvPr id="4" name="TextBox 1">
          <a:extLst xmlns:a="http://schemas.openxmlformats.org/drawingml/2006/main">
            <a:ext uri="{FF2B5EF4-FFF2-40B4-BE49-F238E27FC236}">
              <a16:creationId xmlns:a16="http://schemas.microsoft.com/office/drawing/2014/main" id="{C6836A76-DEF3-4F7C-AE04-14C71B2BF539}"/>
            </a:ext>
          </a:extLst>
        </cdr:cNvPr>
        <cdr:cNvSpPr txBox="1"/>
      </cdr:nvSpPr>
      <cdr:spPr>
        <a:xfrm xmlns:a="http://schemas.openxmlformats.org/drawingml/2006/main">
          <a:off x="984250" y="1308100"/>
          <a:ext cx="457142" cy="247658"/>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fld id="{8B54E5DF-89E3-4C9F-B862-7F37341D2270}" type="TxLink">
            <a:rPr lang="en-US" sz="1100" b="1" i="0" u="none" strike="noStrike">
              <a:solidFill>
                <a:srgbClr val="000000"/>
              </a:solidFill>
              <a:latin typeface="Calibri"/>
              <a:cs typeface="Calibri"/>
            </a:rPr>
            <a:pPr algn="ctr"/>
            <a:t>36%</a:t>
          </a:fld>
          <a:endParaRPr lang="en-GB" sz="1100" b="1"/>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133349</xdr:colOff>
      <xdr:row>2</xdr:row>
      <xdr:rowOff>57150</xdr:rowOff>
    </xdr:from>
    <xdr:to>
      <xdr:col>11</xdr:col>
      <xdr:colOff>87749</xdr:colOff>
      <xdr:row>23</xdr:row>
      <xdr:rowOff>16650</xdr:rowOff>
    </xdr:to>
    <xdr:graphicFrame macro="">
      <xdr:nvGraphicFramePr>
        <xdr:cNvPr id="2" name="Chart 1">
          <a:extLst>
            <a:ext uri="{FF2B5EF4-FFF2-40B4-BE49-F238E27FC236}">
              <a16:creationId xmlns:a16="http://schemas.microsoft.com/office/drawing/2014/main" id="{35026B3E-EDEB-4BF8-8C9B-41BA6FCF99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171450</xdr:colOff>
      <xdr:row>2</xdr:row>
      <xdr:rowOff>57150</xdr:rowOff>
    </xdr:from>
    <xdr:to>
      <xdr:col>16</xdr:col>
      <xdr:colOff>257175</xdr:colOff>
      <xdr:row>13</xdr:row>
      <xdr:rowOff>38100</xdr:rowOff>
    </xdr:to>
    <xdr:sp macro="" textlink="">
      <xdr:nvSpPr>
        <xdr:cNvPr id="3" name="TextBox 2">
          <a:extLst>
            <a:ext uri="{FF2B5EF4-FFF2-40B4-BE49-F238E27FC236}">
              <a16:creationId xmlns:a16="http://schemas.microsoft.com/office/drawing/2014/main" id="{1D4B0189-D6A2-4081-BE54-1EA49FAEAA71}"/>
            </a:ext>
          </a:extLst>
        </xdr:cNvPr>
        <xdr:cNvSpPr txBox="1"/>
      </xdr:nvSpPr>
      <xdr:spPr>
        <a:xfrm>
          <a:off x="6877050" y="438150"/>
          <a:ext cx="3133725" cy="20764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t>In 2019/20,</a:t>
          </a:r>
          <a:r>
            <a:rPr lang="en-GB" sz="1100" baseline="0"/>
            <a:t> </a:t>
          </a:r>
          <a:r>
            <a:rPr lang="en-GB" sz="1100" baseline="0">
              <a:solidFill>
                <a:schemeClr val="dk1"/>
              </a:solidFill>
              <a:effectLst/>
              <a:latin typeface="+mn-lt"/>
              <a:ea typeface="+mn-ea"/>
              <a:cs typeface="+mn-cs"/>
            </a:rPr>
            <a:t>Council Tax arrears were one of the most common debt types clients presented with. 17% </a:t>
          </a:r>
          <a:r>
            <a:rPr lang="en-GB" sz="1100" baseline="0"/>
            <a:t>of debt clients presented with this debt type in 2019/20 compared with 13% in 2018/19. This increase can be partly attributed to promotion by the service who have been working in partnership </a:t>
          </a:r>
          <a:r>
            <a:rPr lang="en-GB" sz="1100">
              <a:solidFill>
                <a:schemeClr val="dk1"/>
              </a:solidFill>
              <a:effectLst/>
              <a:latin typeface="+mn-lt"/>
              <a:ea typeface="+mn-ea"/>
              <a:cs typeface="+mn-cs"/>
            </a:rPr>
            <a:t>with the Council Tax department.</a:t>
          </a:r>
          <a:r>
            <a:rPr lang="en-GB" sz="1100" baseline="0">
              <a:solidFill>
                <a:schemeClr val="dk1"/>
              </a:solidFill>
              <a:effectLst/>
              <a:latin typeface="+mn-lt"/>
              <a:ea typeface="+mn-ea"/>
              <a:cs typeface="+mn-cs"/>
            </a:rPr>
            <a:t> A</a:t>
          </a:r>
          <a:r>
            <a:rPr lang="en-GB" sz="1100">
              <a:solidFill>
                <a:schemeClr val="dk1"/>
              </a:solidFill>
              <a:effectLst/>
              <a:latin typeface="+mn-lt"/>
              <a:ea typeface="+mn-ea"/>
              <a:cs typeface="+mn-cs"/>
            </a:rPr>
            <a:t>ny arrears corespondance being sent out by them now contains the Hubs contact details and an explanation of the service provided by the Information and Advice Hub. </a:t>
          </a:r>
          <a:endParaRPr lang="en-GB" sz="1100" baseline="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352425</xdr:colOff>
      <xdr:row>2</xdr:row>
      <xdr:rowOff>38100</xdr:rowOff>
    </xdr:from>
    <xdr:to>
      <xdr:col>11</xdr:col>
      <xdr:colOff>306825</xdr:colOff>
      <xdr:row>22</xdr:row>
      <xdr:rowOff>188100</xdr:rowOff>
    </xdr:to>
    <xdr:graphicFrame macro="">
      <xdr:nvGraphicFramePr>
        <xdr:cNvPr id="2" name="Chart 1">
          <a:extLst>
            <a:ext uri="{FF2B5EF4-FFF2-40B4-BE49-F238E27FC236}">
              <a16:creationId xmlns:a16="http://schemas.microsoft.com/office/drawing/2014/main" id="{8BA07703-A57D-44C9-A5E9-42BD51B461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390525</xdr:colOff>
      <xdr:row>2</xdr:row>
      <xdr:rowOff>47625</xdr:rowOff>
    </xdr:from>
    <xdr:to>
      <xdr:col>16</xdr:col>
      <xdr:colOff>476250</xdr:colOff>
      <xdr:row>13</xdr:row>
      <xdr:rowOff>133350</xdr:rowOff>
    </xdr:to>
    <xdr:sp macro="" textlink="">
      <xdr:nvSpPr>
        <xdr:cNvPr id="3" name="TextBox 2">
          <a:extLst>
            <a:ext uri="{FF2B5EF4-FFF2-40B4-BE49-F238E27FC236}">
              <a16:creationId xmlns:a16="http://schemas.microsoft.com/office/drawing/2014/main" id="{0DBC1B92-EE88-46C7-9A9D-C84F0ADED93F}"/>
            </a:ext>
          </a:extLst>
        </xdr:cNvPr>
        <xdr:cNvSpPr txBox="1"/>
      </xdr:nvSpPr>
      <xdr:spPr>
        <a:xfrm>
          <a:off x="7096125" y="428625"/>
          <a:ext cx="3133725" cy="21812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 service in South Ayrshire has had continued growth</a:t>
          </a:r>
          <a:r>
            <a:rPr lang="en-GB" sz="1100" baseline="0"/>
            <a:t> in verified financial gain over the past 3 years. A</a:t>
          </a:r>
          <a:r>
            <a:rPr lang="en-GB" sz="1100"/>
            <a:t> total of</a:t>
          </a:r>
          <a:r>
            <a:rPr lang="en-GB" sz="1100" baseline="0"/>
            <a:t> £6,267,896 verified financial gain was secured in 2019/20, representing an increase of 84% since the previous year. This can in part be explained by increased promotion of the service via social media, community events and closer partnership working with NHS, Social Work Departments and DWP. This has increased the number of enquiries and cases at the hub, therefore generating a greater demand in benefit uptake and consequently financial gain. </a:t>
          </a:r>
          <a:endParaRPr lang="en-GB"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333375</xdr:colOff>
      <xdr:row>3</xdr:row>
      <xdr:rowOff>161925</xdr:rowOff>
    </xdr:from>
    <xdr:to>
      <xdr:col>3</xdr:col>
      <xdr:colOff>619125</xdr:colOff>
      <xdr:row>10</xdr:row>
      <xdr:rowOff>142875</xdr:rowOff>
    </xdr:to>
    <xdr:sp macro="" textlink="">
      <xdr:nvSpPr>
        <xdr:cNvPr id="2" name="TextBox 1">
          <a:extLst>
            <a:ext uri="{FF2B5EF4-FFF2-40B4-BE49-F238E27FC236}">
              <a16:creationId xmlns:a16="http://schemas.microsoft.com/office/drawing/2014/main" id="{09AEA5DA-A964-489B-AF5D-F9C371E2A78C}"/>
            </a:ext>
          </a:extLst>
        </xdr:cNvPr>
        <xdr:cNvSpPr txBox="1"/>
      </xdr:nvSpPr>
      <xdr:spPr>
        <a:xfrm>
          <a:off x="333375" y="781050"/>
          <a:ext cx="5086350" cy="131445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Client Feedback</a:t>
          </a:r>
        </a:p>
        <a:p>
          <a:r>
            <a:rPr lang="en-GB" sz="1100" i="1">
              <a:solidFill>
                <a:schemeClr val="dk1"/>
              </a:solidFill>
              <a:effectLst/>
              <a:latin typeface="+mn-lt"/>
              <a:ea typeface="+mn-ea"/>
              <a:cs typeface="+mn-cs"/>
            </a:rPr>
            <a:t>"...I had difficulty in getting assistance to complete a Blue Badge Application for my husband, I had tried several departments but no-one was able to assist until I called into, The Information and Advice Hub. The staff helped me with my application and one of the advisors actually volunteered to take the application over to the John Pollock Centre for me. I was really upset at the time as my husband was ill and was delighted with the excellent service I received."</a:t>
          </a:r>
        </a:p>
        <a:p>
          <a:r>
            <a:rPr lang="en-GB" sz="1100">
              <a:solidFill>
                <a:schemeClr val="dk1"/>
              </a:solidFill>
              <a:effectLst/>
              <a:latin typeface="+mn-lt"/>
              <a:ea typeface="+mn-ea"/>
              <a:cs typeface="+mn-cs"/>
            </a:rPr>
            <a:t> </a:t>
          </a:r>
        </a:p>
        <a:p>
          <a:endParaRPr lang="en-GB" sz="1100" b="1"/>
        </a:p>
      </xdr:txBody>
    </xdr:sp>
    <xdr:clientData/>
  </xdr:twoCellAnchor>
  <xdr:twoCellAnchor>
    <xdr:from>
      <xdr:col>0</xdr:col>
      <xdr:colOff>314325</xdr:colOff>
      <xdr:row>11</xdr:row>
      <xdr:rowOff>47624</xdr:rowOff>
    </xdr:from>
    <xdr:to>
      <xdr:col>3</xdr:col>
      <xdr:colOff>600075</xdr:colOff>
      <xdr:row>26</xdr:row>
      <xdr:rowOff>85725</xdr:rowOff>
    </xdr:to>
    <xdr:sp macro="" textlink="">
      <xdr:nvSpPr>
        <xdr:cNvPr id="3" name="TextBox 2">
          <a:extLst>
            <a:ext uri="{FF2B5EF4-FFF2-40B4-BE49-F238E27FC236}">
              <a16:creationId xmlns:a16="http://schemas.microsoft.com/office/drawing/2014/main" id="{51AFFE8F-E5CF-48E4-ACE5-5C9D2783904D}"/>
            </a:ext>
          </a:extLst>
        </xdr:cNvPr>
        <xdr:cNvSpPr txBox="1"/>
      </xdr:nvSpPr>
      <xdr:spPr>
        <a:xfrm>
          <a:off x="314325" y="2190749"/>
          <a:ext cx="5086350" cy="289560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Case Study</a:t>
          </a:r>
        </a:p>
        <a:p>
          <a:r>
            <a:rPr lang="en-GB" sz="1100" i="0">
              <a:solidFill>
                <a:schemeClr val="dk1"/>
              </a:solidFill>
              <a:effectLst/>
              <a:latin typeface="+mn-lt"/>
              <a:ea typeface="+mn-ea"/>
              <a:cs typeface="+mn-cs"/>
            </a:rPr>
            <a:t>A client developed serious health issues and approached the service originally in 2018 when they started to struggle with re-payments to creditors. The</a:t>
          </a:r>
          <a:r>
            <a:rPr lang="en-GB" sz="1100" i="0" baseline="0">
              <a:solidFill>
                <a:schemeClr val="dk1"/>
              </a:solidFill>
              <a:effectLst/>
              <a:latin typeface="+mn-lt"/>
              <a:ea typeface="+mn-ea"/>
              <a:cs typeface="+mn-cs"/>
            </a:rPr>
            <a:t> service</a:t>
          </a:r>
          <a:r>
            <a:rPr lang="en-GB" sz="1100" i="0">
              <a:solidFill>
                <a:schemeClr val="dk1"/>
              </a:solidFill>
              <a:effectLst/>
              <a:latin typeface="+mn-lt"/>
              <a:ea typeface="+mn-ea"/>
              <a:cs typeface="+mn-cs"/>
            </a:rPr>
            <a:t> assisted the client to apply for all their benefit entitlements and with negotiating affordable reduced repayment offers to their creditors.</a:t>
          </a:r>
          <a:r>
            <a:rPr lang="en-GB" sz="1100" i="0" baseline="0">
              <a:solidFill>
                <a:schemeClr val="dk1"/>
              </a:solidFill>
              <a:effectLst/>
              <a:latin typeface="+mn-lt"/>
              <a:ea typeface="+mn-ea"/>
              <a:cs typeface="+mn-cs"/>
            </a:rPr>
            <a:t> This helped to</a:t>
          </a:r>
          <a:r>
            <a:rPr lang="en-GB" sz="1100" i="0">
              <a:solidFill>
                <a:schemeClr val="dk1"/>
              </a:solidFill>
              <a:effectLst/>
              <a:latin typeface="+mn-lt"/>
              <a:ea typeface="+mn-ea"/>
              <a:cs typeface="+mn-cs"/>
            </a:rPr>
            <a:t> ease the burden on the client during their recovery from their illness.    </a:t>
          </a:r>
        </a:p>
        <a:p>
          <a:r>
            <a:rPr lang="en-GB" sz="1100" i="0">
              <a:solidFill>
                <a:schemeClr val="dk1"/>
              </a:solidFill>
              <a:effectLst/>
              <a:latin typeface="+mn-lt"/>
              <a:ea typeface="+mn-ea"/>
              <a:cs typeface="+mn-cs"/>
            </a:rPr>
            <a:t> </a:t>
          </a:r>
        </a:p>
        <a:p>
          <a:r>
            <a:rPr lang="en-GB" sz="1100" i="0">
              <a:solidFill>
                <a:schemeClr val="dk1"/>
              </a:solidFill>
              <a:effectLst/>
              <a:latin typeface="+mn-lt"/>
              <a:ea typeface="+mn-ea"/>
              <a:cs typeface="+mn-cs"/>
            </a:rPr>
            <a:t>Unfortunately,</a:t>
          </a:r>
          <a:r>
            <a:rPr lang="en-GB" sz="1100" i="0" baseline="0">
              <a:solidFill>
                <a:schemeClr val="dk1"/>
              </a:solidFill>
              <a:effectLst/>
              <a:latin typeface="+mn-lt"/>
              <a:ea typeface="+mn-ea"/>
              <a:cs typeface="+mn-cs"/>
            </a:rPr>
            <a:t> the clients </a:t>
          </a:r>
          <a:r>
            <a:rPr lang="en-GB" sz="1100" i="0">
              <a:solidFill>
                <a:schemeClr val="dk1"/>
              </a:solidFill>
              <a:effectLst/>
              <a:latin typeface="+mn-lt"/>
              <a:ea typeface="+mn-ea"/>
              <a:cs typeface="+mn-cs"/>
            </a:rPr>
            <a:t>health continued to deteriorate and they returned to the service late 2019 as they</a:t>
          </a:r>
          <a:r>
            <a:rPr lang="en-GB" sz="1100" i="0" baseline="0">
              <a:solidFill>
                <a:schemeClr val="dk1"/>
              </a:solidFill>
              <a:effectLst/>
              <a:latin typeface="+mn-lt"/>
              <a:ea typeface="+mn-ea"/>
              <a:cs typeface="+mn-cs"/>
            </a:rPr>
            <a:t> were </a:t>
          </a:r>
          <a:r>
            <a:rPr lang="en-GB" sz="1100" i="0">
              <a:solidFill>
                <a:schemeClr val="dk1"/>
              </a:solidFill>
              <a:effectLst/>
              <a:latin typeface="+mn-lt"/>
              <a:ea typeface="+mn-ea"/>
              <a:cs typeface="+mn-cs"/>
            </a:rPr>
            <a:t>no longer able to afford the reduced repayments after an increase in care costs. The service arranged for the clients GP to provide a written medical report. The client gave permission for this letter to be forwarded to their creditors with a request that they consider writing off the remaining outstanding debt.  </a:t>
          </a:r>
        </a:p>
        <a:p>
          <a:r>
            <a:rPr lang="en-GB" sz="1100" i="0">
              <a:solidFill>
                <a:schemeClr val="dk1"/>
              </a:solidFill>
              <a:effectLst/>
              <a:latin typeface="+mn-lt"/>
              <a:ea typeface="+mn-ea"/>
              <a:cs typeface="+mn-cs"/>
            </a:rPr>
            <a:t> </a:t>
          </a:r>
        </a:p>
        <a:p>
          <a:r>
            <a:rPr lang="en-GB" sz="1100" i="0">
              <a:solidFill>
                <a:schemeClr val="dk1"/>
              </a:solidFill>
              <a:effectLst/>
              <a:latin typeface="+mn-lt"/>
              <a:ea typeface="+mn-ea"/>
              <a:cs typeface="+mn-cs"/>
            </a:rPr>
            <a:t>To date the</a:t>
          </a:r>
          <a:r>
            <a:rPr lang="en-GB" sz="1100" i="0" baseline="0">
              <a:solidFill>
                <a:schemeClr val="dk1"/>
              </a:solidFill>
              <a:effectLst/>
              <a:latin typeface="+mn-lt"/>
              <a:ea typeface="+mn-ea"/>
              <a:cs typeface="+mn-cs"/>
            </a:rPr>
            <a:t> service has been</a:t>
          </a:r>
          <a:r>
            <a:rPr lang="en-GB" sz="1100" i="0">
              <a:solidFill>
                <a:schemeClr val="dk1"/>
              </a:solidFill>
              <a:effectLst/>
              <a:latin typeface="+mn-lt"/>
              <a:ea typeface="+mn-ea"/>
              <a:cs typeface="+mn-cs"/>
            </a:rPr>
            <a:t> successful in obtaining a write off of £9,062.46 for the client, which allowed them to focus their income on care needs.</a:t>
          </a:r>
        </a:p>
        <a:p>
          <a:r>
            <a:rPr lang="en-GB" sz="1100" b="1">
              <a:solidFill>
                <a:schemeClr val="dk1"/>
              </a:solidFill>
              <a:effectLst/>
              <a:latin typeface="+mn-lt"/>
              <a:ea typeface="+mn-ea"/>
              <a:cs typeface="+mn-cs"/>
            </a:rPr>
            <a:t> </a:t>
          </a:r>
          <a:endParaRPr lang="en-GB" sz="1100">
            <a:solidFill>
              <a:schemeClr val="dk1"/>
            </a:solidFill>
            <a:effectLst/>
            <a:latin typeface="+mn-lt"/>
            <a:ea typeface="+mn-ea"/>
            <a:cs typeface="+mn-cs"/>
          </a:endParaRPr>
        </a:p>
        <a:p>
          <a:endParaRPr lang="en-GB"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C0CD-5B8C-4995-9ABD-445C26CF6987}">
  <dimension ref="A1:C25"/>
  <sheetViews>
    <sheetView tabSelected="1" workbookViewId="0">
      <selection activeCell="A4" sqref="A4"/>
    </sheetView>
  </sheetViews>
  <sheetFormatPr defaultRowHeight="15" x14ac:dyDescent="0.25"/>
  <cols>
    <col min="1" max="1" width="106.5703125" style="2" customWidth="1"/>
    <col min="2" max="16384" width="9.140625" style="2"/>
  </cols>
  <sheetData>
    <row r="1" spans="1:3" ht="21" x14ac:dyDescent="0.35">
      <c r="A1" s="677" t="s">
        <v>0</v>
      </c>
      <c r="B1" s="669"/>
      <c r="C1" s="669"/>
    </row>
    <row r="2" spans="1:3" ht="18.75" x14ac:dyDescent="0.3">
      <c r="A2" s="717" t="s">
        <v>1</v>
      </c>
      <c r="B2" s="717"/>
      <c r="C2" s="717"/>
    </row>
    <row r="4" spans="1:3" ht="75" x14ac:dyDescent="0.25">
      <c r="A4" s="676" t="s">
        <v>2</v>
      </c>
      <c r="B4" s="669"/>
      <c r="C4" s="669"/>
    </row>
    <row r="6" spans="1:3" ht="21" x14ac:dyDescent="0.35">
      <c r="A6" s="680" t="s">
        <v>3</v>
      </c>
      <c r="B6" s="669"/>
      <c r="C6" s="669"/>
    </row>
    <row r="7" spans="1:3" x14ac:dyDescent="0.25">
      <c r="A7" s="678" t="s">
        <v>4</v>
      </c>
      <c r="B7" s="669"/>
      <c r="C7" s="669"/>
    </row>
    <row r="8" spans="1:3" x14ac:dyDescent="0.25">
      <c r="A8" s="679" t="s">
        <v>5</v>
      </c>
      <c r="B8" s="669"/>
      <c r="C8" s="669"/>
    </row>
    <row r="10" spans="1:3" x14ac:dyDescent="0.25">
      <c r="A10" s="670" t="s">
        <v>6</v>
      </c>
      <c r="B10" s="669"/>
      <c r="C10" s="669"/>
    </row>
    <row r="11" spans="1:3" x14ac:dyDescent="0.25">
      <c r="A11" s="678" t="s">
        <v>7</v>
      </c>
      <c r="B11" s="669"/>
      <c r="C11" s="669"/>
    </row>
    <row r="12" spans="1:3" x14ac:dyDescent="0.25">
      <c r="A12" s="678" t="s">
        <v>8</v>
      </c>
      <c r="B12" s="669"/>
      <c r="C12" s="669"/>
    </row>
    <row r="13" spans="1:3" x14ac:dyDescent="0.25">
      <c r="A13" s="678" t="s">
        <v>9</v>
      </c>
      <c r="B13" s="669"/>
      <c r="C13" s="669"/>
    </row>
    <row r="14" spans="1:3" x14ac:dyDescent="0.25">
      <c r="A14" s="678" t="s">
        <v>10</v>
      </c>
      <c r="B14" s="669"/>
      <c r="C14" s="669"/>
    </row>
    <row r="15" spans="1:3" x14ac:dyDescent="0.25">
      <c r="A15" s="678" t="s">
        <v>11</v>
      </c>
      <c r="B15" s="669"/>
      <c r="C15" s="669"/>
    </row>
    <row r="16" spans="1:3" x14ac:dyDescent="0.25">
      <c r="A16" s="678" t="s">
        <v>12</v>
      </c>
      <c r="B16" s="669"/>
      <c r="C16" s="669"/>
    </row>
    <row r="17" spans="1:1" x14ac:dyDescent="0.25">
      <c r="A17" s="679" t="s">
        <v>13</v>
      </c>
    </row>
    <row r="18" spans="1:1" x14ac:dyDescent="0.25">
      <c r="A18" s="678" t="s">
        <v>14</v>
      </c>
    </row>
    <row r="19" spans="1:1" x14ac:dyDescent="0.25">
      <c r="A19" s="678" t="s">
        <v>15</v>
      </c>
    </row>
    <row r="20" spans="1:1" x14ac:dyDescent="0.25">
      <c r="A20" s="678" t="s">
        <v>16</v>
      </c>
    </row>
    <row r="22" spans="1:1" x14ac:dyDescent="0.25">
      <c r="A22" s="670" t="s">
        <v>17</v>
      </c>
    </row>
    <row r="23" spans="1:1" s="669" customFormat="1" x14ac:dyDescent="0.25">
      <c r="A23" s="678" t="s">
        <v>18</v>
      </c>
    </row>
    <row r="24" spans="1:1" s="669" customFormat="1" x14ac:dyDescent="0.25">
      <c r="A24" s="678" t="s">
        <v>19</v>
      </c>
    </row>
    <row r="25" spans="1:1" x14ac:dyDescent="0.25">
      <c r="A25" s="679" t="s">
        <v>20</v>
      </c>
    </row>
  </sheetData>
  <mergeCells count="1">
    <mergeCell ref="A2:C2"/>
  </mergeCells>
  <hyperlinks>
    <hyperlink ref="A7" location="'Notes &amp; Caveats'!A1" display="Notes &amp; Caveats" xr:uid="{28781E6D-04E3-49FE-8FBE-CEBC4389374C}"/>
    <hyperlink ref="A8" location="'Key Points'!A1" display="Key Points" xr:uid="{E6ADA790-87D5-4D89-B680-124EF3C4E4E5}"/>
    <hyperlink ref="A11" location="Services!A1" display="Services" xr:uid="{A324F33C-1599-404C-AEF2-10B3F58F1658}"/>
    <hyperlink ref="A12" location="Demographics!A1" display="Demographics" xr:uid="{54553629-1B98-422F-B5F6-470ABAC958B4}"/>
    <hyperlink ref="A13" location="Debt!A1" display="Debt" xr:uid="{52EB010B-A5D1-48D5-B02D-857097D3BF8E}"/>
    <hyperlink ref="A14" location="Staff!A1" display="Staff" xr:uid="{407943E1-B9A5-474C-A418-0DCDBEB79151}"/>
    <hyperlink ref="A15" location="Funding!A1" display="Funding" xr:uid="{80560F25-B9F7-421D-AF48-18B3D035AD7B}"/>
    <hyperlink ref="A16" location="Volume!A1" display="Volume" xr:uid="{B0339C8F-8EFB-49F2-B87C-82403452B3C3}"/>
    <hyperlink ref="A17" location="'Debt Strategies'!A1" display="'Debt Strategies" xr:uid="{A06A489D-82F6-44E8-A311-70515BB1982E}"/>
    <hyperlink ref="A18" location="'Welfare Rights Activity'!A1" display="Welfare Rights Activity" xr:uid="{569E3668-93A2-450B-943A-9E5C9AA4F733}"/>
    <hyperlink ref="A19" location="'Financial Gain'!A1" display="Financial Gain" xr:uid="{5BE658DC-F57D-42A2-9F7A-7BC604BB821F}"/>
    <hyperlink ref="A20" location="'Softer Outcomes'!A1" display="Softer Outcomes" xr:uid="{4AE4F9F5-4D5C-40E3-9F4D-42FD8F902390}"/>
    <hyperlink ref="A25" location="'Financial Gain Chart'!A1" display="Financial Gain Chart" xr:uid="{5ECC5D47-891F-4D88-AB35-C09C933D25BD}"/>
    <hyperlink ref="A23" location="'Economic Status Chart'!A1" display="Economic Status Chart" xr:uid="{68865E93-9FD7-4FF2-9161-562860A37842}"/>
    <hyperlink ref="A24" location="'Debt Chart'!A1" display="Debt Chart" xr:uid="{EC624F4B-C1A9-4FE2-9628-091349678FB1}"/>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6E52-E51C-4C41-A54B-DAA73B999B84}">
  <dimension ref="A1:X32"/>
  <sheetViews>
    <sheetView workbookViewId="0">
      <selection sqref="A1:C1"/>
    </sheetView>
  </sheetViews>
  <sheetFormatPr defaultRowHeight="15" x14ac:dyDescent="0.25"/>
  <cols>
    <col min="1" max="1" width="9.140625" style="239"/>
    <col min="2" max="2" width="12.5703125" style="239" customWidth="1"/>
    <col min="3" max="8" width="9.85546875" style="239" customWidth="1"/>
    <col min="9" max="16384" width="9.140625" style="239"/>
  </cols>
  <sheetData>
    <row r="1" spans="1:24" ht="18.75" x14ac:dyDescent="0.3">
      <c r="A1" s="717" t="s">
        <v>1</v>
      </c>
      <c r="B1" s="717"/>
      <c r="C1" s="717"/>
      <c r="D1" s="669"/>
      <c r="E1" s="669"/>
      <c r="F1" s="669"/>
      <c r="G1" s="669"/>
      <c r="H1" s="669"/>
      <c r="I1" s="669"/>
      <c r="J1" s="669"/>
      <c r="K1" s="669"/>
      <c r="L1" s="669"/>
      <c r="M1" s="669"/>
      <c r="N1" s="669"/>
      <c r="O1" s="277"/>
      <c r="P1" s="669"/>
      <c r="Q1" s="669"/>
      <c r="R1" s="669"/>
      <c r="S1" s="669"/>
      <c r="T1" s="669"/>
      <c r="U1" s="669"/>
      <c r="V1" s="669"/>
      <c r="W1" s="669"/>
      <c r="X1" s="669"/>
    </row>
    <row r="2" spans="1:24" x14ac:dyDescent="0.25">
      <c r="A2" s="670" t="s">
        <v>189</v>
      </c>
      <c r="B2" s="669"/>
      <c r="C2" s="669"/>
      <c r="D2" s="669"/>
      <c r="E2" s="669"/>
      <c r="F2" s="669"/>
      <c r="G2" s="669"/>
      <c r="H2" s="669"/>
      <c r="I2" s="669"/>
      <c r="J2" s="669"/>
      <c r="K2" s="669"/>
      <c r="L2" s="669"/>
      <c r="M2" s="669"/>
      <c r="N2" s="669"/>
      <c r="O2" s="669"/>
      <c r="P2" s="669"/>
      <c r="Q2" s="669"/>
      <c r="R2" s="669"/>
      <c r="S2" s="669"/>
      <c r="T2" s="669"/>
      <c r="U2" s="669"/>
      <c r="V2" s="669"/>
      <c r="W2" s="669"/>
      <c r="X2" s="669"/>
    </row>
    <row r="3" spans="1:24" s="669" customFormat="1" x14ac:dyDescent="0.25">
      <c r="A3" s="277" t="s">
        <v>21</v>
      </c>
    </row>
    <row r="4" spans="1:24" s="276" customFormat="1" x14ac:dyDescent="0.25">
      <c r="A4" s="670"/>
      <c r="B4" s="669"/>
      <c r="C4" s="669"/>
      <c r="D4" s="669"/>
      <c r="E4" s="669"/>
      <c r="F4" s="669"/>
      <c r="G4" s="669"/>
      <c r="H4" s="669"/>
      <c r="I4" s="669"/>
      <c r="J4" s="669"/>
      <c r="K4" s="669"/>
      <c r="L4" s="669"/>
      <c r="M4" s="669"/>
      <c r="N4" s="669"/>
      <c r="O4" s="669"/>
      <c r="P4" s="669"/>
      <c r="Q4" s="669"/>
      <c r="R4" s="669"/>
      <c r="S4" s="669"/>
      <c r="T4" s="669"/>
      <c r="U4" s="669"/>
      <c r="V4" s="669"/>
      <c r="W4" s="669"/>
      <c r="X4" s="669"/>
    </row>
    <row r="5" spans="1:24" s="276" customFormat="1" x14ac:dyDescent="0.25">
      <c r="A5" s="273" t="s">
        <v>190</v>
      </c>
      <c r="B5" s="669"/>
      <c r="C5" s="274" t="s">
        <v>191</v>
      </c>
      <c r="D5" s="669"/>
      <c r="E5" s="669"/>
      <c r="F5" s="669"/>
      <c r="G5" s="669"/>
      <c r="H5" s="669"/>
      <c r="I5" s="669"/>
      <c r="J5" s="669"/>
      <c r="K5" s="669"/>
      <c r="L5" s="669"/>
      <c r="M5" s="669"/>
      <c r="N5" s="669"/>
      <c r="O5" s="669"/>
      <c r="P5" s="669"/>
      <c r="Q5" s="669"/>
      <c r="R5" s="669"/>
      <c r="S5" s="669"/>
      <c r="T5" s="669"/>
      <c r="U5" s="669"/>
      <c r="V5" s="669"/>
      <c r="W5" s="669"/>
      <c r="X5" s="669"/>
    </row>
    <row r="6" spans="1:24" s="276" customFormat="1" x14ac:dyDescent="0.25">
      <c r="A6" s="273" t="s">
        <v>192</v>
      </c>
      <c r="B6" s="669"/>
      <c r="C6" s="274" t="s">
        <v>193</v>
      </c>
      <c r="D6" s="669"/>
      <c r="E6" s="669"/>
      <c r="F6" s="669"/>
      <c r="G6" s="669"/>
      <c r="H6" s="669"/>
      <c r="I6" s="669"/>
      <c r="J6" s="669"/>
      <c r="K6" s="669"/>
      <c r="L6" s="669"/>
      <c r="M6" s="669"/>
      <c r="N6" s="669"/>
      <c r="O6" s="669"/>
      <c r="P6" s="669"/>
      <c r="Q6" s="669"/>
      <c r="R6" s="669"/>
      <c r="S6" s="669"/>
      <c r="T6" s="669"/>
      <c r="U6" s="669"/>
      <c r="V6" s="669"/>
      <c r="W6" s="669"/>
      <c r="X6" s="669"/>
    </row>
    <row r="7" spans="1:24" x14ac:dyDescent="0.25">
      <c r="A7" s="273"/>
      <c r="B7" s="669"/>
      <c r="C7" s="277"/>
      <c r="D7" s="669"/>
      <c r="E7" s="669"/>
      <c r="F7" s="669"/>
      <c r="G7" s="669"/>
      <c r="H7" s="669"/>
      <c r="I7" s="669"/>
      <c r="J7" s="669"/>
      <c r="K7" s="669"/>
      <c r="L7" s="669"/>
      <c r="M7" s="669"/>
      <c r="N7" s="669"/>
      <c r="O7" s="669"/>
      <c r="P7" s="669"/>
      <c r="Q7" s="669"/>
      <c r="R7" s="669"/>
      <c r="S7" s="669"/>
      <c r="T7" s="669"/>
      <c r="U7" s="669"/>
      <c r="V7" s="669"/>
      <c r="W7" s="669"/>
      <c r="X7" s="669"/>
    </row>
    <row r="8" spans="1:24" x14ac:dyDescent="0.25">
      <c r="A8" s="670" t="s">
        <v>194</v>
      </c>
      <c r="B8" s="275"/>
      <c r="C8" s="275"/>
      <c r="D8" s="275"/>
      <c r="E8" s="275"/>
      <c r="F8" s="275"/>
      <c r="G8" s="275"/>
      <c r="H8" s="275"/>
      <c r="I8" s="669"/>
      <c r="J8" s="669"/>
      <c r="K8" s="669"/>
      <c r="L8" s="669"/>
      <c r="M8" s="669"/>
      <c r="N8" s="669"/>
      <c r="O8" s="669"/>
      <c r="P8" s="669"/>
      <c r="Q8" s="669"/>
      <c r="R8" s="669"/>
      <c r="S8" s="669"/>
      <c r="T8" s="669"/>
      <c r="U8" s="669"/>
      <c r="V8" s="669"/>
      <c r="W8" s="669"/>
      <c r="X8" s="669"/>
    </row>
    <row r="9" spans="1:24" x14ac:dyDescent="0.25">
      <c r="A9" s="670"/>
      <c r="B9" s="669"/>
      <c r="C9" s="669"/>
      <c r="D9" s="669"/>
      <c r="E9" s="669"/>
      <c r="F9" s="669"/>
      <c r="G9" s="669"/>
      <c r="H9" s="669"/>
      <c r="I9" s="669"/>
      <c r="J9" s="669"/>
      <c r="K9" s="669"/>
      <c r="L9" s="669"/>
      <c r="M9" s="669"/>
      <c r="N9" s="669"/>
      <c r="O9" s="669"/>
      <c r="P9" s="669"/>
      <c r="Q9" s="669"/>
      <c r="R9" s="669"/>
      <c r="S9" s="669"/>
      <c r="T9" s="669"/>
      <c r="U9" s="669"/>
      <c r="V9" s="669"/>
      <c r="W9" s="669"/>
      <c r="X9" s="669"/>
    </row>
    <row r="10" spans="1:24" x14ac:dyDescent="0.25">
      <c r="A10" s="669"/>
      <c r="B10" s="295"/>
      <c r="C10" s="718" t="str">
        <f>$A$1</f>
        <v>South Ayrshire</v>
      </c>
      <c r="D10" s="719"/>
      <c r="E10" s="720"/>
      <c r="F10" s="719" t="s">
        <v>70</v>
      </c>
      <c r="G10" s="719"/>
      <c r="H10" s="719"/>
      <c r="I10" s="669"/>
      <c r="J10" s="669"/>
      <c r="K10" s="669"/>
      <c r="L10" s="669"/>
      <c r="M10" s="669"/>
      <c r="N10" s="669"/>
      <c r="O10" s="669"/>
      <c r="P10" s="669"/>
      <c r="Q10" s="669"/>
      <c r="R10" s="669"/>
      <c r="S10" s="669"/>
      <c r="T10" s="669"/>
      <c r="U10" s="669"/>
      <c r="V10" s="669"/>
      <c r="W10" s="669"/>
      <c r="X10" s="669"/>
    </row>
    <row r="11" spans="1:24" ht="15.75" thickBot="1" x14ac:dyDescent="0.3">
      <c r="A11" s="669"/>
      <c r="B11" s="296" t="s">
        <v>195</v>
      </c>
      <c r="C11" s="280" t="s">
        <v>196</v>
      </c>
      <c r="D11" s="281" t="s">
        <v>197</v>
      </c>
      <c r="E11" s="597" t="s">
        <v>198</v>
      </c>
      <c r="F11" s="281" t="s">
        <v>196</v>
      </c>
      <c r="G11" s="281" t="s">
        <v>197</v>
      </c>
      <c r="H11" s="596" t="s">
        <v>198</v>
      </c>
      <c r="I11" s="669"/>
      <c r="J11" s="669"/>
      <c r="K11" s="669"/>
      <c r="L11" s="669"/>
      <c r="M11" s="669"/>
      <c r="N11" s="669"/>
      <c r="O11" s="669"/>
      <c r="P11" s="669"/>
      <c r="Q11" s="669"/>
      <c r="R11" s="669"/>
      <c r="S11" s="669"/>
      <c r="T11" s="669"/>
      <c r="U11" s="669"/>
      <c r="V11" s="669"/>
      <c r="W11" s="669"/>
      <c r="X11" s="669"/>
    </row>
    <row r="12" spans="1:24" x14ac:dyDescent="0.25">
      <c r="A12" s="669"/>
      <c r="B12" s="160" t="s">
        <v>73</v>
      </c>
      <c r="C12" s="35"/>
      <c r="D12" s="169"/>
      <c r="E12" s="190"/>
      <c r="F12" s="169"/>
      <c r="G12" s="169"/>
      <c r="H12" s="169"/>
      <c r="I12" s="669"/>
      <c r="J12" s="669"/>
      <c r="K12" s="669"/>
      <c r="L12" s="669"/>
      <c r="M12" s="669"/>
      <c r="N12" s="669"/>
      <c r="O12" s="669"/>
      <c r="P12" s="669"/>
      <c r="Q12" s="669"/>
      <c r="R12" s="669"/>
      <c r="S12" s="669"/>
      <c r="T12" s="669"/>
      <c r="U12" s="669"/>
      <c r="V12" s="669"/>
      <c r="W12" s="669"/>
      <c r="X12" s="669"/>
    </row>
    <row r="13" spans="1:24" x14ac:dyDescent="0.25">
      <c r="A13" s="669"/>
      <c r="B13" s="654" t="s">
        <v>74</v>
      </c>
      <c r="C13" s="287">
        <v>7.5</v>
      </c>
      <c r="D13" s="288" t="s">
        <v>75</v>
      </c>
      <c r="E13" s="289">
        <f>SUM(C13:D13)</f>
        <v>7.5</v>
      </c>
      <c r="F13" s="287">
        <v>465.74000000000007</v>
      </c>
      <c r="G13" s="288">
        <v>381.29</v>
      </c>
      <c r="H13" s="293">
        <f>SUM(F13:G13)</f>
        <v>847.03000000000009</v>
      </c>
      <c r="I13" s="669"/>
      <c r="J13" s="669"/>
      <c r="K13" s="669"/>
      <c r="L13" s="669"/>
      <c r="M13" s="669"/>
      <c r="N13" s="669"/>
      <c r="O13" s="669"/>
      <c r="P13" s="669"/>
      <c r="Q13" s="669"/>
      <c r="R13" s="669"/>
      <c r="S13" s="669"/>
      <c r="T13" s="669"/>
      <c r="U13" s="669"/>
      <c r="V13" s="669"/>
      <c r="W13" s="669"/>
      <c r="X13" s="669"/>
    </row>
    <row r="14" spans="1:24" x14ac:dyDescent="0.25">
      <c r="A14" s="669"/>
      <c r="B14" s="656" t="s">
        <v>76</v>
      </c>
      <c r="C14" s="290">
        <v>10</v>
      </c>
      <c r="D14" s="291" t="s">
        <v>75</v>
      </c>
      <c r="E14" s="292">
        <f t="shared" ref="E14:E15" si="0">SUM(C14:D14)</f>
        <v>10</v>
      </c>
      <c r="F14" s="291">
        <v>465.65</v>
      </c>
      <c r="G14" s="291">
        <v>427.58999999999992</v>
      </c>
      <c r="H14" s="294">
        <f t="shared" ref="H14:H15" si="1">SUM(F14:G14)</f>
        <v>893.2399999999999</v>
      </c>
      <c r="I14" s="669"/>
      <c r="J14" s="669"/>
      <c r="K14" s="669"/>
      <c r="L14" s="669"/>
      <c r="M14" s="669"/>
      <c r="N14" s="669"/>
      <c r="O14" s="669"/>
      <c r="P14" s="669"/>
      <c r="Q14" s="669"/>
      <c r="R14" s="669"/>
      <c r="S14" s="669"/>
      <c r="T14" s="669"/>
      <c r="U14" s="669"/>
      <c r="V14" s="669"/>
      <c r="W14" s="669"/>
      <c r="X14" s="669"/>
    </row>
    <row r="15" spans="1:24" x14ac:dyDescent="0.25">
      <c r="A15" s="669"/>
      <c r="B15" s="303" t="s">
        <v>77</v>
      </c>
      <c r="C15" s="304">
        <v>10</v>
      </c>
      <c r="D15" s="305" t="s">
        <v>376</v>
      </c>
      <c r="E15" s="306">
        <f t="shared" si="0"/>
        <v>10</v>
      </c>
      <c r="F15" s="305">
        <v>428.14000000000004</v>
      </c>
      <c r="G15" s="305">
        <v>334.35</v>
      </c>
      <c r="H15" s="307">
        <f t="shared" si="1"/>
        <v>762.49</v>
      </c>
      <c r="I15" s="669"/>
      <c r="J15" s="669"/>
      <c r="K15" s="669"/>
      <c r="L15" s="669"/>
      <c r="M15" s="669"/>
      <c r="N15" s="669"/>
      <c r="O15" s="669"/>
      <c r="P15" s="669"/>
      <c r="Q15" s="669"/>
      <c r="R15" s="669"/>
      <c r="S15" s="669"/>
      <c r="T15" s="669"/>
      <c r="U15" s="669"/>
      <c r="V15" s="669"/>
      <c r="W15" s="669"/>
      <c r="X15" s="669"/>
    </row>
    <row r="16" spans="1:24" x14ac:dyDescent="0.25">
      <c r="A16" s="669"/>
      <c r="B16" s="670" t="s">
        <v>78</v>
      </c>
      <c r="C16" s="181"/>
      <c r="D16" s="651"/>
      <c r="E16" s="598"/>
      <c r="F16" s="669"/>
      <c r="G16" s="669"/>
      <c r="H16" s="669"/>
      <c r="I16" s="669"/>
      <c r="J16" s="669"/>
      <c r="K16" s="669"/>
      <c r="L16" s="669"/>
      <c r="M16" s="669"/>
      <c r="N16" s="669"/>
      <c r="O16" s="669"/>
      <c r="P16" s="669"/>
      <c r="Q16" s="669"/>
      <c r="R16" s="669"/>
      <c r="S16" s="669"/>
      <c r="T16" s="669"/>
      <c r="U16" s="669"/>
      <c r="V16" s="669"/>
      <c r="W16" s="669"/>
      <c r="X16" s="669"/>
    </row>
    <row r="17" spans="1:24" x14ac:dyDescent="0.25">
      <c r="A17" s="669"/>
      <c r="B17" s="654" t="s">
        <v>74</v>
      </c>
      <c r="C17" s="320">
        <f>IFERROR(C13/$E13,"-")</f>
        <v>1</v>
      </c>
      <c r="D17" s="246" t="str">
        <f>IFERROR(D13/$E13,"-")</f>
        <v>-</v>
      </c>
      <c r="E17" s="284"/>
      <c r="F17" s="246">
        <f>IFERROR(F13/$H13,"-")</f>
        <v>0.54985065464033156</v>
      </c>
      <c r="G17" s="246">
        <f>IFERROR(G13/$H13,"-")</f>
        <v>0.45014934535966844</v>
      </c>
      <c r="H17" s="246"/>
      <c r="I17" s="669"/>
      <c r="J17" s="669"/>
      <c r="K17" s="669"/>
      <c r="L17" s="669"/>
      <c r="M17" s="669"/>
      <c r="N17" s="669"/>
      <c r="O17" s="669"/>
      <c r="P17" s="669"/>
      <c r="Q17" s="669"/>
      <c r="R17" s="669"/>
      <c r="S17" s="669"/>
      <c r="T17" s="669"/>
      <c r="U17" s="669"/>
      <c r="V17" s="669"/>
      <c r="W17" s="669"/>
      <c r="X17" s="669"/>
    </row>
    <row r="18" spans="1:24" x14ac:dyDescent="0.25">
      <c r="A18" s="669"/>
      <c r="B18" s="656" t="s">
        <v>76</v>
      </c>
      <c r="C18" s="319">
        <f t="shared" ref="C18:D18" si="2">IFERROR(C14/$E14,"-")</f>
        <v>1</v>
      </c>
      <c r="D18" s="247" t="str">
        <f t="shared" si="2"/>
        <v>-</v>
      </c>
      <c r="E18" s="285"/>
      <c r="F18" s="247">
        <f t="shared" ref="F18:G18" si="3">IFERROR(F14/$H14,"-")</f>
        <v>0.52130446464556002</v>
      </c>
      <c r="G18" s="247">
        <f t="shared" si="3"/>
        <v>0.47869553535443998</v>
      </c>
      <c r="H18" s="247"/>
      <c r="I18" s="669"/>
      <c r="J18" s="669"/>
      <c r="K18" s="669"/>
      <c r="L18" s="669"/>
      <c r="M18" s="669"/>
      <c r="N18" s="669"/>
      <c r="O18" s="669"/>
      <c r="P18" s="669"/>
      <c r="Q18" s="669"/>
      <c r="R18" s="669"/>
      <c r="S18" s="669"/>
      <c r="T18" s="669"/>
      <c r="U18" s="669"/>
      <c r="V18" s="669"/>
      <c r="W18" s="669"/>
      <c r="X18" s="669"/>
    </row>
    <row r="19" spans="1:24" ht="15.75" thickBot="1" x14ac:dyDescent="0.3">
      <c r="A19" s="669"/>
      <c r="B19" s="279" t="s">
        <v>77</v>
      </c>
      <c r="C19" s="282">
        <f t="shared" ref="C19:D19" si="4">IFERROR(C15/$E15,"-")</f>
        <v>1</v>
      </c>
      <c r="D19" s="283" t="str">
        <f t="shared" si="4"/>
        <v>-</v>
      </c>
      <c r="E19" s="286"/>
      <c r="F19" s="283">
        <f t="shared" ref="F19:G19" si="5">IFERROR(F15/$H15,"-")</f>
        <v>0.56150244593371723</v>
      </c>
      <c r="G19" s="283">
        <f t="shared" si="5"/>
        <v>0.43849755406628288</v>
      </c>
      <c r="H19" s="283"/>
      <c r="I19" s="669"/>
      <c r="J19" s="669"/>
      <c r="K19" s="669"/>
      <c r="L19" s="669"/>
      <c r="M19" s="669"/>
      <c r="N19" s="669"/>
      <c r="O19" s="669"/>
      <c r="P19" s="669"/>
      <c r="Q19" s="669"/>
      <c r="R19" s="669"/>
      <c r="S19" s="669"/>
      <c r="T19" s="669"/>
      <c r="U19" s="669"/>
      <c r="V19" s="669"/>
      <c r="W19" s="669"/>
      <c r="X19" s="669"/>
    </row>
    <row r="20" spans="1:24" x14ac:dyDescent="0.25">
      <c r="A20" s="669"/>
      <c r="B20" s="669"/>
      <c r="C20" s="669"/>
      <c r="D20" s="669"/>
      <c r="E20" s="669"/>
      <c r="F20" s="669"/>
      <c r="G20" s="669"/>
      <c r="H20" s="669"/>
      <c r="I20" s="669"/>
      <c r="J20" s="669"/>
      <c r="K20" s="669"/>
      <c r="L20" s="669"/>
      <c r="M20" s="669"/>
      <c r="N20" s="669"/>
      <c r="O20" s="669"/>
      <c r="P20" s="669"/>
      <c r="Q20" s="669"/>
      <c r="R20" s="669"/>
      <c r="S20" s="669"/>
      <c r="T20" s="669"/>
      <c r="U20" s="669"/>
      <c r="V20" s="669"/>
      <c r="W20" s="669"/>
      <c r="X20" s="669"/>
    </row>
    <row r="21" spans="1:24" x14ac:dyDescent="0.25">
      <c r="A21" s="670" t="s">
        <v>199</v>
      </c>
      <c r="B21" s="275"/>
      <c r="C21" s="275"/>
      <c r="D21" s="275"/>
      <c r="E21" s="275"/>
      <c r="F21" s="275"/>
      <c r="G21" s="275"/>
      <c r="H21" s="275"/>
      <c r="I21" s="669"/>
      <c r="J21" s="669"/>
      <c r="K21" s="669"/>
      <c r="L21" s="669"/>
      <c r="M21" s="669"/>
      <c r="N21" s="669"/>
      <c r="O21" s="669"/>
      <c r="P21" s="669"/>
      <c r="Q21" s="669"/>
      <c r="R21" s="669"/>
      <c r="S21" s="669"/>
      <c r="T21" s="669"/>
      <c r="U21" s="669"/>
      <c r="V21" s="669"/>
      <c r="W21" s="669"/>
      <c r="X21" s="669"/>
    </row>
    <row r="22" spans="1:24" x14ac:dyDescent="0.25">
      <c r="A22" s="670"/>
      <c r="B22" s="669"/>
      <c r="C22" s="669"/>
      <c r="D22" s="669"/>
      <c r="E22" s="669"/>
      <c r="F22" s="669"/>
      <c r="G22" s="669"/>
      <c r="H22" s="669"/>
      <c r="I22" s="669"/>
      <c r="J22" s="669"/>
      <c r="K22" s="669"/>
      <c r="L22" s="669"/>
      <c r="M22" s="669"/>
      <c r="N22" s="669"/>
      <c r="O22" s="669"/>
      <c r="P22" s="669"/>
      <c r="Q22" s="669"/>
      <c r="R22" s="669"/>
      <c r="S22" s="669"/>
      <c r="T22" s="669"/>
      <c r="U22" s="669"/>
      <c r="V22" s="669"/>
      <c r="W22" s="669"/>
      <c r="X22" s="669"/>
    </row>
    <row r="23" spans="1:24" x14ac:dyDescent="0.25">
      <c r="A23" s="669"/>
      <c r="B23" s="751" t="s">
        <v>200</v>
      </c>
      <c r="C23" s="718" t="str">
        <f>$A$1</f>
        <v>South Ayrshire</v>
      </c>
      <c r="D23" s="719"/>
      <c r="E23" s="720"/>
      <c r="F23" s="719" t="s">
        <v>70</v>
      </c>
      <c r="G23" s="719"/>
      <c r="H23" s="719"/>
      <c r="I23" s="669"/>
      <c r="J23" s="669"/>
      <c r="K23" s="669"/>
      <c r="L23" s="669"/>
      <c r="M23" s="669"/>
      <c r="N23" s="669"/>
      <c r="O23" s="669"/>
      <c r="P23" s="669"/>
      <c r="Q23" s="669"/>
      <c r="R23" s="669"/>
      <c r="S23" s="669"/>
      <c r="T23" s="669"/>
      <c r="U23" s="669"/>
      <c r="V23" s="669"/>
      <c r="W23" s="669"/>
      <c r="X23" s="669"/>
    </row>
    <row r="24" spans="1:24" ht="15.75" thickBot="1" x14ac:dyDescent="0.3">
      <c r="A24" s="669"/>
      <c r="B24" s="752"/>
      <c r="C24" s="280" t="s">
        <v>196</v>
      </c>
      <c r="D24" s="281" t="s">
        <v>197</v>
      </c>
      <c r="E24" s="597" t="s">
        <v>198</v>
      </c>
      <c r="F24" s="281" t="s">
        <v>196</v>
      </c>
      <c r="G24" s="281" t="s">
        <v>197</v>
      </c>
      <c r="H24" s="596" t="s">
        <v>198</v>
      </c>
      <c r="I24" s="669"/>
      <c r="J24" s="669"/>
      <c r="K24" s="669"/>
      <c r="L24" s="669"/>
      <c r="M24" s="669"/>
      <c r="N24" s="669"/>
      <c r="O24" s="669"/>
      <c r="P24" s="669"/>
      <c r="Q24" s="669"/>
      <c r="R24" s="669"/>
      <c r="S24" s="669"/>
      <c r="T24" s="669"/>
      <c r="U24" s="669"/>
      <c r="V24" s="669"/>
      <c r="W24" s="669"/>
      <c r="X24" s="669"/>
    </row>
    <row r="25" spans="1:24" x14ac:dyDescent="0.25">
      <c r="A25" s="669"/>
      <c r="B25" s="160" t="s">
        <v>73</v>
      </c>
      <c r="C25" s="35"/>
      <c r="D25" s="169"/>
      <c r="E25" s="190"/>
      <c r="F25" s="169"/>
      <c r="G25" s="169"/>
      <c r="H25" s="169"/>
      <c r="I25" s="669"/>
      <c r="J25" s="669"/>
      <c r="K25" s="669"/>
      <c r="L25" s="669"/>
      <c r="M25" s="669"/>
      <c r="N25" s="669"/>
      <c r="O25" s="669"/>
      <c r="P25" s="669"/>
      <c r="Q25" s="669"/>
      <c r="R25" s="669"/>
      <c r="S25" s="669"/>
      <c r="T25" s="669"/>
      <c r="U25" s="669"/>
      <c r="V25" s="669"/>
      <c r="W25" s="669"/>
      <c r="X25" s="669"/>
    </row>
    <row r="26" spans="1:24" x14ac:dyDescent="0.25">
      <c r="A26" s="669"/>
      <c r="B26" s="654" t="s">
        <v>74</v>
      </c>
      <c r="C26" s="287">
        <v>0</v>
      </c>
      <c r="D26" s="288" t="s">
        <v>75</v>
      </c>
      <c r="E26" s="289">
        <f>SUM(C26:D26)</f>
        <v>0</v>
      </c>
      <c r="F26" s="287">
        <v>0</v>
      </c>
      <c r="G26" s="288">
        <v>403.49</v>
      </c>
      <c r="H26" s="293">
        <f>SUM(F26:G26)</f>
        <v>403.49</v>
      </c>
      <c r="I26" s="669"/>
      <c r="J26" s="669"/>
      <c r="K26" s="669"/>
      <c r="L26" s="669"/>
      <c r="M26" s="669"/>
      <c r="N26" s="669"/>
      <c r="O26" s="669"/>
      <c r="P26" s="669"/>
      <c r="Q26" s="669"/>
      <c r="R26" s="669"/>
      <c r="S26" s="669"/>
      <c r="T26" s="669"/>
      <c r="U26" s="669"/>
      <c r="V26" s="669"/>
      <c r="W26" s="669"/>
      <c r="X26" s="669"/>
    </row>
    <row r="27" spans="1:24" x14ac:dyDescent="0.25">
      <c r="A27" s="669"/>
      <c r="B27" s="656" t="s">
        <v>76</v>
      </c>
      <c r="C27" s="290">
        <v>0</v>
      </c>
      <c r="D27" s="291" t="s">
        <v>75</v>
      </c>
      <c r="E27" s="292">
        <f t="shared" ref="E27:E28" si="6">SUM(C27:D27)</f>
        <v>0</v>
      </c>
      <c r="F27" s="291">
        <v>10</v>
      </c>
      <c r="G27" s="291">
        <v>403.49</v>
      </c>
      <c r="H27" s="294">
        <f t="shared" ref="H27:H28" si="7">SUM(F27:G27)</f>
        <v>413.49</v>
      </c>
      <c r="I27" s="669"/>
      <c r="J27" s="669"/>
      <c r="K27" s="669"/>
      <c r="L27" s="669"/>
      <c r="M27" s="669"/>
      <c r="N27" s="669"/>
      <c r="O27" s="669"/>
      <c r="P27" s="669"/>
      <c r="Q27" s="669"/>
      <c r="R27" s="669"/>
      <c r="S27" s="669"/>
      <c r="T27" s="669"/>
      <c r="U27" s="669"/>
      <c r="V27" s="669"/>
      <c r="W27" s="669"/>
      <c r="X27" s="669"/>
    </row>
    <row r="28" spans="1:24" x14ac:dyDescent="0.25">
      <c r="A28" s="669"/>
      <c r="B28" s="303" t="s">
        <v>77</v>
      </c>
      <c r="C28" s="304" t="s">
        <v>376</v>
      </c>
      <c r="D28" s="305" t="s">
        <v>376</v>
      </c>
      <c r="E28" s="306">
        <f t="shared" si="6"/>
        <v>0</v>
      </c>
      <c r="F28" s="305">
        <v>10</v>
      </c>
      <c r="G28" s="305">
        <v>403.49</v>
      </c>
      <c r="H28" s="307">
        <f t="shared" si="7"/>
        <v>413.49</v>
      </c>
      <c r="I28" s="669"/>
      <c r="J28" s="669"/>
      <c r="K28" s="669"/>
      <c r="L28" s="669"/>
      <c r="M28" s="669"/>
      <c r="N28" s="669"/>
      <c r="O28" s="669"/>
      <c r="P28" s="669"/>
      <c r="Q28" s="669"/>
      <c r="R28" s="669"/>
      <c r="S28" s="669"/>
      <c r="T28" s="669"/>
      <c r="U28" s="669"/>
      <c r="V28" s="669"/>
      <c r="W28" s="669"/>
      <c r="X28" s="669"/>
    </row>
    <row r="29" spans="1:24" x14ac:dyDescent="0.25">
      <c r="A29" s="669"/>
      <c r="B29" s="670" t="s">
        <v>78</v>
      </c>
      <c r="C29" s="181"/>
      <c r="D29" s="651"/>
      <c r="E29" s="598"/>
      <c r="F29" s="669"/>
      <c r="G29" s="669"/>
      <c r="H29" s="669"/>
      <c r="I29" s="669"/>
      <c r="J29" s="669"/>
      <c r="K29" s="669"/>
      <c r="L29" s="669"/>
      <c r="M29" s="669"/>
      <c r="N29" s="669"/>
      <c r="O29" s="669"/>
      <c r="P29" s="669"/>
      <c r="Q29" s="669"/>
      <c r="R29" s="669"/>
      <c r="S29" s="669"/>
      <c r="T29" s="669"/>
      <c r="U29" s="669"/>
      <c r="V29" s="669"/>
      <c r="W29" s="669"/>
      <c r="X29" s="669"/>
    </row>
    <row r="30" spans="1:24" x14ac:dyDescent="0.25">
      <c r="A30" s="669"/>
      <c r="B30" s="654" t="s">
        <v>74</v>
      </c>
      <c r="C30" s="320" t="str">
        <f>IFERROR(C26/$E26,"-")</f>
        <v>-</v>
      </c>
      <c r="D30" s="246" t="str">
        <f>IFERROR(D26/$E26,"-")</f>
        <v>-</v>
      </c>
      <c r="E30" s="284"/>
      <c r="F30" s="246">
        <f>IFERROR(F26/$H26,"-")</f>
        <v>0</v>
      </c>
      <c r="G30" s="246">
        <f>IFERROR(G26/$H26,"-")</f>
        <v>1</v>
      </c>
      <c r="H30" s="246"/>
      <c r="I30" s="669"/>
      <c r="J30" s="669"/>
      <c r="K30" s="669"/>
      <c r="L30" s="669"/>
      <c r="M30" s="669"/>
      <c r="N30" s="669"/>
      <c r="O30" s="669"/>
      <c r="P30" s="669"/>
      <c r="Q30" s="669"/>
      <c r="R30" s="669"/>
      <c r="S30" s="669"/>
      <c r="T30" s="669"/>
      <c r="U30" s="669"/>
      <c r="V30" s="669"/>
      <c r="W30" s="669"/>
      <c r="X30" s="669"/>
    </row>
    <row r="31" spans="1:24" x14ac:dyDescent="0.25">
      <c r="A31" s="669"/>
      <c r="B31" s="656" t="s">
        <v>76</v>
      </c>
      <c r="C31" s="319" t="str">
        <f t="shared" ref="C31:D31" si="8">IFERROR(C27/$E27,"-")</f>
        <v>-</v>
      </c>
      <c r="D31" s="247" t="str">
        <f t="shared" si="8"/>
        <v>-</v>
      </c>
      <c r="E31" s="285"/>
      <c r="F31" s="247">
        <f t="shared" ref="F31:G31" si="9">IFERROR(F27/$H27,"-")</f>
        <v>2.4184381726281168E-2</v>
      </c>
      <c r="G31" s="247">
        <f t="shared" si="9"/>
        <v>0.97581561827371888</v>
      </c>
      <c r="H31" s="247"/>
      <c r="I31" s="669"/>
      <c r="J31" s="669"/>
      <c r="K31" s="669"/>
      <c r="L31" s="669"/>
      <c r="M31" s="669"/>
      <c r="N31" s="669"/>
      <c r="O31" s="669"/>
      <c r="P31" s="669"/>
      <c r="Q31" s="669"/>
      <c r="R31" s="669"/>
      <c r="S31" s="669"/>
      <c r="T31" s="669"/>
      <c r="U31" s="669"/>
      <c r="V31" s="669"/>
      <c r="W31" s="669"/>
      <c r="X31" s="669"/>
    </row>
    <row r="32" spans="1:24" ht="15.75" thickBot="1" x14ac:dyDescent="0.3">
      <c r="A32" s="669"/>
      <c r="B32" s="279" t="s">
        <v>77</v>
      </c>
      <c r="C32" s="282" t="str">
        <f t="shared" ref="C32:D32" si="10">IFERROR(C28/$E28,"-")</f>
        <v>-</v>
      </c>
      <c r="D32" s="283" t="str">
        <f t="shared" si="10"/>
        <v>-</v>
      </c>
      <c r="E32" s="286"/>
      <c r="F32" s="283">
        <f t="shared" ref="F32:G32" si="11">IFERROR(F28/$H28,"-")</f>
        <v>2.4184381726281168E-2</v>
      </c>
      <c r="G32" s="283">
        <f t="shared" si="11"/>
        <v>0.97581561827371888</v>
      </c>
      <c r="H32" s="283"/>
      <c r="I32" s="669"/>
      <c r="J32" s="669"/>
      <c r="K32" s="669"/>
      <c r="L32" s="669"/>
      <c r="M32" s="669"/>
      <c r="N32" s="669"/>
      <c r="O32" s="669"/>
      <c r="P32" s="669"/>
      <c r="Q32" s="669"/>
      <c r="R32" s="669"/>
      <c r="S32" s="669"/>
      <c r="T32" s="669"/>
      <c r="U32" s="669"/>
      <c r="V32" s="669"/>
      <c r="W32" s="669"/>
      <c r="X32" s="669"/>
    </row>
  </sheetData>
  <mergeCells count="6">
    <mergeCell ref="A1:C1"/>
    <mergeCell ref="B23:B24"/>
    <mergeCell ref="C10:E10"/>
    <mergeCell ref="F10:H10"/>
    <mergeCell ref="C23:E23"/>
    <mergeCell ref="F23:H23"/>
  </mergeCells>
  <hyperlinks>
    <hyperlink ref="C5" location="Staff!B10" display="Table I1.1" xr:uid="{E23EDF90-C4F7-4424-BE93-D1A8E1989E3D}"/>
    <hyperlink ref="C6" location="Staff!B22" display="Table I1.2" xr:uid="{CF659899-DAC3-47A5-A0C6-C4D9F260ACB1}"/>
    <hyperlink ref="A3" location="Contents!A1" display="Return to Contents" xr:uid="{72FC9650-0B58-44A1-8DFD-3235C0969F6A}"/>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08B0-A54E-4F53-895D-10D029BA92AA}">
  <dimension ref="A1:O53"/>
  <sheetViews>
    <sheetView workbookViewId="0">
      <selection activeCell="A8" sqref="A8"/>
    </sheetView>
  </sheetViews>
  <sheetFormatPr defaultRowHeight="15" x14ac:dyDescent="0.25"/>
  <cols>
    <col min="1" max="1" width="9.140625" style="276"/>
    <col min="2" max="2" width="15" style="276" customWidth="1"/>
    <col min="3" max="14" width="16.140625" style="276" customWidth="1"/>
    <col min="15" max="16384" width="9.140625" style="276"/>
  </cols>
  <sheetData>
    <row r="1" spans="1:15" ht="18.75" x14ac:dyDescent="0.3">
      <c r="A1" s="717" t="s">
        <v>1</v>
      </c>
      <c r="B1" s="717"/>
      <c r="C1" s="717"/>
      <c r="D1" s="669"/>
      <c r="E1" s="669"/>
      <c r="F1" s="669"/>
      <c r="G1" s="669"/>
      <c r="H1" s="669"/>
      <c r="I1" s="669"/>
      <c r="J1" s="669"/>
      <c r="K1" s="669"/>
      <c r="L1" s="669"/>
      <c r="M1" s="669"/>
      <c r="N1" s="669"/>
      <c r="O1" s="277"/>
    </row>
    <row r="2" spans="1:15" x14ac:dyDescent="0.25">
      <c r="A2" s="670" t="s">
        <v>11</v>
      </c>
      <c r="B2" s="669"/>
      <c r="C2" s="669"/>
      <c r="D2" s="669"/>
      <c r="E2" s="669"/>
      <c r="F2" s="669"/>
      <c r="G2" s="669"/>
      <c r="H2" s="669"/>
      <c r="I2" s="669"/>
      <c r="J2" s="669"/>
      <c r="K2" s="669"/>
      <c r="L2" s="669"/>
      <c r="M2" s="669"/>
      <c r="N2" s="669"/>
      <c r="O2" s="669"/>
    </row>
    <row r="3" spans="1:15" s="669" customFormat="1" x14ac:dyDescent="0.25">
      <c r="A3" s="277" t="s">
        <v>21</v>
      </c>
    </row>
    <row r="4" spans="1:15" x14ac:dyDescent="0.25">
      <c r="A4" s="670"/>
      <c r="B4" s="669"/>
      <c r="C4" s="669"/>
      <c r="D4" s="669"/>
      <c r="E4" s="669"/>
      <c r="F4" s="669"/>
      <c r="G4" s="669"/>
      <c r="H4" s="669"/>
      <c r="I4" s="669"/>
      <c r="J4" s="669"/>
      <c r="K4" s="669"/>
      <c r="L4" s="669"/>
      <c r="M4" s="669"/>
      <c r="N4" s="669"/>
      <c r="O4" s="669"/>
    </row>
    <row r="5" spans="1:15" x14ac:dyDescent="0.25">
      <c r="A5" s="273" t="s">
        <v>201</v>
      </c>
      <c r="B5" s="669"/>
      <c r="C5" s="274" t="s">
        <v>35</v>
      </c>
      <c r="D5" s="669"/>
      <c r="E5" s="669"/>
      <c r="F5" s="669"/>
      <c r="G5" s="669"/>
      <c r="H5" s="669"/>
      <c r="I5" s="669"/>
      <c r="J5" s="669"/>
      <c r="K5" s="669"/>
      <c r="L5" s="669"/>
      <c r="M5" s="669"/>
      <c r="N5" s="669"/>
      <c r="O5" s="669"/>
    </row>
    <row r="6" spans="1:15" x14ac:dyDescent="0.25">
      <c r="A6" s="273" t="s">
        <v>202</v>
      </c>
      <c r="B6" s="669"/>
      <c r="C6" s="274" t="s">
        <v>203</v>
      </c>
      <c r="D6" s="669"/>
      <c r="E6" s="669"/>
      <c r="F6" s="669"/>
      <c r="G6" s="669"/>
      <c r="H6" s="669"/>
      <c r="I6" s="669"/>
      <c r="J6" s="669"/>
      <c r="K6" s="669"/>
      <c r="L6" s="669"/>
      <c r="M6" s="669"/>
      <c r="N6" s="669"/>
      <c r="O6" s="669"/>
    </row>
    <row r="7" spans="1:15" x14ac:dyDescent="0.25">
      <c r="A7" s="273"/>
      <c r="B7" s="669"/>
      <c r="C7" s="277"/>
      <c r="D7" s="669"/>
      <c r="E7" s="669"/>
      <c r="F7" s="669"/>
      <c r="G7" s="669"/>
      <c r="H7" s="669"/>
      <c r="I7" s="669"/>
      <c r="J7" s="669"/>
      <c r="K7" s="669"/>
      <c r="L7" s="669"/>
      <c r="M7" s="669"/>
      <c r="N7" s="669"/>
      <c r="O7" s="669"/>
    </row>
    <row r="8" spans="1:15" x14ac:dyDescent="0.25">
      <c r="A8" s="277" t="s">
        <v>204</v>
      </c>
      <c r="B8" s="275"/>
      <c r="C8" s="275"/>
      <c r="D8" s="275"/>
      <c r="E8" s="275"/>
      <c r="F8" s="669"/>
      <c r="G8" s="669"/>
      <c r="H8" s="669"/>
      <c r="I8" s="669"/>
      <c r="J8" s="669"/>
      <c r="K8" s="669"/>
      <c r="L8" s="669"/>
      <c r="M8" s="669"/>
      <c r="N8" s="669"/>
      <c r="O8" s="669"/>
    </row>
    <row r="9" spans="1:15" x14ac:dyDescent="0.25">
      <c r="A9" s="670"/>
      <c r="B9" s="669"/>
      <c r="C9" s="669"/>
      <c r="D9" s="669"/>
      <c r="E9" s="669"/>
      <c r="F9" s="669"/>
      <c r="G9" s="669"/>
      <c r="H9" s="669"/>
      <c r="I9" s="669"/>
      <c r="J9" s="669"/>
      <c r="K9" s="669"/>
      <c r="L9" s="669"/>
      <c r="M9" s="669"/>
      <c r="N9" s="669"/>
      <c r="O9" s="669"/>
    </row>
    <row r="10" spans="1:15" x14ac:dyDescent="0.25">
      <c r="A10" s="669"/>
      <c r="B10" s="751" t="s">
        <v>201</v>
      </c>
      <c r="C10" s="718" t="str">
        <f>$A$1</f>
        <v>South Ayrshire</v>
      </c>
      <c r="D10" s="719"/>
      <c r="E10" s="720"/>
      <c r="F10" s="719" t="s">
        <v>70</v>
      </c>
      <c r="G10" s="719"/>
      <c r="H10" s="719"/>
      <c r="I10" s="669"/>
      <c r="J10" s="669"/>
      <c r="K10" s="669"/>
      <c r="L10" s="669"/>
      <c r="M10" s="669"/>
      <c r="N10" s="669"/>
      <c r="O10" s="669"/>
    </row>
    <row r="11" spans="1:15" ht="15.75" thickBot="1" x14ac:dyDescent="0.3">
      <c r="A11" s="669"/>
      <c r="B11" s="752"/>
      <c r="C11" s="280" t="s">
        <v>196</v>
      </c>
      <c r="D11" s="281" t="s">
        <v>197</v>
      </c>
      <c r="E11" s="597" t="s">
        <v>205</v>
      </c>
      <c r="F11" s="280" t="s">
        <v>196</v>
      </c>
      <c r="G11" s="281" t="s">
        <v>197</v>
      </c>
      <c r="H11" s="596" t="s">
        <v>205</v>
      </c>
      <c r="I11" s="669"/>
      <c r="J11" s="669"/>
      <c r="K11" s="669"/>
      <c r="L11" s="669"/>
      <c r="M11" s="669"/>
      <c r="N11" s="669"/>
      <c r="O11" s="669"/>
    </row>
    <row r="12" spans="1:15" x14ac:dyDescent="0.25">
      <c r="A12" s="669"/>
      <c r="B12" s="160" t="s">
        <v>73</v>
      </c>
      <c r="C12" s="35"/>
      <c r="D12" s="169"/>
      <c r="E12" s="190"/>
      <c r="F12" s="169"/>
      <c r="G12" s="169"/>
      <c r="H12" s="169"/>
      <c r="I12" s="669"/>
      <c r="J12" s="669"/>
      <c r="K12" s="669"/>
      <c r="L12" s="669"/>
      <c r="M12" s="669"/>
      <c r="N12" s="669"/>
      <c r="O12" s="669"/>
    </row>
    <row r="13" spans="1:15" x14ac:dyDescent="0.25">
      <c r="A13" s="669"/>
      <c r="B13" s="654" t="s">
        <v>74</v>
      </c>
      <c r="C13" s="297">
        <v>262619</v>
      </c>
      <c r="D13" s="298" t="s">
        <v>75</v>
      </c>
      <c r="E13" s="301">
        <f>SUM(C13:D13)</f>
        <v>262619</v>
      </c>
      <c r="F13" s="297">
        <v>14382414.17</v>
      </c>
      <c r="G13" s="298">
        <v>12339227.790000001</v>
      </c>
      <c r="H13" s="311">
        <f>SUM(F13:G13)</f>
        <v>26721641.960000001</v>
      </c>
      <c r="I13" s="669"/>
      <c r="J13" s="669"/>
      <c r="K13" s="669"/>
      <c r="L13" s="669"/>
      <c r="M13" s="669"/>
      <c r="N13" s="669"/>
      <c r="O13" s="669"/>
    </row>
    <row r="14" spans="1:15" x14ac:dyDescent="0.25">
      <c r="A14" s="669"/>
      <c r="B14" s="656" t="s">
        <v>76</v>
      </c>
      <c r="C14" s="299">
        <v>347055</v>
      </c>
      <c r="D14" s="300" t="s">
        <v>75</v>
      </c>
      <c r="E14" s="302">
        <f t="shared" ref="E14:E15" si="0">SUM(C14:D14)</f>
        <v>347055</v>
      </c>
      <c r="F14" s="299">
        <v>14914416.17</v>
      </c>
      <c r="G14" s="300">
        <v>11239610.120000001</v>
      </c>
      <c r="H14" s="312">
        <f t="shared" ref="H14" si="1">SUM(F14:G14)</f>
        <v>26154026.289999999</v>
      </c>
      <c r="I14" s="669"/>
      <c r="J14" s="669"/>
      <c r="K14" s="669"/>
      <c r="L14" s="669"/>
      <c r="M14" s="669"/>
      <c r="N14" s="669"/>
      <c r="O14" s="669"/>
    </row>
    <row r="15" spans="1:15" x14ac:dyDescent="0.25">
      <c r="A15" s="669"/>
      <c r="B15" s="303" t="s">
        <v>77</v>
      </c>
      <c r="C15" s="313">
        <v>360518.31</v>
      </c>
      <c r="D15" s="316" t="s">
        <v>376</v>
      </c>
      <c r="E15" s="314">
        <f t="shared" si="0"/>
        <v>360518.31</v>
      </c>
      <c r="F15" s="313">
        <v>15096719.860000001</v>
      </c>
      <c r="G15" s="316">
        <v>13098484.510000002</v>
      </c>
      <c r="H15" s="315">
        <f>SUM(F15:G15)</f>
        <v>28195204.370000005</v>
      </c>
      <c r="I15" s="531"/>
      <c r="J15" s="669"/>
      <c r="K15" s="669"/>
      <c r="L15" s="669"/>
      <c r="M15" s="669"/>
      <c r="N15" s="669"/>
      <c r="O15" s="669"/>
    </row>
    <row r="16" spans="1:15" x14ac:dyDescent="0.25">
      <c r="A16" s="669"/>
      <c r="B16" s="670" t="s">
        <v>78</v>
      </c>
      <c r="C16" s="181"/>
      <c r="D16" s="651"/>
      <c r="E16" s="598"/>
      <c r="F16" s="669"/>
      <c r="G16" s="669"/>
      <c r="H16" s="669"/>
      <c r="I16" s="669"/>
      <c r="J16" s="669"/>
      <c r="K16" s="669"/>
      <c r="L16" s="669"/>
      <c r="M16" s="669"/>
      <c r="N16" s="669"/>
      <c r="O16" s="669"/>
    </row>
    <row r="17" spans="1:14" x14ac:dyDescent="0.25">
      <c r="A17" s="669"/>
      <c r="B17" s="654" t="s">
        <v>74</v>
      </c>
      <c r="C17" s="320">
        <f>IFERROR(C13/$E13,"-")</f>
        <v>1</v>
      </c>
      <c r="D17" s="246" t="str">
        <f>IFERROR(D13/$E13,"-")</f>
        <v>-</v>
      </c>
      <c r="E17" s="284"/>
      <c r="F17" s="246">
        <f>IFERROR(F13/$H13,"-")</f>
        <v>0.53823092875539746</v>
      </c>
      <c r="G17" s="246">
        <f>IFERROR(G13/$H13,"-")</f>
        <v>0.46176907124460254</v>
      </c>
      <c r="H17" s="246"/>
      <c r="I17" s="669"/>
      <c r="J17" s="669"/>
      <c r="K17" s="669"/>
      <c r="L17" s="669"/>
      <c r="M17" s="669"/>
      <c r="N17" s="669"/>
    </row>
    <row r="18" spans="1:14" x14ac:dyDescent="0.25">
      <c r="A18" s="669"/>
      <c r="B18" s="656" t="s">
        <v>76</v>
      </c>
      <c r="C18" s="319">
        <f t="shared" ref="C18:D19" si="2">IFERROR(C14/$E14,"-")</f>
        <v>1</v>
      </c>
      <c r="D18" s="247" t="str">
        <f t="shared" si="2"/>
        <v>-</v>
      </c>
      <c r="E18" s="285"/>
      <c r="F18" s="247">
        <f t="shared" ref="F18:G19" si="3">IFERROR(F14/$H14,"-")</f>
        <v>0.57025316120074909</v>
      </c>
      <c r="G18" s="247">
        <f t="shared" si="3"/>
        <v>0.42974683879925096</v>
      </c>
      <c r="H18" s="247"/>
      <c r="I18" s="599"/>
      <c r="J18" s="669"/>
      <c r="K18" s="669"/>
      <c r="L18" s="669"/>
      <c r="M18" s="669"/>
      <c r="N18" s="669"/>
    </row>
    <row r="19" spans="1:14" ht="15.75" thickBot="1" x14ac:dyDescent="0.3">
      <c r="A19" s="669"/>
      <c r="B19" s="279" t="s">
        <v>77</v>
      </c>
      <c r="C19" s="282">
        <f t="shared" si="2"/>
        <v>1</v>
      </c>
      <c r="D19" s="283" t="str">
        <f t="shared" si="2"/>
        <v>-</v>
      </c>
      <c r="E19" s="286"/>
      <c r="F19" s="283">
        <f t="shared" si="3"/>
        <v>0.53543573090972418</v>
      </c>
      <c r="G19" s="283">
        <f t="shared" si="3"/>
        <v>0.46456426909027576</v>
      </c>
      <c r="H19" s="283"/>
      <c r="I19" s="599"/>
      <c r="J19" s="669"/>
      <c r="K19" s="669"/>
      <c r="L19" s="669"/>
      <c r="M19" s="669"/>
      <c r="N19" s="669"/>
    </row>
    <row r="20" spans="1:14" x14ac:dyDescent="0.25">
      <c r="A20" s="669"/>
      <c r="B20" s="669"/>
      <c r="C20" s="669"/>
      <c r="D20" s="669"/>
      <c r="E20" s="669"/>
      <c r="F20" s="669"/>
      <c r="G20" s="669"/>
      <c r="H20" s="669"/>
      <c r="I20" s="599"/>
      <c r="J20" s="669"/>
      <c r="K20" s="669"/>
      <c r="L20" s="669"/>
      <c r="M20" s="669"/>
      <c r="N20" s="669"/>
    </row>
    <row r="21" spans="1:14" x14ac:dyDescent="0.25">
      <c r="A21" s="670" t="s">
        <v>206</v>
      </c>
      <c r="B21" s="275"/>
      <c r="C21" s="275"/>
      <c r="D21" s="275"/>
      <c r="E21" s="669"/>
      <c r="F21" s="669"/>
      <c r="G21" s="669"/>
      <c r="H21" s="669"/>
      <c r="I21" s="669"/>
      <c r="J21" s="669"/>
      <c r="K21" s="669"/>
      <c r="L21" s="669"/>
      <c r="M21" s="669"/>
      <c r="N21" s="669"/>
    </row>
    <row r="22" spans="1:14" x14ac:dyDescent="0.25">
      <c r="A22" s="670"/>
      <c r="B22" s="669"/>
      <c r="C22" s="669"/>
      <c r="D22" s="669"/>
      <c r="E22" s="669"/>
      <c r="F22" s="669"/>
      <c r="G22" s="669"/>
      <c r="H22" s="669"/>
      <c r="I22" s="669"/>
      <c r="J22" s="669"/>
      <c r="K22" s="669"/>
      <c r="L22" s="669"/>
      <c r="M22" s="669"/>
      <c r="N22" s="669"/>
    </row>
    <row r="23" spans="1:14" x14ac:dyDescent="0.25">
      <c r="A23" s="669"/>
      <c r="B23" s="751" t="s">
        <v>202</v>
      </c>
      <c r="C23" s="718" t="str">
        <f>$A$1</f>
        <v>South Ayrshire</v>
      </c>
      <c r="D23" s="719"/>
      <c r="E23" s="719"/>
      <c r="F23" s="719"/>
      <c r="G23" s="719"/>
      <c r="H23" s="720"/>
      <c r="I23" s="719" t="s">
        <v>70</v>
      </c>
      <c r="J23" s="719"/>
      <c r="K23" s="719"/>
      <c r="L23" s="719"/>
      <c r="M23" s="719"/>
      <c r="N23" s="719"/>
    </row>
    <row r="24" spans="1:14" ht="30.75" thickBot="1" x14ac:dyDescent="0.3">
      <c r="A24" s="669"/>
      <c r="B24" s="751"/>
      <c r="C24" s="196" t="s">
        <v>207</v>
      </c>
      <c r="D24" s="197" t="s">
        <v>208</v>
      </c>
      <c r="E24" s="197" t="s">
        <v>209</v>
      </c>
      <c r="F24" s="197" t="s">
        <v>210</v>
      </c>
      <c r="G24" s="197" t="s">
        <v>124</v>
      </c>
      <c r="H24" s="91" t="s">
        <v>183</v>
      </c>
      <c r="I24" s="197" t="s">
        <v>207</v>
      </c>
      <c r="J24" s="197" t="s">
        <v>208</v>
      </c>
      <c r="K24" s="197" t="s">
        <v>209</v>
      </c>
      <c r="L24" s="197" t="s">
        <v>210</v>
      </c>
      <c r="M24" s="197" t="s">
        <v>124</v>
      </c>
      <c r="N24" s="710" t="s">
        <v>183</v>
      </c>
    </row>
    <row r="25" spans="1:14" x14ac:dyDescent="0.25">
      <c r="A25" s="669"/>
      <c r="B25" s="182" t="s">
        <v>73</v>
      </c>
      <c r="C25" s="35"/>
      <c r="D25" s="169"/>
      <c r="E25" s="169"/>
      <c r="F25" s="169"/>
      <c r="G25" s="169"/>
      <c r="H25" s="190"/>
      <c r="I25" s="169"/>
      <c r="J25" s="169"/>
      <c r="K25" s="169"/>
      <c r="L25" s="169"/>
      <c r="M25" s="169"/>
      <c r="N25" s="169"/>
    </row>
    <row r="26" spans="1:14" x14ac:dyDescent="0.25">
      <c r="A26" s="669"/>
      <c r="B26" s="655" t="s">
        <v>74</v>
      </c>
      <c r="C26" s="297">
        <v>0</v>
      </c>
      <c r="D26" s="298">
        <v>0</v>
      </c>
      <c r="E26" s="298">
        <v>0</v>
      </c>
      <c r="F26" s="298">
        <v>0</v>
      </c>
      <c r="G26" s="298">
        <v>0</v>
      </c>
      <c r="H26" s="330">
        <f>SUM(C26:G26)</f>
        <v>0</v>
      </c>
      <c r="I26" s="298">
        <v>447591</v>
      </c>
      <c r="J26" s="298">
        <v>517349.44</v>
      </c>
      <c r="K26" s="298">
        <v>303137.03000000003</v>
      </c>
      <c r="L26" s="298">
        <v>1660152.81</v>
      </c>
      <c r="M26" s="298">
        <v>1189735.74</v>
      </c>
      <c r="N26" s="325">
        <f>SUM(I26:M26)</f>
        <v>4117966.0200000005</v>
      </c>
    </row>
    <row r="27" spans="1:14" x14ac:dyDescent="0.25">
      <c r="A27" s="669"/>
      <c r="B27" s="657" t="s">
        <v>76</v>
      </c>
      <c r="C27" s="299" t="s">
        <v>376</v>
      </c>
      <c r="D27" s="300" t="s">
        <v>376</v>
      </c>
      <c r="E27" s="300" t="s">
        <v>376</v>
      </c>
      <c r="F27" s="300" t="s">
        <v>376</v>
      </c>
      <c r="G27" s="300">
        <v>0</v>
      </c>
      <c r="H27" s="331">
        <f t="shared" ref="H27:H28" si="4">SUM(C27:G27)</f>
        <v>0</v>
      </c>
      <c r="I27" s="300">
        <v>290094</v>
      </c>
      <c r="J27" s="300">
        <v>459223.27999999997</v>
      </c>
      <c r="K27" s="300">
        <v>545522.46</v>
      </c>
      <c r="L27" s="300">
        <v>771397.88</v>
      </c>
      <c r="M27" s="300">
        <v>1977490.44</v>
      </c>
      <c r="N27" s="326">
        <f t="shared" ref="N27:N28" si="5">SUM(I27:M27)</f>
        <v>4043728.06</v>
      </c>
    </row>
    <row r="28" spans="1:14" x14ac:dyDescent="0.25">
      <c r="A28" s="669"/>
      <c r="B28" s="328" t="s">
        <v>77</v>
      </c>
      <c r="C28" s="297" t="s">
        <v>376</v>
      </c>
      <c r="D28" s="298" t="s">
        <v>376</v>
      </c>
      <c r="E28" s="298" t="s">
        <v>376</v>
      </c>
      <c r="F28" s="298" t="s">
        <v>376</v>
      </c>
      <c r="G28" s="298" t="s">
        <v>376</v>
      </c>
      <c r="H28" s="330">
        <f t="shared" si="4"/>
        <v>0</v>
      </c>
      <c r="I28" s="298">
        <v>161840.16999999998</v>
      </c>
      <c r="J28" s="298">
        <v>191878.59</v>
      </c>
      <c r="K28" s="298">
        <v>274847.45999999996</v>
      </c>
      <c r="L28" s="298">
        <v>603628.26</v>
      </c>
      <c r="M28" s="298">
        <v>2221867.85</v>
      </c>
      <c r="N28" s="325">
        <f t="shared" si="5"/>
        <v>3454062.33</v>
      </c>
    </row>
    <row r="29" spans="1:14" x14ac:dyDescent="0.25">
      <c r="A29" s="669"/>
      <c r="B29" s="329" t="s">
        <v>78</v>
      </c>
      <c r="C29" s="332"/>
      <c r="D29" s="324"/>
      <c r="E29" s="324"/>
      <c r="F29" s="324"/>
      <c r="G29" s="324"/>
      <c r="H29" s="329"/>
      <c r="I29" s="324"/>
      <c r="J29" s="324"/>
      <c r="K29" s="324"/>
      <c r="L29" s="324"/>
      <c r="M29" s="324"/>
      <c r="N29" s="323"/>
    </row>
    <row r="30" spans="1:14" x14ac:dyDescent="0.25">
      <c r="A30" s="669"/>
      <c r="B30" s="655" t="s">
        <v>74</v>
      </c>
      <c r="C30" s="320" t="str">
        <f>IFERROR(C26/$H26,"-")</f>
        <v>-</v>
      </c>
      <c r="D30" s="246" t="str">
        <f t="shared" ref="D30:G30" si="6">IFERROR(D26/$H26,"-")</f>
        <v>-</v>
      </c>
      <c r="E30" s="246" t="str">
        <f t="shared" si="6"/>
        <v>-</v>
      </c>
      <c r="F30" s="246" t="str">
        <f t="shared" si="6"/>
        <v>-</v>
      </c>
      <c r="G30" s="246" t="str">
        <f t="shared" si="6"/>
        <v>-</v>
      </c>
      <c r="H30" s="333"/>
      <c r="I30" s="246">
        <f>IFERROR(I26/$N26,"-")</f>
        <v>0.10869225190935401</v>
      </c>
      <c r="J30" s="246">
        <f t="shared" ref="J30:M30" si="7">IFERROR(J26/$N26,"-")</f>
        <v>0.12563227512984673</v>
      </c>
      <c r="K30" s="246">
        <f t="shared" si="7"/>
        <v>7.3613290767270578E-2</v>
      </c>
      <c r="L30" s="246">
        <f t="shared" si="7"/>
        <v>0.40314873943520296</v>
      </c>
      <c r="M30" s="246">
        <f t="shared" si="7"/>
        <v>0.28891344275832559</v>
      </c>
      <c r="N30" s="334"/>
    </row>
    <row r="31" spans="1:14" x14ac:dyDescent="0.25">
      <c r="A31" s="669"/>
      <c r="B31" s="657" t="s">
        <v>76</v>
      </c>
      <c r="C31" s="319" t="str">
        <f t="shared" ref="C31:G31" si="8">IFERROR(C27/$H27,"-")</f>
        <v>-</v>
      </c>
      <c r="D31" s="247" t="str">
        <f t="shared" si="8"/>
        <v>-</v>
      </c>
      <c r="E31" s="247" t="str">
        <f t="shared" si="8"/>
        <v>-</v>
      </c>
      <c r="F31" s="247" t="str">
        <f t="shared" si="8"/>
        <v>-</v>
      </c>
      <c r="G31" s="247" t="str">
        <f t="shared" si="8"/>
        <v>-</v>
      </c>
      <c r="H31" s="482"/>
      <c r="I31" s="247">
        <f t="shared" ref="I31:M31" si="9">IFERROR(I27/$N27,"-")</f>
        <v>7.1739245492190684E-2</v>
      </c>
      <c r="J31" s="247">
        <f t="shared" si="9"/>
        <v>0.11356433300809055</v>
      </c>
      <c r="K31" s="247">
        <f t="shared" si="9"/>
        <v>0.134905822524574</v>
      </c>
      <c r="L31" s="247">
        <f t="shared" si="9"/>
        <v>0.19076403471107797</v>
      </c>
      <c r="M31" s="247">
        <f t="shared" si="9"/>
        <v>0.48902656426406677</v>
      </c>
      <c r="N31" s="327"/>
    </row>
    <row r="32" spans="1:14" ht="15.75" thickBot="1" x14ac:dyDescent="0.3">
      <c r="A32" s="669"/>
      <c r="B32" s="278" t="s">
        <v>77</v>
      </c>
      <c r="C32" s="321" t="str">
        <f t="shared" ref="C32:G32" si="10">IFERROR(C28/$H28,"-")</f>
        <v>-</v>
      </c>
      <c r="D32" s="322" t="str">
        <f t="shared" si="10"/>
        <v>-</v>
      </c>
      <c r="E32" s="322" t="str">
        <f t="shared" si="10"/>
        <v>-</v>
      </c>
      <c r="F32" s="322" t="str">
        <f t="shared" si="10"/>
        <v>-</v>
      </c>
      <c r="G32" s="322" t="str">
        <f t="shared" si="10"/>
        <v>-</v>
      </c>
      <c r="H32" s="318"/>
      <c r="I32" s="322">
        <f t="shared" ref="I32:M32" si="11">IFERROR(I28/$N28,"-")</f>
        <v>4.6855023024439744E-2</v>
      </c>
      <c r="J32" s="322">
        <f t="shared" si="11"/>
        <v>5.5551571358007312E-2</v>
      </c>
      <c r="K32" s="322">
        <f t="shared" si="11"/>
        <v>7.9572235165773622E-2</v>
      </c>
      <c r="L32" s="322">
        <f t="shared" si="11"/>
        <v>0.17475893667500783</v>
      </c>
      <c r="M32" s="322">
        <f t="shared" si="11"/>
        <v>0.6432622337767715</v>
      </c>
      <c r="N32" s="335"/>
    </row>
    <row r="34" spans="1:6" x14ac:dyDescent="0.25">
      <c r="A34" s="671"/>
      <c r="B34" s="669"/>
      <c r="C34" s="669"/>
      <c r="D34" s="669"/>
      <c r="E34" s="669"/>
      <c r="F34" s="669"/>
    </row>
    <row r="35" spans="1:6" x14ac:dyDescent="0.25">
      <c r="A35" s="669"/>
      <c r="B35" s="669"/>
      <c r="C35" s="669"/>
      <c r="D35" s="669"/>
      <c r="E35" s="669"/>
      <c r="F35" s="669"/>
    </row>
    <row r="36" spans="1:6" x14ac:dyDescent="0.25">
      <c r="A36" s="669"/>
      <c r="B36" s="669"/>
      <c r="C36" s="669"/>
      <c r="D36" s="669"/>
      <c r="E36" s="669"/>
      <c r="F36" s="669"/>
    </row>
    <row r="37" spans="1:6" x14ac:dyDescent="0.25">
      <c r="A37" s="669"/>
      <c r="B37" s="669"/>
      <c r="C37" s="669"/>
      <c r="D37" s="669"/>
      <c r="E37" s="669"/>
      <c r="F37" s="669"/>
    </row>
    <row r="38" spans="1:6" x14ac:dyDescent="0.25">
      <c r="A38" s="669"/>
      <c r="B38" s="669"/>
      <c r="C38" s="669"/>
      <c r="D38" s="669"/>
      <c r="E38" s="669"/>
      <c r="F38" s="669"/>
    </row>
    <row r="39" spans="1:6" x14ac:dyDescent="0.25">
      <c r="A39" s="669"/>
      <c r="B39" s="669"/>
      <c r="C39" s="669"/>
      <c r="D39" s="669"/>
      <c r="E39" s="669"/>
      <c r="F39" s="669"/>
    </row>
    <row r="40" spans="1:6" x14ac:dyDescent="0.25">
      <c r="A40" s="669"/>
      <c r="B40" s="669"/>
      <c r="C40" s="669"/>
      <c r="D40" s="669"/>
      <c r="E40" s="669"/>
      <c r="F40" s="669"/>
    </row>
    <row r="41" spans="1:6" x14ac:dyDescent="0.25">
      <c r="A41" s="669"/>
      <c r="B41" s="669"/>
      <c r="C41" s="669"/>
      <c r="D41" s="669"/>
      <c r="E41" s="669"/>
      <c r="F41" s="669"/>
    </row>
    <row r="42" spans="1:6" x14ac:dyDescent="0.25">
      <c r="A42" s="669"/>
      <c r="B42" s="669"/>
      <c r="C42" s="669"/>
      <c r="D42" s="669"/>
      <c r="E42" s="669"/>
      <c r="F42" s="669"/>
    </row>
    <row r="43" spans="1:6" x14ac:dyDescent="0.25">
      <c r="A43" s="669"/>
      <c r="B43" s="669"/>
      <c r="C43" s="669"/>
      <c r="D43" s="669"/>
      <c r="E43" s="669"/>
      <c r="F43" s="669"/>
    </row>
    <row r="44" spans="1:6" x14ac:dyDescent="0.25">
      <c r="A44" s="669"/>
      <c r="B44" s="669"/>
      <c r="C44" s="669"/>
      <c r="D44" s="669"/>
      <c r="E44" s="669"/>
      <c r="F44" s="669"/>
    </row>
    <row r="45" spans="1:6" x14ac:dyDescent="0.25">
      <c r="A45" s="669"/>
      <c r="B45" s="669"/>
      <c r="C45" s="669"/>
      <c r="D45" s="669"/>
      <c r="E45" s="669"/>
      <c r="F45" s="669"/>
    </row>
    <row r="46" spans="1:6" x14ac:dyDescent="0.25">
      <c r="A46" s="669"/>
      <c r="B46" s="669"/>
      <c r="C46" s="669"/>
      <c r="D46" s="669"/>
      <c r="E46" s="669"/>
      <c r="F46" s="669"/>
    </row>
    <row r="47" spans="1:6" x14ac:dyDescent="0.25">
      <c r="A47" s="669"/>
      <c r="B47" s="669"/>
      <c r="C47" s="669"/>
      <c r="D47" s="669"/>
      <c r="E47" s="669"/>
      <c r="F47" s="669"/>
    </row>
    <row r="48" spans="1:6" x14ac:dyDescent="0.25">
      <c r="A48" s="669"/>
      <c r="B48" s="669"/>
      <c r="C48" s="669"/>
      <c r="D48" s="669"/>
      <c r="E48" s="669"/>
      <c r="F48" s="669"/>
    </row>
    <row r="49" spans="1:2" x14ac:dyDescent="0.25">
      <c r="A49" s="669"/>
      <c r="B49" s="669"/>
    </row>
    <row r="50" spans="1:2" x14ac:dyDescent="0.25">
      <c r="A50" s="669"/>
      <c r="B50" s="669"/>
    </row>
    <row r="51" spans="1:2" x14ac:dyDescent="0.25">
      <c r="A51" s="669"/>
      <c r="B51" s="669"/>
    </row>
    <row r="52" spans="1:2" x14ac:dyDescent="0.25">
      <c r="A52" s="669"/>
      <c r="B52" s="669"/>
    </row>
    <row r="53" spans="1:2" x14ac:dyDescent="0.25">
      <c r="A53" s="669"/>
      <c r="B53" s="669"/>
    </row>
  </sheetData>
  <mergeCells count="7">
    <mergeCell ref="I23:N23"/>
    <mergeCell ref="A1:C1"/>
    <mergeCell ref="C10:E10"/>
    <mergeCell ref="F10:H10"/>
    <mergeCell ref="B23:B24"/>
    <mergeCell ref="B10:B11"/>
    <mergeCell ref="C23:H23"/>
  </mergeCells>
  <hyperlinks>
    <hyperlink ref="C5" location="Funding!B9" display="Table I2.1" xr:uid="{0F07966D-6CB3-4F43-903E-8206216AAB7E}"/>
    <hyperlink ref="C6" location="Funding!B22" display="Table I2.2" xr:uid="{5558E495-2633-4CDB-B2E5-20FFA6F1F12E}"/>
    <hyperlink ref="A3" location="Contents!A1" display="Return to Contents" xr:uid="{2EAE58A6-1877-4778-B45D-7C03737863FF}"/>
    <hyperlink ref="A8" location="'Notes &amp; Caveats'!A21" display="Table I2.1 Local Authority Funding for Each Type of Provision in 2017/18, 2018/19 and 2019/20" xr:uid="{04BDE891-F11A-459B-9BBA-39796609D4E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37B69-BE77-4144-B93D-D775750A7815}">
  <dimension ref="A1:O94"/>
  <sheetViews>
    <sheetView topLeftCell="A39" workbookViewId="0">
      <selection activeCell="A56" sqref="A56"/>
    </sheetView>
  </sheetViews>
  <sheetFormatPr defaultRowHeight="15" x14ac:dyDescent="0.25"/>
  <cols>
    <col min="1" max="1" width="9.140625" style="317"/>
    <col min="2" max="2" width="23.7109375" style="317" customWidth="1"/>
    <col min="3" max="3" width="15.42578125" style="317" customWidth="1"/>
    <col min="4" max="14" width="13.5703125" style="317" customWidth="1"/>
    <col min="15" max="16384" width="9.140625" style="317"/>
  </cols>
  <sheetData>
    <row r="1" spans="1:13" ht="18.75" x14ac:dyDescent="0.3">
      <c r="A1" s="717" t="s">
        <v>1</v>
      </c>
      <c r="B1" s="717"/>
      <c r="C1" s="717"/>
      <c r="D1" s="669"/>
      <c r="E1" s="669"/>
      <c r="F1" s="669"/>
      <c r="G1" s="669"/>
      <c r="H1" s="669"/>
      <c r="I1" s="669"/>
      <c r="J1" s="669"/>
      <c r="K1" s="669"/>
      <c r="L1" s="669"/>
      <c r="M1" s="669"/>
    </row>
    <row r="2" spans="1:13" x14ac:dyDescent="0.25">
      <c r="A2" s="670" t="s">
        <v>12</v>
      </c>
      <c r="B2" s="669"/>
      <c r="C2" s="669"/>
      <c r="D2" s="669"/>
      <c r="E2" s="669"/>
      <c r="F2" s="669"/>
      <c r="G2" s="669"/>
      <c r="H2" s="669"/>
      <c r="I2" s="669"/>
      <c r="J2" s="669"/>
      <c r="K2" s="669"/>
      <c r="L2" s="669"/>
      <c r="M2" s="669"/>
    </row>
    <row r="3" spans="1:13" s="669" customFormat="1" x14ac:dyDescent="0.25">
      <c r="A3" s="277" t="s">
        <v>21</v>
      </c>
    </row>
    <row r="4" spans="1:13" s="436" customFormat="1" x14ac:dyDescent="0.25">
      <c r="A4" s="670"/>
      <c r="B4" s="669"/>
      <c r="C4" s="669"/>
      <c r="D4" s="669"/>
      <c r="E4" s="669"/>
      <c r="F4" s="669"/>
      <c r="G4" s="669"/>
      <c r="H4" s="669"/>
      <c r="I4" s="669"/>
      <c r="J4" s="669"/>
      <c r="K4" s="669"/>
      <c r="L4" s="669"/>
      <c r="M4" s="669"/>
    </row>
    <row r="5" spans="1:13" s="436" customFormat="1" x14ac:dyDescent="0.25">
      <c r="A5" s="273" t="s">
        <v>211</v>
      </c>
      <c r="B5" s="669"/>
      <c r="C5" s="274" t="s">
        <v>212</v>
      </c>
      <c r="D5" s="669"/>
      <c r="E5" s="669"/>
      <c r="F5" s="669"/>
      <c r="G5" s="669"/>
      <c r="H5" s="669"/>
      <c r="I5" s="669"/>
      <c r="J5" s="669"/>
      <c r="K5" s="669"/>
      <c r="L5" s="669"/>
      <c r="M5" s="669"/>
    </row>
    <row r="6" spans="1:13" s="436" customFormat="1" x14ac:dyDescent="0.25">
      <c r="A6" s="273" t="s">
        <v>213</v>
      </c>
      <c r="B6" s="669"/>
      <c r="C6" s="274" t="s">
        <v>214</v>
      </c>
      <c r="D6" s="669"/>
      <c r="E6" s="669"/>
      <c r="F6" s="669"/>
      <c r="G6" s="669"/>
      <c r="H6" s="669"/>
      <c r="I6" s="669"/>
      <c r="J6" s="669"/>
      <c r="K6" s="669"/>
      <c r="L6" s="669"/>
      <c r="M6" s="669"/>
    </row>
    <row r="7" spans="1:13" s="436" customFormat="1" x14ac:dyDescent="0.25">
      <c r="A7" s="273" t="s">
        <v>215</v>
      </c>
      <c r="B7" s="669"/>
      <c r="C7" s="274" t="s">
        <v>38</v>
      </c>
      <c r="D7" s="669"/>
      <c r="E7" s="669"/>
      <c r="F7" s="669"/>
      <c r="G7" s="669"/>
      <c r="H7" s="669"/>
      <c r="I7" s="669"/>
      <c r="J7" s="669"/>
      <c r="K7" s="669"/>
      <c r="L7" s="669"/>
      <c r="M7" s="669"/>
    </row>
    <row r="8" spans="1:13" s="436" customFormat="1" x14ac:dyDescent="0.25">
      <c r="A8" s="273" t="s">
        <v>216</v>
      </c>
      <c r="B8" s="669"/>
      <c r="C8" s="274" t="s">
        <v>217</v>
      </c>
      <c r="D8" s="669"/>
      <c r="E8" s="669"/>
      <c r="F8" s="669"/>
      <c r="G8" s="669"/>
      <c r="H8" s="669"/>
      <c r="I8" s="669"/>
      <c r="J8" s="669"/>
      <c r="K8" s="669"/>
      <c r="L8" s="669"/>
      <c r="M8" s="669"/>
    </row>
    <row r="9" spans="1:13" s="436" customFormat="1" x14ac:dyDescent="0.25">
      <c r="A9" s="273" t="s">
        <v>218</v>
      </c>
      <c r="B9" s="669"/>
      <c r="C9" s="274" t="s">
        <v>40</v>
      </c>
      <c r="D9" s="669"/>
      <c r="E9" s="669"/>
      <c r="F9" s="669"/>
      <c r="G9" s="669"/>
      <c r="H9" s="669"/>
      <c r="I9" s="669"/>
      <c r="J9" s="669"/>
      <c r="K9" s="669"/>
      <c r="L9" s="669"/>
      <c r="M9" s="669"/>
    </row>
    <row r="10" spans="1:13" s="436" customFormat="1" x14ac:dyDescent="0.25">
      <c r="A10" s="273" t="s">
        <v>219</v>
      </c>
      <c r="B10" s="669"/>
      <c r="C10" s="274" t="s">
        <v>220</v>
      </c>
      <c r="D10" s="669"/>
      <c r="E10" s="669"/>
      <c r="F10" s="669"/>
      <c r="G10" s="669"/>
      <c r="H10" s="669"/>
      <c r="I10" s="669"/>
      <c r="J10" s="669"/>
      <c r="K10" s="669"/>
      <c r="L10" s="669"/>
      <c r="M10" s="669"/>
    </row>
    <row r="12" spans="1:13" x14ac:dyDescent="0.25">
      <c r="A12" s="670" t="s">
        <v>221</v>
      </c>
      <c r="B12" s="669"/>
      <c r="C12" s="669"/>
      <c r="D12" s="669"/>
      <c r="E12" s="669"/>
      <c r="F12" s="669"/>
      <c r="G12" s="669"/>
      <c r="H12" s="669"/>
      <c r="I12" s="669"/>
      <c r="J12" s="669"/>
      <c r="K12" s="669"/>
      <c r="L12" s="669"/>
      <c r="M12" s="669"/>
    </row>
    <row r="14" spans="1:13" x14ac:dyDescent="0.25">
      <c r="A14" s="669"/>
      <c r="B14" s="670"/>
      <c r="C14" s="718" t="str">
        <f>A1</f>
        <v>South Ayrshire</v>
      </c>
      <c r="D14" s="719"/>
      <c r="E14" s="720"/>
      <c r="F14" s="719" t="s">
        <v>70</v>
      </c>
      <c r="G14" s="719"/>
      <c r="H14" s="719"/>
      <c r="I14" s="669"/>
      <c r="J14" s="669"/>
      <c r="K14" s="531"/>
      <c r="L14" s="531"/>
      <c r="M14" s="669"/>
    </row>
    <row r="15" spans="1:13" ht="15.75" thickBot="1" x14ac:dyDescent="0.3">
      <c r="A15" s="669"/>
      <c r="B15" s="670" t="s">
        <v>222</v>
      </c>
      <c r="C15" s="410" t="s">
        <v>223</v>
      </c>
      <c r="D15" s="381" t="s">
        <v>224</v>
      </c>
      <c r="E15" s="382" t="s">
        <v>225</v>
      </c>
      <c r="F15" s="355" t="s">
        <v>223</v>
      </c>
      <c r="G15" s="355" t="s">
        <v>224</v>
      </c>
      <c r="H15" s="355" t="s">
        <v>225</v>
      </c>
      <c r="I15" s="669"/>
      <c r="J15" s="669"/>
      <c r="K15" s="669"/>
      <c r="L15" s="669"/>
      <c r="M15" s="669"/>
    </row>
    <row r="16" spans="1:13" x14ac:dyDescent="0.25">
      <c r="A16" s="669"/>
      <c r="B16" s="339" t="s">
        <v>74</v>
      </c>
      <c r="C16" s="404" t="s">
        <v>75</v>
      </c>
      <c r="D16" s="405">
        <v>5214</v>
      </c>
      <c r="E16" s="406">
        <v>4791</v>
      </c>
      <c r="F16" s="404">
        <v>206829</v>
      </c>
      <c r="G16" s="405">
        <v>164415</v>
      </c>
      <c r="H16" s="405">
        <v>99017</v>
      </c>
      <c r="I16" s="669"/>
      <c r="J16" s="669"/>
      <c r="K16" s="669"/>
      <c r="L16" s="669"/>
      <c r="M16" s="669"/>
    </row>
    <row r="17" spans="1:15" x14ac:dyDescent="0.25">
      <c r="A17" s="669"/>
      <c r="B17" s="308" t="s">
        <v>76</v>
      </c>
      <c r="C17" s="165" t="s">
        <v>376</v>
      </c>
      <c r="D17" s="158">
        <v>7394</v>
      </c>
      <c r="E17" s="159">
        <v>7001</v>
      </c>
      <c r="F17" s="158">
        <v>300510</v>
      </c>
      <c r="G17" s="158">
        <v>244637</v>
      </c>
      <c r="H17" s="158">
        <v>68653</v>
      </c>
      <c r="I17" s="669"/>
      <c r="J17" s="669"/>
      <c r="K17" s="669"/>
      <c r="L17" s="669"/>
      <c r="M17" s="669"/>
      <c r="N17" s="669"/>
      <c r="O17" s="669"/>
    </row>
    <row r="18" spans="1:15" ht="15.75" thickBot="1" x14ac:dyDescent="0.3">
      <c r="A18" s="669"/>
      <c r="B18" s="340" t="s">
        <v>77</v>
      </c>
      <c r="C18" s="407" t="s">
        <v>376</v>
      </c>
      <c r="D18" s="408">
        <v>14251</v>
      </c>
      <c r="E18" s="409">
        <v>13848</v>
      </c>
      <c r="F18" s="408">
        <v>302659.79500000004</v>
      </c>
      <c r="G18" s="408">
        <v>249108.245</v>
      </c>
      <c r="H18" s="408">
        <v>104911.72499999999</v>
      </c>
      <c r="I18" s="531"/>
      <c r="J18" s="705"/>
      <c r="K18" s="669"/>
      <c r="L18" s="669"/>
      <c r="M18" s="669"/>
      <c r="N18" s="669"/>
      <c r="O18" s="669"/>
    </row>
    <row r="19" spans="1:15" x14ac:dyDescent="0.25">
      <c r="A19" s="669"/>
      <c r="B19" s="669"/>
      <c r="C19" s="531"/>
      <c r="D19" s="531"/>
      <c r="E19" s="531"/>
      <c r="F19" s="531"/>
      <c r="G19" s="531"/>
      <c r="H19" s="531"/>
      <c r="I19" s="669"/>
      <c r="J19" s="669"/>
      <c r="K19" s="669"/>
      <c r="L19" s="669"/>
      <c r="M19" s="669"/>
      <c r="N19" s="669"/>
      <c r="O19" s="669"/>
    </row>
    <row r="20" spans="1:15" x14ac:dyDescent="0.25">
      <c r="A20" s="670" t="s">
        <v>226</v>
      </c>
      <c r="B20" s="669"/>
      <c r="C20" s="531"/>
      <c r="D20" s="531"/>
      <c r="E20" s="531"/>
      <c r="F20" s="531"/>
      <c r="G20" s="531"/>
      <c r="H20" s="531"/>
      <c r="I20" s="669"/>
      <c r="J20" s="669"/>
      <c r="K20" s="669"/>
      <c r="L20" s="669"/>
      <c r="M20" s="669"/>
      <c r="N20" s="669"/>
      <c r="O20" s="669"/>
    </row>
    <row r="22" spans="1:15" x14ac:dyDescent="0.25">
      <c r="A22" s="669"/>
      <c r="B22" s="669"/>
      <c r="C22" s="718" t="str">
        <f>$A$1</f>
        <v>South Ayrshire</v>
      </c>
      <c r="D22" s="719"/>
      <c r="E22" s="719"/>
      <c r="F22" s="719"/>
      <c r="G22" s="719"/>
      <c r="H22" s="720"/>
      <c r="I22" s="718" t="s">
        <v>70</v>
      </c>
      <c r="J22" s="719"/>
      <c r="K22" s="719"/>
      <c r="L22" s="719"/>
      <c r="M22" s="719"/>
      <c r="N22" s="719"/>
      <c r="O22" s="669"/>
    </row>
    <row r="23" spans="1:15" ht="15.75" thickBot="1" x14ac:dyDescent="0.3">
      <c r="A23" s="669"/>
      <c r="B23" s="342" t="s">
        <v>213</v>
      </c>
      <c r="C23" s="410" t="s">
        <v>227</v>
      </c>
      <c r="D23" s="381" t="s">
        <v>228</v>
      </c>
      <c r="E23" s="381" t="s">
        <v>229</v>
      </c>
      <c r="F23" s="381" t="s">
        <v>230</v>
      </c>
      <c r="G23" s="381" t="s">
        <v>231</v>
      </c>
      <c r="H23" s="382" t="s">
        <v>124</v>
      </c>
      <c r="I23" s="410" t="s">
        <v>227</v>
      </c>
      <c r="J23" s="381" t="s">
        <v>228</v>
      </c>
      <c r="K23" s="381" t="s">
        <v>229</v>
      </c>
      <c r="L23" s="381" t="s">
        <v>230</v>
      </c>
      <c r="M23" s="381" t="s">
        <v>231</v>
      </c>
      <c r="N23" s="381" t="s">
        <v>124</v>
      </c>
      <c r="O23" s="669"/>
    </row>
    <row r="24" spans="1:15" x14ac:dyDescent="0.25">
      <c r="A24" s="669"/>
      <c r="B24" s="160" t="s">
        <v>73</v>
      </c>
      <c r="C24" s="35"/>
      <c r="D24" s="169"/>
      <c r="E24" s="169"/>
      <c r="F24" s="169"/>
      <c r="G24" s="169"/>
      <c r="H24" s="190"/>
      <c r="I24" s="169"/>
      <c r="J24" s="169"/>
      <c r="K24" s="169"/>
      <c r="L24" s="169"/>
      <c r="M24" s="169"/>
      <c r="N24" s="169"/>
      <c r="O24" s="669"/>
    </row>
    <row r="25" spans="1:15" x14ac:dyDescent="0.25">
      <c r="A25" s="669"/>
      <c r="B25" s="309" t="s">
        <v>74</v>
      </c>
      <c r="C25" s="152" t="s">
        <v>75</v>
      </c>
      <c r="D25" s="153" t="s">
        <v>75</v>
      </c>
      <c r="E25" s="153" t="s">
        <v>75</v>
      </c>
      <c r="F25" s="153" t="s">
        <v>75</v>
      </c>
      <c r="G25" s="153" t="s">
        <v>75</v>
      </c>
      <c r="H25" s="191" t="s">
        <v>378</v>
      </c>
      <c r="I25" s="153">
        <v>16380</v>
      </c>
      <c r="J25" s="153">
        <v>129567</v>
      </c>
      <c r="K25" s="153">
        <v>70004</v>
      </c>
      <c r="L25" s="153">
        <v>2047</v>
      </c>
      <c r="M25" s="153">
        <v>0</v>
      </c>
      <c r="N25" s="153" t="s">
        <v>378</v>
      </c>
      <c r="O25" s="669"/>
    </row>
    <row r="26" spans="1:15" x14ac:dyDescent="0.25">
      <c r="A26" s="669"/>
      <c r="B26" s="310" t="s">
        <v>76</v>
      </c>
      <c r="C26" s="156">
        <v>1811</v>
      </c>
      <c r="D26" s="157">
        <v>1825</v>
      </c>
      <c r="E26" s="157">
        <v>3345</v>
      </c>
      <c r="F26" s="157">
        <v>0</v>
      </c>
      <c r="G26" s="157">
        <v>0</v>
      </c>
      <c r="H26" s="412" t="s">
        <v>378</v>
      </c>
      <c r="I26" s="157">
        <v>22286</v>
      </c>
      <c r="J26" s="157">
        <v>103407</v>
      </c>
      <c r="K26" s="157">
        <v>56566</v>
      </c>
      <c r="L26" s="157">
        <v>4739</v>
      </c>
      <c r="M26" s="157">
        <v>833</v>
      </c>
      <c r="N26" s="157" t="s">
        <v>378</v>
      </c>
      <c r="O26" s="669"/>
    </row>
    <row r="27" spans="1:15" x14ac:dyDescent="0.25">
      <c r="A27" s="669"/>
      <c r="B27" s="309" t="s">
        <v>77</v>
      </c>
      <c r="C27" s="152">
        <v>1860</v>
      </c>
      <c r="D27" s="153">
        <v>1472</v>
      </c>
      <c r="E27" s="153">
        <v>10516</v>
      </c>
      <c r="F27" s="153" t="s">
        <v>376</v>
      </c>
      <c r="G27" s="153" t="s">
        <v>376</v>
      </c>
      <c r="H27" s="191" t="s">
        <v>376</v>
      </c>
      <c r="I27" s="153">
        <v>17723.425000000003</v>
      </c>
      <c r="J27" s="153">
        <v>93863.78</v>
      </c>
      <c r="K27" s="153">
        <v>74746.31</v>
      </c>
      <c r="L27" s="153">
        <v>1217</v>
      </c>
      <c r="M27" s="153">
        <v>403.60499999999996</v>
      </c>
      <c r="N27" s="153">
        <v>6676.95</v>
      </c>
      <c r="O27" s="669"/>
    </row>
    <row r="28" spans="1:15" x14ac:dyDescent="0.25">
      <c r="A28" s="669"/>
      <c r="B28" s="323" t="s">
        <v>78</v>
      </c>
      <c r="C28" s="332"/>
      <c r="D28" s="324"/>
      <c r="E28" s="324"/>
      <c r="F28" s="324"/>
      <c r="G28" s="324"/>
      <c r="H28" s="343"/>
      <c r="I28" s="418"/>
      <c r="J28" s="418"/>
      <c r="K28" s="418"/>
      <c r="L28" s="418"/>
      <c r="M28" s="418"/>
      <c r="N28" s="418"/>
      <c r="O28" s="669"/>
    </row>
    <row r="29" spans="1:15" x14ac:dyDescent="0.25">
      <c r="A29" s="669"/>
      <c r="B29" s="309" t="s">
        <v>74</v>
      </c>
      <c r="C29" s="413" t="str">
        <f>IFERROR(C25/SUM($C25:$H25),"-")</f>
        <v>-</v>
      </c>
      <c r="D29" s="251" t="str">
        <f t="shared" ref="D29:H29" si="0">IFERROR(D25/SUM($C25:$H25),"-")</f>
        <v>-</v>
      </c>
      <c r="E29" s="251" t="str">
        <f t="shared" si="0"/>
        <v>-</v>
      </c>
      <c r="F29" s="251" t="str">
        <f t="shared" si="0"/>
        <v>-</v>
      </c>
      <c r="G29" s="251" t="str">
        <f t="shared" si="0"/>
        <v>-</v>
      </c>
      <c r="H29" s="252" t="str">
        <f t="shared" si="0"/>
        <v>-</v>
      </c>
      <c r="I29" s="413">
        <f>IFERROR(I25/SUM($I25:$N25),"-")</f>
        <v>7.5138304021137803E-2</v>
      </c>
      <c r="J29" s="251">
        <f t="shared" ref="J29:N29" si="1">IFERROR(J25/SUM($I25:$N25),"-")</f>
        <v>0.59434948944485733</v>
      </c>
      <c r="K29" s="251">
        <f t="shared" si="1"/>
        <v>0.3211222121303865</v>
      </c>
      <c r="L29" s="251">
        <f t="shared" si="1"/>
        <v>9.3899944036183822E-3</v>
      </c>
      <c r="M29" s="251">
        <f t="shared" si="1"/>
        <v>0</v>
      </c>
      <c r="N29" s="251" t="str">
        <f t="shared" si="1"/>
        <v>-</v>
      </c>
      <c r="O29" s="19"/>
    </row>
    <row r="30" spans="1:15" x14ac:dyDescent="0.25">
      <c r="A30" s="669"/>
      <c r="B30" s="310" t="s">
        <v>76</v>
      </c>
      <c r="C30" s="414">
        <f t="shared" ref="C30:H30" si="2">IFERROR(C26/SUM($C26:$H26),"-")</f>
        <v>0.25941842142959459</v>
      </c>
      <c r="D30" s="26">
        <f t="shared" si="2"/>
        <v>0.26142386477582008</v>
      </c>
      <c r="E30" s="26">
        <f t="shared" si="2"/>
        <v>0.47915771379458533</v>
      </c>
      <c r="F30" s="26">
        <f t="shared" si="2"/>
        <v>0</v>
      </c>
      <c r="G30" s="26">
        <f t="shared" si="2"/>
        <v>0</v>
      </c>
      <c r="H30" s="257" t="str">
        <f t="shared" si="2"/>
        <v>-</v>
      </c>
      <c r="I30" s="26">
        <f t="shared" ref="I30:I31" si="3">IFERROR(I26/SUM($I26:$N26),"-")</f>
        <v>0.11864921125905735</v>
      </c>
      <c r="J30" s="26">
        <f t="shared" ref="J30:N30" si="4">IFERROR(J26/SUM($I26:$N26),"-")</f>
        <v>0.55053212728463352</v>
      </c>
      <c r="K30" s="26">
        <f t="shared" si="4"/>
        <v>0.30115369667413794</v>
      </c>
      <c r="L30" s="26">
        <f t="shared" si="4"/>
        <v>2.5230127082324003E-2</v>
      </c>
      <c r="M30" s="26">
        <f t="shared" si="4"/>
        <v>4.4348376998472033E-3</v>
      </c>
      <c r="N30" s="26" t="str">
        <f t="shared" si="4"/>
        <v>-</v>
      </c>
      <c r="O30" s="19"/>
    </row>
    <row r="31" spans="1:15" ht="15.75" thickBot="1" x14ac:dyDescent="0.3">
      <c r="A31" s="669"/>
      <c r="B31" s="341" t="s">
        <v>77</v>
      </c>
      <c r="C31" s="415">
        <f t="shared" ref="C31:H31" si="5">IFERROR(C27/SUM($C27:$H27),"-")</f>
        <v>0.134315424610052</v>
      </c>
      <c r="D31" s="416">
        <f t="shared" si="5"/>
        <v>0.10629693818601964</v>
      </c>
      <c r="E31" s="416">
        <f t="shared" si="5"/>
        <v>0.75938763720392832</v>
      </c>
      <c r="F31" s="416" t="str">
        <f t="shared" si="5"/>
        <v>-</v>
      </c>
      <c r="G31" s="416" t="str">
        <f t="shared" si="5"/>
        <v>-</v>
      </c>
      <c r="H31" s="417" t="str">
        <f t="shared" si="5"/>
        <v>-</v>
      </c>
      <c r="I31" s="416">
        <f t="shared" si="3"/>
        <v>9.1061642932960291E-2</v>
      </c>
      <c r="J31" s="416">
        <f t="shared" ref="J31:N31" si="6">IFERROR(J27/SUM($I27:$N27),"-")</f>
        <v>0.48226513885989519</v>
      </c>
      <c r="K31" s="416">
        <f t="shared" si="6"/>
        <v>0.38404099612667175</v>
      </c>
      <c r="L31" s="416">
        <f t="shared" si="6"/>
        <v>6.2528557233950356E-3</v>
      </c>
      <c r="M31" s="416">
        <f t="shared" si="6"/>
        <v>2.0736925507320076E-3</v>
      </c>
      <c r="N31" s="416">
        <f t="shared" si="6"/>
        <v>3.4305673806345506E-2</v>
      </c>
      <c r="O31" s="19"/>
    </row>
    <row r="32" spans="1:15" x14ac:dyDescent="0.25">
      <c r="A32" s="669"/>
      <c r="B32" s="669"/>
      <c r="C32" s="669"/>
      <c r="D32" s="669"/>
      <c r="E32" s="669"/>
      <c r="F32" s="669"/>
      <c r="G32" s="669"/>
      <c r="H32" s="669"/>
      <c r="I32" s="669"/>
      <c r="J32" s="669"/>
      <c r="K32" s="669"/>
      <c r="L32" s="669"/>
      <c r="M32" s="669"/>
      <c r="N32" s="669"/>
      <c r="O32" s="19"/>
    </row>
    <row r="33" spans="1:14" x14ac:dyDescent="0.25">
      <c r="A33" s="277" t="s">
        <v>232</v>
      </c>
      <c r="B33" s="669"/>
      <c r="C33" s="669"/>
      <c r="D33" s="669"/>
      <c r="E33" s="669"/>
      <c r="F33" s="669"/>
      <c r="G33" s="669"/>
      <c r="H33" s="669"/>
      <c r="I33" s="669"/>
      <c r="J33" s="669"/>
      <c r="K33" s="669"/>
      <c r="L33" s="669"/>
      <c r="M33" s="669"/>
      <c r="N33" s="669"/>
    </row>
    <row r="35" spans="1:14" x14ac:dyDescent="0.25">
      <c r="A35" s="669"/>
      <c r="B35" s="669"/>
      <c r="C35" s="718" t="s">
        <v>215</v>
      </c>
      <c r="D35" s="719"/>
      <c r="E35" s="669"/>
      <c r="F35" s="669"/>
      <c r="G35" s="669"/>
      <c r="H35" s="669"/>
      <c r="I35" s="669"/>
      <c r="J35" s="669"/>
      <c r="K35" s="669"/>
      <c r="L35" s="669"/>
      <c r="M35" s="669"/>
      <c r="N35" s="669"/>
    </row>
    <row r="36" spans="1:14" ht="15.75" thickBot="1" x14ac:dyDescent="0.3">
      <c r="A36" s="669"/>
      <c r="B36" s="670" t="s">
        <v>233</v>
      </c>
      <c r="C36" s="435" t="str">
        <f>$A$1</f>
        <v>South Ayrshire</v>
      </c>
      <c r="D36" s="438" t="s">
        <v>70</v>
      </c>
      <c r="E36" s="669"/>
      <c r="F36" s="669"/>
      <c r="G36" s="669"/>
      <c r="H36" s="669"/>
      <c r="I36" s="669"/>
      <c r="J36" s="669"/>
      <c r="K36" s="669"/>
      <c r="L36" s="669"/>
      <c r="M36" s="669"/>
      <c r="N36" s="669"/>
    </row>
    <row r="37" spans="1:14" x14ac:dyDescent="0.25">
      <c r="A37" s="669"/>
      <c r="B37" s="350" t="s">
        <v>76</v>
      </c>
      <c r="C37" s="351">
        <v>430</v>
      </c>
      <c r="D37" s="352">
        <v>44416</v>
      </c>
      <c r="E37" s="531"/>
      <c r="F37" s="531"/>
      <c r="G37" s="669"/>
      <c r="H37" s="669"/>
      <c r="I37" s="669"/>
      <c r="J37" s="669"/>
      <c r="K37" s="669"/>
      <c r="L37" s="669"/>
      <c r="M37" s="669"/>
      <c r="N37" s="669"/>
    </row>
    <row r="38" spans="1:14" ht="15.75" thickBot="1" x14ac:dyDescent="0.3">
      <c r="A38" s="669"/>
      <c r="B38" s="341" t="s">
        <v>77</v>
      </c>
      <c r="C38" s="353">
        <v>2712</v>
      </c>
      <c r="D38" s="354">
        <v>121239.845</v>
      </c>
      <c r="E38" s="531"/>
      <c r="F38" s="531"/>
      <c r="G38" s="669"/>
      <c r="H38" s="669"/>
      <c r="I38" s="669"/>
      <c r="J38" s="669"/>
      <c r="K38" s="669"/>
      <c r="L38" s="669"/>
      <c r="M38" s="669"/>
      <c r="N38" s="669"/>
    </row>
    <row r="40" spans="1:14" x14ac:dyDescent="0.25">
      <c r="A40" s="670" t="s">
        <v>234</v>
      </c>
      <c r="B40" s="363"/>
      <c r="C40" s="359"/>
      <c r="D40" s="359"/>
      <c r="E40" s="669"/>
      <c r="F40" s="669"/>
      <c r="G40" s="669"/>
      <c r="H40" s="669"/>
      <c r="I40" s="669"/>
      <c r="J40" s="669"/>
      <c r="K40" s="669"/>
      <c r="L40" s="669"/>
      <c r="M40" s="669"/>
      <c r="N40" s="669"/>
    </row>
    <row r="41" spans="1:14" x14ac:dyDescent="0.25">
      <c r="A41" s="364"/>
      <c r="B41" s="365"/>
      <c r="C41" s="362"/>
      <c r="D41" s="362"/>
      <c r="E41" s="669"/>
      <c r="F41" s="669"/>
      <c r="G41" s="669"/>
      <c r="H41" s="669"/>
      <c r="I41" s="669"/>
      <c r="J41" s="669"/>
      <c r="K41" s="669"/>
      <c r="L41" s="669"/>
      <c r="M41" s="669"/>
      <c r="N41" s="669"/>
    </row>
    <row r="42" spans="1:14" s="356" customFormat="1" x14ac:dyDescent="0.25">
      <c r="A42" s="364"/>
      <c r="B42" s="365"/>
      <c r="C42" s="753" t="str">
        <f>$A$1</f>
        <v>South Ayrshire</v>
      </c>
      <c r="D42" s="754"/>
      <c r="E42" s="754"/>
      <c r="F42" s="754"/>
      <c r="G42" s="754"/>
      <c r="H42" s="755"/>
      <c r="I42" s="719" t="s">
        <v>70</v>
      </c>
      <c r="J42" s="719"/>
      <c r="K42" s="719"/>
      <c r="L42" s="719"/>
      <c r="M42" s="719"/>
      <c r="N42" s="719"/>
    </row>
    <row r="43" spans="1:14" x14ac:dyDescent="0.25">
      <c r="A43" s="364"/>
      <c r="B43" s="366"/>
      <c r="C43" s="756" t="s">
        <v>73</v>
      </c>
      <c r="D43" s="757"/>
      <c r="E43" s="758"/>
      <c r="F43" s="724" t="s">
        <v>78</v>
      </c>
      <c r="G43" s="724"/>
      <c r="H43" s="725"/>
      <c r="I43" s="756" t="s">
        <v>73</v>
      </c>
      <c r="J43" s="757"/>
      <c r="K43" s="758"/>
      <c r="L43" s="724" t="s">
        <v>78</v>
      </c>
      <c r="M43" s="724"/>
      <c r="N43" s="724"/>
    </row>
    <row r="44" spans="1:14" ht="18" thickBot="1" x14ac:dyDescent="0.3">
      <c r="A44" s="364"/>
      <c r="B44" s="366" t="s">
        <v>235</v>
      </c>
      <c r="C44" s="380" t="s">
        <v>74</v>
      </c>
      <c r="D44" s="437" t="s">
        <v>76</v>
      </c>
      <c r="E44" s="387" t="s">
        <v>77</v>
      </c>
      <c r="F44" s="371" t="s">
        <v>74</v>
      </c>
      <c r="G44" s="371" t="s">
        <v>76</v>
      </c>
      <c r="H44" s="382" t="s">
        <v>77</v>
      </c>
      <c r="I44" s="380" t="s">
        <v>74</v>
      </c>
      <c r="J44" s="437" t="s">
        <v>76</v>
      </c>
      <c r="K44" s="387" t="s">
        <v>77</v>
      </c>
      <c r="L44" s="371" t="s">
        <v>74</v>
      </c>
      <c r="M44" s="371" t="s">
        <v>76</v>
      </c>
      <c r="N44" s="355" t="s">
        <v>77</v>
      </c>
    </row>
    <row r="45" spans="1:14" x14ac:dyDescent="0.25">
      <c r="A45" s="364"/>
      <c r="B45" s="373" t="s">
        <v>236</v>
      </c>
      <c r="C45" s="404">
        <v>2491</v>
      </c>
      <c r="D45" s="405">
        <v>3633</v>
      </c>
      <c r="E45" s="419">
        <v>9937</v>
      </c>
      <c r="F45" s="420">
        <f>IFERROR(C45/SUM(C$45:C$49),"-")</f>
        <v>0.53317636986301364</v>
      </c>
      <c r="G45" s="420">
        <f t="shared" ref="G45:H45" si="7">IFERROR(D45/SUM(D$45:D$49),"-")</f>
        <v>0.51892586773318095</v>
      </c>
      <c r="H45" s="421">
        <f t="shared" si="7"/>
        <v>0.71757654534950899</v>
      </c>
      <c r="I45" s="404">
        <v>67473</v>
      </c>
      <c r="J45" s="405">
        <v>77897</v>
      </c>
      <c r="K45" s="419">
        <v>76535.02</v>
      </c>
      <c r="L45" s="420">
        <f>IFERROR(I45/SUM(I$45:I$49),"-")</f>
        <v>0.56286131386861316</v>
      </c>
      <c r="M45" s="420">
        <f t="shared" ref="M45:N45" si="8">IFERROR(J45/SUM(J$45:J$49),"-")</f>
        <v>0.59889442445490049</v>
      </c>
      <c r="N45" s="420">
        <f t="shared" si="8"/>
        <v>0.6824664877252814</v>
      </c>
    </row>
    <row r="46" spans="1:14" x14ac:dyDescent="0.25">
      <c r="A46" s="669"/>
      <c r="B46" s="374" t="s">
        <v>237</v>
      </c>
      <c r="C46" s="165">
        <v>98</v>
      </c>
      <c r="D46" s="158">
        <v>280</v>
      </c>
      <c r="E46" s="393">
        <v>405</v>
      </c>
      <c r="F46" s="12">
        <f t="shared" ref="F46:F54" si="9">IFERROR(C46/SUM(C$45:C$49),"-")</f>
        <v>2.0976027397260275E-2</v>
      </c>
      <c r="G46" s="12">
        <f t="shared" ref="G46:G54" si="10">IFERROR(D46/SUM(D$45:D$49),"-")</f>
        <v>3.9994286530495644E-2</v>
      </c>
      <c r="H46" s="148">
        <f t="shared" ref="H46:H54" si="11">IFERROR(E46/SUM(E$45:E$49),"-")</f>
        <v>2.9246100519930675E-2</v>
      </c>
      <c r="I46" s="165">
        <v>11142</v>
      </c>
      <c r="J46" s="158">
        <v>12202</v>
      </c>
      <c r="K46" s="393">
        <v>8648.2649999999994</v>
      </c>
      <c r="L46" s="12">
        <f t="shared" ref="L46:L54" si="12">IFERROR(I46/SUM(I$45:I$49),"-")</f>
        <v>9.2946819603753908E-2</v>
      </c>
      <c r="M46" s="12">
        <f t="shared" ref="M46:M54" si="13">IFERROR(J46/SUM(J$45:J$49),"-")</f>
        <v>9.381246732478396E-2</v>
      </c>
      <c r="N46" s="12">
        <f t="shared" ref="N46:N54" si="14">IFERROR(K46/SUM(K$45:K$49),"-")</f>
        <v>7.7116998721206059E-2</v>
      </c>
    </row>
    <row r="47" spans="1:14" x14ac:dyDescent="0.25">
      <c r="A47" s="669"/>
      <c r="B47" s="375" t="s">
        <v>238</v>
      </c>
      <c r="C47" s="411">
        <v>107</v>
      </c>
      <c r="D47" s="154">
        <v>81</v>
      </c>
      <c r="E47" s="422">
        <v>108</v>
      </c>
      <c r="F47" s="357">
        <f t="shared" si="9"/>
        <v>2.2902397260273974E-2</v>
      </c>
      <c r="G47" s="357">
        <f t="shared" si="10"/>
        <v>1.1569775746321955E-2</v>
      </c>
      <c r="H47" s="423">
        <f t="shared" si="11"/>
        <v>7.7989601386481804E-3</v>
      </c>
      <c r="I47" s="411">
        <v>4730</v>
      </c>
      <c r="J47" s="154">
        <v>5790</v>
      </c>
      <c r="K47" s="422">
        <v>2073.6149999999998</v>
      </c>
      <c r="L47" s="357">
        <f t="shared" si="12"/>
        <v>3.94577685088634E-2</v>
      </c>
      <c r="M47" s="357">
        <f t="shared" si="13"/>
        <v>4.4515176676815205E-2</v>
      </c>
      <c r="N47" s="357">
        <f t="shared" si="14"/>
        <v>1.8490525591349675E-2</v>
      </c>
    </row>
    <row r="48" spans="1:14" s="356" customFormat="1" x14ac:dyDescent="0.25">
      <c r="A48" s="669"/>
      <c r="B48" s="376" t="s">
        <v>124</v>
      </c>
      <c r="C48" s="165">
        <v>234</v>
      </c>
      <c r="D48" s="158">
        <v>240</v>
      </c>
      <c r="E48" s="393">
        <v>242</v>
      </c>
      <c r="F48" s="12">
        <f t="shared" si="9"/>
        <v>5.0085616438356163E-2</v>
      </c>
      <c r="G48" s="12">
        <f t="shared" si="10"/>
        <v>3.4280817026139124E-2</v>
      </c>
      <c r="H48" s="148">
        <f t="shared" si="11"/>
        <v>1.7475447718082033E-2</v>
      </c>
      <c r="I48" s="165">
        <v>9643</v>
      </c>
      <c r="J48" s="158">
        <v>11972</v>
      </c>
      <c r="K48" s="393">
        <v>5116.24</v>
      </c>
      <c r="L48" s="12">
        <f t="shared" si="12"/>
        <v>8.044212721584984E-2</v>
      </c>
      <c r="M48" s="12">
        <f t="shared" si="13"/>
        <v>9.2044161515514963E-2</v>
      </c>
      <c r="N48" s="12">
        <f t="shared" si="14"/>
        <v>4.5621760380536822E-2</v>
      </c>
    </row>
    <row r="49" spans="1:14" x14ac:dyDescent="0.25">
      <c r="A49" s="669"/>
      <c r="B49" s="375" t="s">
        <v>239</v>
      </c>
      <c r="C49" s="411">
        <f>SUM(C50:C54)</f>
        <v>1742</v>
      </c>
      <c r="D49" s="154">
        <f t="shared" ref="D49:E49" si="15">SUM(D50:D54)</f>
        <v>2767</v>
      </c>
      <c r="E49" s="422">
        <f t="shared" si="15"/>
        <v>3156</v>
      </c>
      <c r="F49" s="357">
        <f t="shared" si="9"/>
        <v>0.3728595890410959</v>
      </c>
      <c r="G49" s="357">
        <f t="shared" si="10"/>
        <v>0.3952292529638623</v>
      </c>
      <c r="H49" s="423">
        <f t="shared" si="11"/>
        <v>0.22790294627383015</v>
      </c>
      <c r="I49" s="411">
        <f>SUM(I50:I54)</f>
        <v>26887</v>
      </c>
      <c r="J49" s="154">
        <f t="shared" ref="J49:K49" si="16">SUM(J50:J54)</f>
        <v>22207</v>
      </c>
      <c r="K49" s="422">
        <f t="shared" si="16"/>
        <v>19771.59</v>
      </c>
      <c r="L49" s="357">
        <f t="shared" si="12"/>
        <v>0.22429197080291971</v>
      </c>
      <c r="M49" s="357">
        <f t="shared" si="13"/>
        <v>0.17073377002798537</v>
      </c>
      <c r="N49" s="357">
        <f t="shared" si="14"/>
        <v>0.17630422758162598</v>
      </c>
    </row>
    <row r="50" spans="1:14" ht="21" customHeight="1" x14ac:dyDescent="0.25">
      <c r="A50" s="669"/>
      <c r="B50" s="394" t="s">
        <v>240</v>
      </c>
      <c r="C50" s="424">
        <v>4</v>
      </c>
      <c r="D50" s="425">
        <v>44</v>
      </c>
      <c r="E50" s="395">
        <v>62</v>
      </c>
      <c r="F50" s="396">
        <f t="shared" si="9"/>
        <v>8.5616438356164379E-4</v>
      </c>
      <c r="G50" s="396">
        <f t="shared" si="10"/>
        <v>6.2848164547921722E-3</v>
      </c>
      <c r="H50" s="397">
        <f t="shared" si="11"/>
        <v>4.4771808203350662E-3</v>
      </c>
      <c r="I50" s="424">
        <v>954</v>
      </c>
      <c r="J50" s="425">
        <v>1847</v>
      </c>
      <c r="K50" s="395">
        <v>515.52</v>
      </c>
      <c r="L50" s="396">
        <f t="shared" si="12"/>
        <v>7.9582898852971849E-3</v>
      </c>
      <c r="M50" s="396">
        <f t="shared" si="13"/>
        <v>1.4200264477042777E-2</v>
      </c>
      <c r="N50" s="396">
        <f t="shared" si="14"/>
        <v>4.5969168591337281E-3</v>
      </c>
    </row>
    <row r="51" spans="1:14" x14ac:dyDescent="0.25">
      <c r="A51" s="669"/>
      <c r="B51" s="378" t="s">
        <v>241</v>
      </c>
      <c r="C51" s="411" t="s">
        <v>75</v>
      </c>
      <c r="D51" s="154">
        <v>86</v>
      </c>
      <c r="E51" s="422">
        <v>90</v>
      </c>
      <c r="F51" s="357" t="str">
        <f t="shared" si="9"/>
        <v>-</v>
      </c>
      <c r="G51" s="357">
        <f t="shared" si="10"/>
        <v>1.2283959434366519E-2</v>
      </c>
      <c r="H51" s="423">
        <f t="shared" si="11"/>
        <v>6.4991334488734833E-3</v>
      </c>
      <c r="I51" s="411">
        <v>2960</v>
      </c>
      <c r="J51" s="154">
        <v>4181</v>
      </c>
      <c r="K51" s="422">
        <v>3523.2200000000003</v>
      </c>
      <c r="L51" s="357">
        <f t="shared" si="12"/>
        <v>2.4692387904066738E-2</v>
      </c>
      <c r="M51" s="357">
        <f t="shared" si="13"/>
        <v>3.2144724298059479E-2</v>
      </c>
      <c r="N51" s="357">
        <f t="shared" si="14"/>
        <v>3.1416723728346398E-2</v>
      </c>
    </row>
    <row r="52" spans="1:14" x14ac:dyDescent="0.25">
      <c r="A52" s="669"/>
      <c r="B52" s="377" t="s">
        <v>242</v>
      </c>
      <c r="C52" s="165">
        <v>17</v>
      </c>
      <c r="D52" s="158">
        <v>48</v>
      </c>
      <c r="E52" s="393">
        <v>102</v>
      </c>
      <c r="F52" s="12">
        <f t="shared" si="9"/>
        <v>3.6386986301369861E-3</v>
      </c>
      <c r="G52" s="12">
        <f t="shared" si="10"/>
        <v>6.8561634052278246E-3</v>
      </c>
      <c r="H52" s="148">
        <f t="shared" si="11"/>
        <v>7.3656845753899483E-3</v>
      </c>
      <c r="I52" s="165">
        <v>1976</v>
      </c>
      <c r="J52" s="158">
        <v>1264</v>
      </c>
      <c r="K52" s="393">
        <v>1730.095</v>
      </c>
      <c r="L52" s="12">
        <f t="shared" si="12"/>
        <v>1.6483837330552659E-2</v>
      </c>
      <c r="M52" s="12">
        <f t="shared" si="13"/>
        <v>9.7179936648522317E-3</v>
      </c>
      <c r="N52" s="12">
        <f t="shared" si="14"/>
        <v>1.5427341079692286E-2</v>
      </c>
    </row>
    <row r="53" spans="1:14" x14ac:dyDescent="0.25">
      <c r="A53" s="669"/>
      <c r="B53" s="378" t="s">
        <v>243</v>
      </c>
      <c r="C53" s="411">
        <v>105</v>
      </c>
      <c r="D53" s="154">
        <v>132</v>
      </c>
      <c r="E53" s="422">
        <v>302</v>
      </c>
      <c r="F53" s="357">
        <f t="shared" si="9"/>
        <v>2.247431506849315E-2</v>
      </c>
      <c r="G53" s="357">
        <f t="shared" si="10"/>
        <v>1.8854449364376517E-2</v>
      </c>
      <c r="H53" s="423">
        <f t="shared" si="11"/>
        <v>2.1808203350664357E-2</v>
      </c>
      <c r="I53" s="411">
        <v>6928</v>
      </c>
      <c r="J53" s="154">
        <v>8357</v>
      </c>
      <c r="K53" s="422">
        <v>8157.2749999999996</v>
      </c>
      <c r="L53" s="357">
        <f t="shared" si="12"/>
        <v>5.7793534932221065E-2</v>
      </c>
      <c r="M53" s="357">
        <f t="shared" si="13"/>
        <v>6.4251007165482668E-2</v>
      </c>
      <c r="N53" s="357">
        <f t="shared" si="14"/>
        <v>7.2738817062558345E-2</v>
      </c>
    </row>
    <row r="54" spans="1:14" ht="15.75" thickBot="1" x14ac:dyDescent="0.3">
      <c r="A54" s="669"/>
      <c r="B54" s="379" t="s">
        <v>244</v>
      </c>
      <c r="C54" s="428">
        <v>1616</v>
      </c>
      <c r="D54" s="429">
        <v>2457</v>
      </c>
      <c r="E54" s="426">
        <v>2600</v>
      </c>
      <c r="F54" s="358">
        <f t="shared" si="9"/>
        <v>0.3458904109589041</v>
      </c>
      <c r="G54" s="358">
        <f t="shared" si="10"/>
        <v>0.35094986430509928</v>
      </c>
      <c r="H54" s="427">
        <f t="shared" si="11"/>
        <v>0.18775274407856729</v>
      </c>
      <c r="I54" s="428">
        <v>14069</v>
      </c>
      <c r="J54" s="429">
        <v>6558</v>
      </c>
      <c r="K54" s="426">
        <v>5845.48</v>
      </c>
      <c r="L54" s="358">
        <f t="shared" si="12"/>
        <v>0.11736392075078206</v>
      </c>
      <c r="M54" s="358">
        <f t="shared" si="13"/>
        <v>5.0419780422548202E-2</v>
      </c>
      <c r="N54" s="358">
        <f t="shared" si="14"/>
        <v>5.2124428851895215E-2</v>
      </c>
    </row>
    <row r="55" spans="1:14" x14ac:dyDescent="0.25">
      <c r="A55" s="669"/>
      <c r="B55" s="669"/>
      <c r="C55" s="669"/>
      <c r="D55" s="669"/>
      <c r="E55" s="669"/>
      <c r="F55" s="19"/>
      <c r="G55" s="19"/>
      <c r="H55" s="19"/>
      <c r="I55" s="669"/>
      <c r="J55" s="669"/>
      <c r="K55" s="669"/>
      <c r="L55" s="669"/>
      <c r="M55" s="669"/>
      <c r="N55" s="669"/>
    </row>
    <row r="56" spans="1:14" x14ac:dyDescent="0.25">
      <c r="A56" s="277" t="s">
        <v>245</v>
      </c>
      <c r="B56" s="669"/>
      <c r="C56" s="669"/>
      <c r="D56" s="669"/>
      <c r="E56" s="669"/>
      <c r="F56" s="669"/>
      <c r="G56" s="669"/>
      <c r="H56" s="669"/>
      <c r="I56" s="669"/>
      <c r="J56" s="669"/>
      <c r="K56" s="669"/>
      <c r="L56" s="669"/>
      <c r="M56" s="669"/>
      <c r="N56" s="669"/>
    </row>
    <row r="58" spans="1:14" x14ac:dyDescent="0.25">
      <c r="A58" s="669"/>
      <c r="B58" s="365"/>
      <c r="C58" s="753" t="str">
        <f>$A$1</f>
        <v>South Ayrshire</v>
      </c>
      <c r="D58" s="754"/>
      <c r="E58" s="754"/>
      <c r="F58" s="754"/>
      <c r="G58" s="754"/>
      <c r="H58" s="755"/>
      <c r="I58" s="719" t="s">
        <v>70</v>
      </c>
      <c r="J58" s="719"/>
      <c r="K58" s="719"/>
      <c r="L58" s="719"/>
      <c r="M58" s="719"/>
      <c r="N58" s="719"/>
    </row>
    <row r="59" spans="1:14" x14ac:dyDescent="0.25">
      <c r="A59" s="669"/>
      <c r="B59" s="366"/>
      <c r="C59" s="756" t="s">
        <v>73</v>
      </c>
      <c r="D59" s="757"/>
      <c r="E59" s="758"/>
      <c r="F59" s="724" t="s">
        <v>78</v>
      </c>
      <c r="G59" s="724"/>
      <c r="H59" s="725"/>
      <c r="I59" s="756" t="s">
        <v>73</v>
      </c>
      <c r="J59" s="757"/>
      <c r="K59" s="758"/>
      <c r="L59" s="724" t="s">
        <v>78</v>
      </c>
      <c r="M59" s="724"/>
      <c r="N59" s="724"/>
    </row>
    <row r="60" spans="1:14" ht="18" thickBot="1" x14ac:dyDescent="0.3">
      <c r="A60" s="669"/>
      <c r="B60" s="366" t="s">
        <v>246</v>
      </c>
      <c r="C60" s="380" t="s">
        <v>74</v>
      </c>
      <c r="D60" s="437" t="s">
        <v>76</v>
      </c>
      <c r="E60" s="387" t="s">
        <v>77</v>
      </c>
      <c r="F60" s="371" t="s">
        <v>74</v>
      </c>
      <c r="G60" s="371" t="s">
        <v>76</v>
      </c>
      <c r="H60" s="382" t="s">
        <v>77</v>
      </c>
      <c r="I60" s="380" t="s">
        <v>74</v>
      </c>
      <c r="J60" s="437" t="s">
        <v>76</v>
      </c>
      <c r="K60" s="387" t="s">
        <v>77</v>
      </c>
      <c r="L60" s="371" t="s">
        <v>74</v>
      </c>
      <c r="M60" s="371" t="s">
        <v>76</v>
      </c>
      <c r="N60" s="355" t="s">
        <v>77</v>
      </c>
    </row>
    <row r="61" spans="1:14" ht="39" x14ac:dyDescent="0.25">
      <c r="A61" s="669"/>
      <c r="B61" s="403" t="s">
        <v>247</v>
      </c>
      <c r="C61" s="383">
        <v>480</v>
      </c>
      <c r="D61" s="372">
        <v>420</v>
      </c>
      <c r="E61" s="391">
        <v>1198</v>
      </c>
      <c r="F61" s="430">
        <f>IFERROR(C61/SUM(C$61:C$77),"-")</f>
        <v>0.28202115158636898</v>
      </c>
      <c r="G61" s="430">
        <f t="shared" ref="G61:G77" si="17">IFERROR(D61/SUM(D$61:D$77),"-")</f>
        <v>0.23013698630136986</v>
      </c>
      <c r="H61" s="431">
        <f t="shared" ref="H61:H77" si="18">IFERROR(E61/SUM(E$61:E$77),"-")</f>
        <v>0.44174041297935102</v>
      </c>
      <c r="I61" s="383">
        <v>8804</v>
      </c>
      <c r="J61" s="372">
        <v>6271</v>
      </c>
      <c r="K61" s="391">
        <v>61637.41</v>
      </c>
      <c r="L61" s="430">
        <f>IFERROR(I61/SUM(I$61:I$77),"-")</f>
        <v>0.15132087794984617</v>
      </c>
      <c r="M61" s="430">
        <f t="shared" ref="M61:N61" si="19">IFERROR(J61/SUM(J$61:J$77),"-")</f>
        <v>8.152732094801024E-2</v>
      </c>
      <c r="N61" s="430">
        <f t="shared" si="19"/>
        <v>0.42502891080006672</v>
      </c>
    </row>
    <row r="62" spans="1:14" ht="26.25" x14ac:dyDescent="0.25">
      <c r="A62" s="669"/>
      <c r="B62" s="349" t="s">
        <v>172</v>
      </c>
      <c r="C62" s="384">
        <v>58</v>
      </c>
      <c r="D62" s="369">
        <v>11</v>
      </c>
      <c r="E62" s="392">
        <v>10</v>
      </c>
      <c r="F62" s="359">
        <f t="shared" ref="F62:F77" si="20">IFERROR(C62/SUM(C$61:C$77),"-")</f>
        <v>3.4077555816686249E-2</v>
      </c>
      <c r="G62" s="359">
        <f t="shared" si="17"/>
        <v>6.0273972602739728E-3</v>
      </c>
      <c r="H62" s="432">
        <f t="shared" si="18"/>
        <v>3.687315634218289E-3</v>
      </c>
      <c r="I62" s="384">
        <v>456</v>
      </c>
      <c r="J62" s="369">
        <v>676</v>
      </c>
      <c r="K62" s="392">
        <v>935.43500000000006</v>
      </c>
      <c r="L62" s="359">
        <f t="shared" ref="L62:L77" si="21">IFERROR(I62/SUM(I$61:I$77),"-")</f>
        <v>7.8376102163936687E-3</v>
      </c>
      <c r="M62" s="359">
        <f t="shared" ref="M62:M77" si="22">IFERROR(J62/SUM(J$61:J$77),"-")</f>
        <v>8.7884657886868004E-3</v>
      </c>
      <c r="N62" s="359">
        <f t="shared" ref="N62:N77" si="23">IFERROR(K62/SUM(K$61:K$77),"-")</f>
        <v>6.4504157324952564E-3</v>
      </c>
    </row>
    <row r="63" spans="1:14" x14ac:dyDescent="0.25">
      <c r="A63" s="669"/>
      <c r="B63" s="401" t="s">
        <v>248</v>
      </c>
      <c r="C63" s="385">
        <v>455</v>
      </c>
      <c r="D63" s="367">
        <v>430</v>
      </c>
      <c r="E63" s="390">
        <v>920</v>
      </c>
      <c r="F63" s="360">
        <f t="shared" si="20"/>
        <v>0.26733254994124561</v>
      </c>
      <c r="G63" s="360">
        <f t="shared" si="17"/>
        <v>0.23561643835616439</v>
      </c>
      <c r="H63" s="433">
        <f t="shared" si="18"/>
        <v>0.33923303834808261</v>
      </c>
      <c r="I63" s="385">
        <v>11431</v>
      </c>
      <c r="J63" s="367">
        <v>28582</v>
      </c>
      <c r="K63" s="390">
        <v>30331.705000000002</v>
      </c>
      <c r="L63" s="360">
        <f t="shared" si="21"/>
        <v>0.19647307540262285</v>
      </c>
      <c r="M63" s="360">
        <f t="shared" si="22"/>
        <v>0.37158569404178421</v>
      </c>
      <c r="N63" s="360">
        <f t="shared" si="23"/>
        <v>0.20915628250536383</v>
      </c>
    </row>
    <row r="64" spans="1:14" x14ac:dyDescent="0.25">
      <c r="A64" s="669"/>
      <c r="B64" s="349" t="s">
        <v>173</v>
      </c>
      <c r="C64" s="384">
        <v>13</v>
      </c>
      <c r="D64" s="369">
        <v>15</v>
      </c>
      <c r="E64" s="392">
        <v>14</v>
      </c>
      <c r="F64" s="359">
        <f t="shared" si="20"/>
        <v>7.6380728554641597E-3</v>
      </c>
      <c r="G64" s="359">
        <f t="shared" si="17"/>
        <v>8.21917808219178E-3</v>
      </c>
      <c r="H64" s="432">
        <f t="shared" si="18"/>
        <v>5.1622418879056046E-3</v>
      </c>
      <c r="I64" s="384">
        <v>992</v>
      </c>
      <c r="J64" s="369">
        <v>721</v>
      </c>
      <c r="K64" s="392">
        <v>859.3</v>
      </c>
      <c r="L64" s="359">
        <f t="shared" si="21"/>
        <v>1.705023976899675E-2</v>
      </c>
      <c r="M64" s="359">
        <f t="shared" si="22"/>
        <v>9.3734967953301527E-3</v>
      </c>
      <c r="N64" s="359">
        <f t="shared" si="23"/>
        <v>5.9254167728737678E-3</v>
      </c>
    </row>
    <row r="65" spans="1:14" x14ac:dyDescent="0.25">
      <c r="A65" s="669"/>
      <c r="B65" s="401" t="s">
        <v>174</v>
      </c>
      <c r="C65" s="385">
        <v>47</v>
      </c>
      <c r="D65" s="367">
        <v>2</v>
      </c>
      <c r="E65" s="390">
        <v>2</v>
      </c>
      <c r="F65" s="360">
        <f t="shared" si="20"/>
        <v>2.7614571092831962E-2</v>
      </c>
      <c r="G65" s="360">
        <f t="shared" si="17"/>
        <v>1.095890410958904E-3</v>
      </c>
      <c r="H65" s="433">
        <f t="shared" si="18"/>
        <v>7.3746312684365781E-4</v>
      </c>
      <c r="I65" s="385">
        <v>406</v>
      </c>
      <c r="J65" s="367">
        <v>666</v>
      </c>
      <c r="K65" s="390">
        <v>660.57999999999993</v>
      </c>
      <c r="L65" s="360">
        <f t="shared" si="21"/>
        <v>6.9782231312627832E-3</v>
      </c>
      <c r="M65" s="360">
        <f t="shared" si="22"/>
        <v>8.6584588983216106E-3</v>
      </c>
      <c r="N65" s="360">
        <f t="shared" si="23"/>
        <v>4.5551167366751459E-3</v>
      </c>
    </row>
    <row r="66" spans="1:14" x14ac:dyDescent="0.25">
      <c r="A66" s="669"/>
      <c r="B66" s="349" t="s">
        <v>175</v>
      </c>
      <c r="C66" s="384">
        <v>78</v>
      </c>
      <c r="D66" s="369">
        <v>47</v>
      </c>
      <c r="E66" s="392">
        <v>104</v>
      </c>
      <c r="F66" s="359">
        <f t="shared" si="20"/>
        <v>4.5828437132784956E-2</v>
      </c>
      <c r="G66" s="359">
        <f t="shared" si="17"/>
        <v>2.5753424657534246E-2</v>
      </c>
      <c r="H66" s="432">
        <f t="shared" si="18"/>
        <v>3.8348082595870206E-2</v>
      </c>
      <c r="I66" s="384">
        <v>1599</v>
      </c>
      <c r="J66" s="369">
        <v>2189</v>
      </c>
      <c r="K66" s="392">
        <v>2413.89</v>
      </c>
      <c r="L66" s="359">
        <f t="shared" si="21"/>
        <v>2.748319898248569E-2</v>
      </c>
      <c r="M66" s="359">
        <f t="shared" si="22"/>
        <v>2.845850830093995E-2</v>
      </c>
      <c r="N66" s="359">
        <f t="shared" si="23"/>
        <v>1.6645297677030442E-2</v>
      </c>
    </row>
    <row r="67" spans="1:14" ht="26.25" x14ac:dyDescent="0.25">
      <c r="A67" s="669"/>
      <c r="B67" s="401" t="s">
        <v>249</v>
      </c>
      <c r="C67" s="385">
        <v>125</v>
      </c>
      <c r="D67" s="367">
        <v>73</v>
      </c>
      <c r="E67" s="390">
        <v>71</v>
      </c>
      <c r="F67" s="360">
        <f t="shared" si="20"/>
        <v>7.3443008225616918E-2</v>
      </c>
      <c r="G67" s="360">
        <f t="shared" si="17"/>
        <v>0.04</v>
      </c>
      <c r="H67" s="433">
        <f t="shared" si="18"/>
        <v>2.6179941002949854E-2</v>
      </c>
      <c r="I67" s="385">
        <v>1506</v>
      </c>
      <c r="J67" s="367">
        <v>1612</v>
      </c>
      <c r="K67" s="390">
        <v>1950.8150000000001</v>
      </c>
      <c r="L67" s="360">
        <f t="shared" si="21"/>
        <v>2.5884739004142246E-2</v>
      </c>
      <c r="M67" s="360">
        <f t="shared" si="22"/>
        <v>2.0957110726868525E-2</v>
      </c>
      <c r="N67" s="360">
        <f t="shared" si="23"/>
        <v>1.3452102783397812E-2</v>
      </c>
    </row>
    <row r="68" spans="1:14" ht="26.25" x14ac:dyDescent="0.25">
      <c r="A68" s="669"/>
      <c r="B68" s="349" t="s">
        <v>250</v>
      </c>
      <c r="C68" s="384">
        <v>107</v>
      </c>
      <c r="D68" s="369">
        <v>115</v>
      </c>
      <c r="E68" s="392">
        <v>112</v>
      </c>
      <c r="F68" s="359">
        <f t="shared" si="20"/>
        <v>6.2867215041128091E-2</v>
      </c>
      <c r="G68" s="359">
        <f t="shared" si="17"/>
        <v>6.3013698630136991E-2</v>
      </c>
      <c r="H68" s="432">
        <f t="shared" si="18"/>
        <v>4.1297935103244837E-2</v>
      </c>
      <c r="I68" s="384">
        <v>5061</v>
      </c>
      <c r="J68" s="369">
        <v>3297</v>
      </c>
      <c r="K68" s="392">
        <v>4764.1350000000002</v>
      </c>
      <c r="L68" s="359">
        <f t="shared" si="21"/>
        <v>8.6987160756948151E-2</v>
      </c>
      <c r="M68" s="359">
        <f t="shared" si="22"/>
        <v>4.2863271753402932E-2</v>
      </c>
      <c r="N68" s="359">
        <f t="shared" si="23"/>
        <v>3.285172284095772E-2</v>
      </c>
    </row>
    <row r="69" spans="1:14" ht="26.25" x14ac:dyDescent="0.25">
      <c r="A69" s="669"/>
      <c r="B69" s="401" t="s">
        <v>251</v>
      </c>
      <c r="C69" s="385">
        <v>2</v>
      </c>
      <c r="D69" s="367">
        <v>12</v>
      </c>
      <c r="E69" s="390">
        <v>11</v>
      </c>
      <c r="F69" s="360">
        <f t="shared" si="20"/>
        <v>1.1750881316098707E-3</v>
      </c>
      <c r="G69" s="360">
        <f t="shared" si="17"/>
        <v>6.5753424657534251E-3</v>
      </c>
      <c r="H69" s="433">
        <f t="shared" si="18"/>
        <v>4.0560471976401179E-3</v>
      </c>
      <c r="I69" s="385">
        <v>171</v>
      </c>
      <c r="J69" s="367">
        <v>199</v>
      </c>
      <c r="K69" s="390">
        <v>488.07499999999999</v>
      </c>
      <c r="L69" s="360">
        <f t="shared" si="21"/>
        <v>2.9391038311476253E-3</v>
      </c>
      <c r="M69" s="360">
        <f t="shared" si="22"/>
        <v>2.5871371182672681E-3</v>
      </c>
      <c r="N69" s="360">
        <f t="shared" si="23"/>
        <v>3.3655856993138186E-3</v>
      </c>
    </row>
    <row r="70" spans="1:14" x14ac:dyDescent="0.25">
      <c r="A70" s="669"/>
      <c r="B70" s="349" t="s">
        <v>177</v>
      </c>
      <c r="C70" s="384">
        <v>5</v>
      </c>
      <c r="D70" s="369">
        <v>1</v>
      </c>
      <c r="E70" s="392">
        <v>2</v>
      </c>
      <c r="F70" s="359">
        <f t="shared" si="20"/>
        <v>2.9377203290246769E-3</v>
      </c>
      <c r="G70" s="359">
        <f t="shared" si="17"/>
        <v>5.4794520547945202E-4</v>
      </c>
      <c r="H70" s="432">
        <f t="shared" si="18"/>
        <v>7.3746312684365781E-4</v>
      </c>
      <c r="I70" s="384">
        <v>418</v>
      </c>
      <c r="J70" s="369">
        <v>337</v>
      </c>
      <c r="K70" s="392">
        <v>342.33</v>
      </c>
      <c r="L70" s="359">
        <f t="shared" si="21"/>
        <v>7.1844760316941954E-3</v>
      </c>
      <c r="M70" s="359">
        <f t="shared" si="22"/>
        <v>4.3812322053068814E-3</v>
      </c>
      <c r="N70" s="359">
        <f t="shared" si="23"/>
        <v>2.3605817803536329E-3</v>
      </c>
    </row>
    <row r="71" spans="1:14" ht="26.25" x14ac:dyDescent="0.25">
      <c r="A71" s="669"/>
      <c r="B71" s="401" t="s">
        <v>252</v>
      </c>
      <c r="C71" s="385">
        <v>45</v>
      </c>
      <c r="D71" s="367">
        <v>22</v>
      </c>
      <c r="E71" s="390">
        <v>20</v>
      </c>
      <c r="F71" s="360">
        <f t="shared" si="20"/>
        <v>2.6439482961222092E-2</v>
      </c>
      <c r="G71" s="360">
        <f t="shared" si="17"/>
        <v>1.2054794520547946E-2</v>
      </c>
      <c r="H71" s="433">
        <f t="shared" si="18"/>
        <v>7.3746312684365781E-3</v>
      </c>
      <c r="I71" s="385">
        <v>440</v>
      </c>
      <c r="J71" s="367">
        <v>367</v>
      </c>
      <c r="K71" s="390">
        <v>406.84</v>
      </c>
      <c r="L71" s="360">
        <f t="shared" si="21"/>
        <v>7.5626063491517851E-3</v>
      </c>
      <c r="M71" s="360">
        <f t="shared" si="22"/>
        <v>4.771252876402449E-3</v>
      </c>
      <c r="N71" s="360">
        <f t="shared" si="23"/>
        <v>2.8054190153333687E-3</v>
      </c>
    </row>
    <row r="72" spans="1:14" x14ac:dyDescent="0.25">
      <c r="A72" s="669"/>
      <c r="B72" s="349" t="s">
        <v>253</v>
      </c>
      <c r="C72" s="384">
        <v>0</v>
      </c>
      <c r="D72" s="369">
        <v>436</v>
      </c>
      <c r="E72" s="392">
        <v>0</v>
      </c>
      <c r="F72" s="359">
        <f t="shared" si="20"/>
        <v>0</v>
      </c>
      <c r="G72" s="359">
        <f t="shared" si="17"/>
        <v>0.2389041095890411</v>
      </c>
      <c r="H72" s="432">
        <f t="shared" si="18"/>
        <v>0</v>
      </c>
      <c r="I72" s="384">
        <v>80</v>
      </c>
      <c r="J72" s="369">
        <v>457</v>
      </c>
      <c r="K72" s="392">
        <v>18</v>
      </c>
      <c r="L72" s="359">
        <f t="shared" si="21"/>
        <v>1.3750193362094155E-3</v>
      </c>
      <c r="M72" s="359">
        <f t="shared" si="22"/>
        <v>5.9413148896891536E-3</v>
      </c>
      <c r="N72" s="359">
        <f t="shared" si="23"/>
        <v>1.2412138009045481E-4</v>
      </c>
    </row>
    <row r="73" spans="1:14" x14ac:dyDescent="0.25">
      <c r="A73" s="669"/>
      <c r="B73" s="401" t="s">
        <v>179</v>
      </c>
      <c r="C73" s="385">
        <v>13</v>
      </c>
      <c r="D73" s="367">
        <v>12</v>
      </c>
      <c r="E73" s="390">
        <v>11</v>
      </c>
      <c r="F73" s="360">
        <f t="shared" si="20"/>
        <v>7.6380728554641597E-3</v>
      </c>
      <c r="G73" s="360">
        <f t="shared" si="17"/>
        <v>6.5753424657534251E-3</v>
      </c>
      <c r="H73" s="433">
        <f t="shared" si="18"/>
        <v>4.0560471976401179E-3</v>
      </c>
      <c r="I73" s="385">
        <v>2845</v>
      </c>
      <c r="J73" s="367">
        <v>2989</v>
      </c>
      <c r="K73" s="390">
        <v>2202.06</v>
      </c>
      <c r="L73" s="360">
        <f t="shared" si="21"/>
        <v>4.8899125143947335E-2</v>
      </c>
      <c r="M73" s="360">
        <f t="shared" si="22"/>
        <v>3.8859059530155095E-2</v>
      </c>
      <c r="N73" s="360">
        <f t="shared" si="23"/>
        <v>1.5184595902332607E-2</v>
      </c>
    </row>
    <row r="74" spans="1:14" x14ac:dyDescent="0.25">
      <c r="A74" s="669"/>
      <c r="B74" s="349" t="s">
        <v>254</v>
      </c>
      <c r="C74" s="384">
        <v>0</v>
      </c>
      <c r="D74" s="369">
        <v>35</v>
      </c>
      <c r="E74" s="392">
        <v>36</v>
      </c>
      <c r="F74" s="359">
        <f t="shared" si="20"/>
        <v>0</v>
      </c>
      <c r="G74" s="359">
        <f t="shared" si="17"/>
        <v>1.9178082191780823E-2</v>
      </c>
      <c r="H74" s="432">
        <f t="shared" si="18"/>
        <v>1.3274336283185841E-2</v>
      </c>
      <c r="I74" s="384">
        <v>298</v>
      </c>
      <c r="J74" s="369">
        <v>249</v>
      </c>
      <c r="K74" s="392">
        <v>529.36</v>
      </c>
      <c r="L74" s="359">
        <f t="shared" si="21"/>
        <v>5.1219470273800721E-3</v>
      </c>
      <c r="M74" s="359">
        <f t="shared" si="22"/>
        <v>3.2371715700932149E-3</v>
      </c>
      <c r="N74" s="359">
        <f t="shared" si="23"/>
        <v>3.6502718758157312E-3</v>
      </c>
    </row>
    <row r="75" spans="1:14" ht="26.25" x14ac:dyDescent="0.25">
      <c r="A75" s="669"/>
      <c r="B75" s="401" t="s">
        <v>255</v>
      </c>
      <c r="C75" s="385">
        <v>92</v>
      </c>
      <c r="D75" s="367">
        <v>96</v>
      </c>
      <c r="E75" s="390">
        <v>98</v>
      </c>
      <c r="F75" s="360">
        <f t="shared" si="20"/>
        <v>5.4054054054054057E-2</v>
      </c>
      <c r="G75" s="360">
        <f t="shared" si="17"/>
        <v>5.26027397260274E-2</v>
      </c>
      <c r="H75" s="433">
        <f t="shared" si="18"/>
        <v>3.6135693215339236E-2</v>
      </c>
      <c r="I75" s="385">
        <v>1071</v>
      </c>
      <c r="J75" s="367">
        <v>1461</v>
      </c>
      <c r="K75" s="390">
        <v>5877.8</v>
      </c>
      <c r="L75" s="360">
        <f t="shared" si="21"/>
        <v>1.8408071363503548E-2</v>
      </c>
      <c r="M75" s="360">
        <f t="shared" si="22"/>
        <v>1.8994006682354164E-2</v>
      </c>
      <c r="N75" s="360">
        <f t="shared" si="23"/>
        <v>4.0531147105315295E-2</v>
      </c>
    </row>
    <row r="76" spans="1:14" ht="26.25" x14ac:dyDescent="0.25">
      <c r="A76" s="669"/>
      <c r="B76" s="349" t="s">
        <v>256</v>
      </c>
      <c r="C76" s="384">
        <v>87</v>
      </c>
      <c r="D76" s="369">
        <v>6</v>
      </c>
      <c r="E76" s="392">
        <v>8</v>
      </c>
      <c r="F76" s="359">
        <f t="shared" si="20"/>
        <v>5.1116333725029377E-2</v>
      </c>
      <c r="G76" s="359">
        <f t="shared" si="17"/>
        <v>3.2876712328767125E-3</v>
      </c>
      <c r="H76" s="432">
        <f t="shared" si="18"/>
        <v>2.9498525073746312E-3</v>
      </c>
      <c r="I76" s="384">
        <v>832</v>
      </c>
      <c r="J76" s="369">
        <v>1110</v>
      </c>
      <c r="K76" s="392">
        <v>1399.585</v>
      </c>
      <c r="L76" s="359">
        <f t="shared" si="21"/>
        <v>1.4300201096577921E-2</v>
      </c>
      <c r="M76" s="359">
        <f t="shared" si="22"/>
        <v>1.4430764830536019E-2</v>
      </c>
      <c r="N76" s="359">
        <f t="shared" si="23"/>
        <v>9.6510234307721782E-3</v>
      </c>
    </row>
    <row r="77" spans="1:14" ht="15.75" thickBot="1" x14ac:dyDescent="0.3">
      <c r="A77" s="669"/>
      <c r="B77" s="402" t="s">
        <v>124</v>
      </c>
      <c r="C77" s="398">
        <v>95</v>
      </c>
      <c r="D77" s="399">
        <v>92</v>
      </c>
      <c r="E77" s="400">
        <v>95</v>
      </c>
      <c r="F77" s="361">
        <f t="shared" si="20"/>
        <v>5.5816686251468857E-2</v>
      </c>
      <c r="G77" s="361">
        <f t="shared" si="17"/>
        <v>5.0410958904109592E-2</v>
      </c>
      <c r="H77" s="434">
        <f t="shared" si="18"/>
        <v>3.5029498525073748E-2</v>
      </c>
      <c r="I77" s="398">
        <v>21771</v>
      </c>
      <c r="J77" s="399">
        <v>25736</v>
      </c>
      <c r="K77" s="400">
        <v>30202.014999999999</v>
      </c>
      <c r="L77" s="361">
        <f t="shared" si="21"/>
        <v>0.37419432460768981</v>
      </c>
      <c r="M77" s="361">
        <f t="shared" si="22"/>
        <v>0.33458573304385131</v>
      </c>
      <c r="N77" s="361">
        <f t="shared" si="23"/>
        <v>0.20826198796181208</v>
      </c>
    </row>
    <row r="78" spans="1:14" x14ac:dyDescent="0.25">
      <c r="A78" s="669"/>
      <c r="B78" s="669"/>
      <c r="C78" s="669"/>
      <c r="D78" s="669"/>
      <c r="E78" s="669"/>
      <c r="F78" s="669"/>
      <c r="G78" s="19"/>
      <c r="H78" s="19"/>
      <c r="I78" s="19"/>
      <c r="J78" s="19"/>
      <c r="K78" s="19"/>
      <c r="L78" s="19"/>
      <c r="M78" s="19"/>
      <c r="N78" s="19"/>
    </row>
    <row r="79" spans="1:14" x14ac:dyDescent="0.25">
      <c r="A79" s="670" t="s">
        <v>257</v>
      </c>
      <c r="B79" s="669"/>
      <c r="C79" s="669"/>
      <c r="D79" s="669"/>
      <c r="E79" s="669"/>
      <c r="F79" s="669"/>
      <c r="G79" s="669"/>
      <c r="H79" s="669"/>
      <c r="I79" s="669"/>
      <c r="J79" s="669"/>
      <c r="K79" s="669"/>
      <c r="L79" s="669"/>
      <c r="M79" s="669"/>
      <c r="N79" s="669"/>
    </row>
    <row r="81" spans="1:14" x14ac:dyDescent="0.25">
      <c r="A81" s="669"/>
      <c r="B81" s="669"/>
      <c r="C81" s="753" t="str">
        <f>$A$1</f>
        <v>South Ayrshire</v>
      </c>
      <c r="D81" s="754"/>
      <c r="E81" s="754"/>
      <c r="F81" s="754"/>
      <c r="G81" s="754"/>
      <c r="H81" s="755"/>
      <c r="I81" s="719" t="s">
        <v>70</v>
      </c>
      <c r="J81" s="719"/>
      <c r="K81" s="719"/>
      <c r="L81" s="719"/>
      <c r="M81" s="719"/>
      <c r="N81" s="719"/>
    </row>
    <row r="82" spans="1:14" x14ac:dyDescent="0.25">
      <c r="A82" s="669"/>
      <c r="B82" s="653"/>
      <c r="C82" s="756" t="s">
        <v>258</v>
      </c>
      <c r="D82" s="757"/>
      <c r="E82" s="758"/>
      <c r="F82" s="724" t="s">
        <v>259</v>
      </c>
      <c r="G82" s="724"/>
      <c r="H82" s="725"/>
      <c r="I82" s="756" t="s">
        <v>258</v>
      </c>
      <c r="J82" s="757"/>
      <c r="K82" s="758"/>
      <c r="L82" s="724" t="s">
        <v>259</v>
      </c>
      <c r="M82" s="724"/>
      <c r="N82" s="724"/>
    </row>
    <row r="83" spans="1:14" ht="15.75" thickBot="1" x14ac:dyDescent="0.3">
      <c r="A83" s="669"/>
      <c r="B83" s="480" t="s">
        <v>219</v>
      </c>
      <c r="C83" s="380" t="s">
        <v>260</v>
      </c>
      <c r="D83" s="437" t="s">
        <v>261</v>
      </c>
      <c r="E83" s="387" t="s">
        <v>262</v>
      </c>
      <c r="F83" s="371" t="s">
        <v>260</v>
      </c>
      <c r="G83" s="371" t="s">
        <v>261</v>
      </c>
      <c r="H83" s="382" t="s">
        <v>262</v>
      </c>
      <c r="I83" s="380" t="s">
        <v>260</v>
      </c>
      <c r="J83" s="437" t="s">
        <v>261</v>
      </c>
      <c r="K83" s="387" t="s">
        <v>262</v>
      </c>
      <c r="L83" s="371" t="s">
        <v>260</v>
      </c>
      <c r="M83" s="371" t="s">
        <v>261</v>
      </c>
      <c r="N83" s="355" t="s">
        <v>262</v>
      </c>
    </row>
    <row r="84" spans="1:14" x14ac:dyDescent="0.25">
      <c r="A84" s="669"/>
      <c r="B84" s="653" t="s">
        <v>73</v>
      </c>
      <c r="C84" s="440"/>
      <c r="D84" s="441"/>
      <c r="E84" s="442"/>
      <c r="F84" s="443"/>
      <c r="G84" s="443"/>
      <c r="H84" s="444"/>
      <c r="I84" s="440"/>
      <c r="J84" s="441"/>
      <c r="K84" s="442"/>
      <c r="L84" s="443"/>
      <c r="M84" s="443"/>
      <c r="N84" s="443"/>
    </row>
    <row r="85" spans="1:14" x14ac:dyDescent="0.25">
      <c r="A85" s="669"/>
      <c r="B85" s="309" t="s">
        <v>74</v>
      </c>
      <c r="C85" s="385" t="s">
        <v>75</v>
      </c>
      <c r="D85" s="367" t="s">
        <v>75</v>
      </c>
      <c r="E85" s="390" t="s">
        <v>75</v>
      </c>
      <c r="F85" s="367" t="s">
        <v>75</v>
      </c>
      <c r="G85" s="367" t="s">
        <v>75</v>
      </c>
      <c r="H85" s="445" t="s">
        <v>75</v>
      </c>
      <c r="I85" s="385">
        <v>3959</v>
      </c>
      <c r="J85" s="367">
        <v>27177</v>
      </c>
      <c r="K85" s="390">
        <v>7505</v>
      </c>
      <c r="L85" s="367">
        <v>9796</v>
      </c>
      <c r="M85" s="367">
        <v>33046</v>
      </c>
      <c r="N85" s="367">
        <v>4733</v>
      </c>
    </row>
    <row r="86" spans="1:14" x14ac:dyDescent="0.25">
      <c r="A86" s="669"/>
      <c r="B86" s="310" t="s">
        <v>76</v>
      </c>
      <c r="C86" s="452" t="s">
        <v>75</v>
      </c>
      <c r="D86" s="453" t="s">
        <v>75</v>
      </c>
      <c r="E86" s="469" t="s">
        <v>75</v>
      </c>
      <c r="F86" s="453" t="s">
        <v>75</v>
      </c>
      <c r="G86" s="453" t="s">
        <v>75</v>
      </c>
      <c r="H86" s="439" t="s">
        <v>75</v>
      </c>
      <c r="I86" s="384">
        <v>8774</v>
      </c>
      <c r="J86" s="369">
        <v>20667</v>
      </c>
      <c r="K86" s="392">
        <v>7885</v>
      </c>
      <c r="L86" s="470">
        <v>15432</v>
      </c>
      <c r="M86" s="470">
        <v>25043</v>
      </c>
      <c r="N86" s="470">
        <v>5210</v>
      </c>
    </row>
    <row r="87" spans="1:14" x14ac:dyDescent="0.25">
      <c r="A87" s="669"/>
      <c r="B87" s="447" t="s">
        <v>77</v>
      </c>
      <c r="C87" s="454" t="s">
        <v>376</v>
      </c>
      <c r="D87" s="455">
        <v>172</v>
      </c>
      <c r="E87" s="471">
        <v>20</v>
      </c>
      <c r="F87" s="456" t="s">
        <v>376</v>
      </c>
      <c r="G87" s="456">
        <v>2800</v>
      </c>
      <c r="H87" s="445">
        <v>123</v>
      </c>
      <c r="I87" s="385">
        <v>4505.3999999999996</v>
      </c>
      <c r="J87" s="367">
        <v>12669.2</v>
      </c>
      <c r="K87" s="390">
        <v>1217</v>
      </c>
      <c r="L87" s="472">
        <v>17400</v>
      </c>
      <c r="M87" s="472">
        <v>46663</v>
      </c>
      <c r="N87" s="472">
        <v>5747</v>
      </c>
    </row>
    <row r="88" spans="1:14" x14ac:dyDescent="0.25">
      <c r="A88" s="669"/>
      <c r="B88" s="446" t="s">
        <v>78</v>
      </c>
      <c r="C88" s="457"/>
      <c r="D88" s="458"/>
      <c r="E88" s="473"/>
      <c r="F88" s="459"/>
      <c r="G88" s="459"/>
      <c r="H88" s="474"/>
      <c r="I88" s="475"/>
      <c r="J88" s="476"/>
      <c r="K88" s="473"/>
      <c r="L88" s="476"/>
      <c r="M88" s="476"/>
      <c r="N88" s="476"/>
    </row>
    <row r="89" spans="1:14" x14ac:dyDescent="0.25">
      <c r="A89" s="669"/>
      <c r="B89" s="309" t="s">
        <v>74</v>
      </c>
      <c r="C89" s="460" t="str">
        <f>IFERROR(C85/SUM($C85:$E85),"-")</f>
        <v>-</v>
      </c>
      <c r="D89" s="461" t="str">
        <f t="shared" ref="D89:E89" si="24">IFERROR(D85/SUM($C85:$E85),"-")</f>
        <v>-</v>
      </c>
      <c r="E89" s="477" t="str">
        <f t="shared" si="24"/>
        <v>-</v>
      </c>
      <c r="F89" s="461" t="str">
        <f>IFERROR(F85/SUM($F85:$H85),"-")</f>
        <v>-</v>
      </c>
      <c r="G89" s="461" t="str">
        <f t="shared" ref="G89:H89" si="25">IFERROR(G85/SUM($F85:$H85),"-")</f>
        <v>-</v>
      </c>
      <c r="H89" s="433" t="str">
        <f t="shared" si="25"/>
        <v>-</v>
      </c>
      <c r="I89" s="460">
        <f>IFERROR(I85/SUM($I85:$K85),"-")</f>
        <v>0.10245594058124789</v>
      </c>
      <c r="J89" s="461">
        <f t="shared" ref="J89:K89" si="26">IFERROR(J85/SUM($I85:$K85),"-")</f>
        <v>0.70332030744545948</v>
      </c>
      <c r="K89" s="462">
        <f t="shared" si="26"/>
        <v>0.19422375197329261</v>
      </c>
      <c r="L89" s="461">
        <f>IFERROR(L85/SUM($L85:$N85),"-")</f>
        <v>0.20590646347871783</v>
      </c>
      <c r="M89" s="461">
        <f t="shared" ref="M89:N89" si="27">IFERROR(M85/SUM($L85:$N85),"-")</f>
        <v>0.69460851287440883</v>
      </c>
      <c r="N89" s="461">
        <f t="shared" si="27"/>
        <v>9.9485023646873352E-2</v>
      </c>
    </row>
    <row r="90" spans="1:14" x14ac:dyDescent="0.25">
      <c r="A90" s="669"/>
      <c r="B90" s="310" t="s">
        <v>76</v>
      </c>
      <c r="C90" s="463" t="str">
        <f t="shared" ref="C90:E90" si="28">IFERROR(C86/SUM($C86:$E86),"-")</f>
        <v>-</v>
      </c>
      <c r="D90" s="464" t="str">
        <f t="shared" si="28"/>
        <v>-</v>
      </c>
      <c r="E90" s="478" t="str">
        <f t="shared" si="28"/>
        <v>-</v>
      </c>
      <c r="F90" s="464" t="str">
        <f t="shared" ref="F90:H90" si="29">IFERROR(F86/SUM($F86:$H86),"-")</f>
        <v>-</v>
      </c>
      <c r="G90" s="464" t="str">
        <f t="shared" si="29"/>
        <v>-</v>
      </c>
      <c r="H90" s="432" t="str">
        <f t="shared" si="29"/>
        <v>-</v>
      </c>
      <c r="I90" s="463">
        <f t="shared" ref="I90:K90" si="30">IFERROR(I86/SUM($I86:$K86),"-")</f>
        <v>0.23506403043454965</v>
      </c>
      <c r="J90" s="464">
        <f t="shared" si="30"/>
        <v>0.5536891175052242</v>
      </c>
      <c r="K90" s="465">
        <f t="shared" si="30"/>
        <v>0.21124685206022611</v>
      </c>
      <c r="L90" s="464">
        <f t="shared" ref="L90:N90" si="31">IFERROR(L86/SUM($L86:$N86),"-")</f>
        <v>0.33779139761409654</v>
      </c>
      <c r="M90" s="464">
        <f t="shared" si="31"/>
        <v>0.54816679435263216</v>
      </c>
      <c r="N90" s="464">
        <f t="shared" si="31"/>
        <v>0.11404180803327131</v>
      </c>
    </row>
    <row r="91" spans="1:14" ht="15.75" thickBot="1" x14ac:dyDescent="0.3">
      <c r="A91" s="669"/>
      <c r="B91" s="341" t="s">
        <v>77</v>
      </c>
      <c r="C91" s="466" t="str">
        <f t="shared" ref="C91:E91" si="32">IFERROR(C87/SUM($C87:$E87),"-")</f>
        <v>-</v>
      </c>
      <c r="D91" s="467">
        <f t="shared" si="32"/>
        <v>0.89583333333333337</v>
      </c>
      <c r="E91" s="479">
        <f t="shared" si="32"/>
        <v>0.10416666666666667</v>
      </c>
      <c r="F91" s="467" t="str">
        <f t="shared" ref="F91:H91" si="33">IFERROR(F87/SUM($F87:$H87),"-")</f>
        <v>-</v>
      </c>
      <c r="G91" s="467">
        <f t="shared" si="33"/>
        <v>0.95791994526171742</v>
      </c>
      <c r="H91" s="434">
        <f t="shared" si="33"/>
        <v>4.2080054738282587E-2</v>
      </c>
      <c r="I91" s="466">
        <f t="shared" ref="I91:K91" si="34">IFERROR(I87/SUM($I87:$K87),"-")</f>
        <v>0.24497053002457644</v>
      </c>
      <c r="J91" s="467">
        <f t="shared" si="34"/>
        <v>0.68885795689336449</v>
      </c>
      <c r="K91" s="468">
        <f t="shared" si="34"/>
        <v>6.6171513082059208E-2</v>
      </c>
      <c r="L91" s="467">
        <f t="shared" ref="L91:N91" si="35">IFERROR(L87/SUM($L87:$N87),"-")</f>
        <v>0.24924795874516545</v>
      </c>
      <c r="M91" s="467">
        <f t="shared" si="35"/>
        <v>0.66842859189227899</v>
      </c>
      <c r="N91" s="467">
        <f t="shared" si="35"/>
        <v>8.2323449362555506E-2</v>
      </c>
    </row>
    <row r="93" spans="1:14" x14ac:dyDescent="0.25">
      <c r="A93" s="11" t="s">
        <v>263</v>
      </c>
      <c r="B93" s="669"/>
      <c r="C93" s="669"/>
      <c r="D93" s="669"/>
      <c r="E93" s="669"/>
      <c r="F93" s="669"/>
      <c r="G93" s="669"/>
      <c r="H93" s="669"/>
      <c r="I93" s="669"/>
      <c r="J93" s="669"/>
      <c r="K93" s="669"/>
      <c r="L93" s="669"/>
      <c r="M93" s="669"/>
      <c r="N93" s="669"/>
    </row>
    <row r="94" spans="1:14" x14ac:dyDescent="0.25">
      <c r="A94" s="11" t="s">
        <v>264</v>
      </c>
      <c r="B94" s="669"/>
      <c r="C94" s="669"/>
      <c r="D94" s="669"/>
      <c r="E94" s="669"/>
      <c r="F94" s="669"/>
      <c r="G94" s="669"/>
      <c r="H94" s="669"/>
      <c r="I94" s="669"/>
      <c r="J94" s="669"/>
      <c r="K94" s="669"/>
      <c r="L94" s="669"/>
      <c r="M94" s="669"/>
      <c r="N94" s="669"/>
    </row>
  </sheetData>
  <mergeCells count="24">
    <mergeCell ref="I22:N22"/>
    <mergeCell ref="C22:H22"/>
    <mergeCell ref="A1:C1"/>
    <mergeCell ref="C14:E14"/>
    <mergeCell ref="F14:H14"/>
    <mergeCell ref="C35:D35"/>
    <mergeCell ref="C43:E43"/>
    <mergeCell ref="F43:H43"/>
    <mergeCell ref="C42:H42"/>
    <mergeCell ref="I43:K43"/>
    <mergeCell ref="L43:N43"/>
    <mergeCell ref="I42:N42"/>
    <mergeCell ref="C58:H58"/>
    <mergeCell ref="I58:N58"/>
    <mergeCell ref="C59:E59"/>
    <mergeCell ref="F59:H59"/>
    <mergeCell ref="I59:K59"/>
    <mergeCell ref="L59:N59"/>
    <mergeCell ref="C81:H81"/>
    <mergeCell ref="I81:N81"/>
    <mergeCell ref="C82:E82"/>
    <mergeCell ref="F82:H82"/>
    <mergeCell ref="I82:K82"/>
    <mergeCell ref="L82:N82"/>
  </mergeCells>
  <hyperlinks>
    <hyperlink ref="C5" location="Volume!B14" display="Table A1.1" xr:uid="{29C114B4-FE5D-4AEC-8AC3-DDE5AE12B81F}"/>
    <hyperlink ref="C6:C10" location="Volume!B14" display="Table A1.1" xr:uid="{1D2DA14A-DC94-4213-B71D-7350588B936B}"/>
    <hyperlink ref="C6" location="Volume!B22" display="Table A1.2" xr:uid="{0AB24402-2CF0-44E7-AB9B-0968680FA932}"/>
    <hyperlink ref="C7" location="Volume!B35" display="Table A1.3" xr:uid="{31E71999-DCA5-4348-AC26-8A7D19F9182A}"/>
    <hyperlink ref="C8" location="Volume!B43" display="Table A1.4" xr:uid="{42D314D7-B7A4-4056-A54E-B8A2695FBE8C}"/>
    <hyperlink ref="C9" location="Volume!B59" display="Table A1.5" xr:uid="{D4C43C59-1E34-4830-88E0-B8AE8F24B26E}"/>
    <hyperlink ref="C10" location="Volume!B82" display="Table A1.6" xr:uid="{D19898C3-E897-486E-89C3-C038D2253805}"/>
    <hyperlink ref="A3" location="Contents!A1" display="Return to Contents" xr:uid="{9C176B87-B963-4DEF-A88A-B4707A46A4FE}"/>
    <hyperlink ref="A33" location="'Notes &amp; Caveats'!A24" display="Table A1.3 Total Number of Benefit Entitlement Checks Carried Out in 2018/19 and 2019/20" xr:uid="{35A5D5DE-E667-46C5-BB36-B82F127634AD}"/>
    <hyperlink ref="A56" location="'Notes &amp; Caveats'!A25" display="Table A1.5 First Reason for Contacting Advice Services in 2017/18, 2018/19 and 2019/20" xr:uid="{527C8CC2-70E2-44F7-B28E-09B8E3222DE4}"/>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9E5D-5E85-4A83-AB10-1693BE2B8A15}">
  <dimension ref="A1:Z32"/>
  <sheetViews>
    <sheetView workbookViewId="0">
      <selection sqref="A1:C1"/>
    </sheetView>
  </sheetViews>
  <sheetFormatPr defaultRowHeight="15" x14ac:dyDescent="0.25"/>
  <cols>
    <col min="1" max="1" width="9.140625" style="436"/>
    <col min="2" max="2" width="30.140625" style="436" customWidth="1"/>
    <col min="3" max="8" width="9.5703125" style="436" bestFit="1" customWidth="1"/>
    <col min="9" max="16384" width="9.140625" style="436"/>
  </cols>
  <sheetData>
    <row r="1" spans="1:26" ht="18.75" x14ac:dyDescent="0.3">
      <c r="A1" s="717" t="s">
        <v>1</v>
      </c>
      <c r="B1" s="717"/>
      <c r="C1" s="717"/>
      <c r="D1" s="669"/>
      <c r="E1" s="669"/>
      <c r="F1" s="669"/>
      <c r="G1" s="669"/>
      <c r="H1" s="669"/>
      <c r="I1" s="669"/>
      <c r="J1" s="669"/>
      <c r="K1" s="669"/>
      <c r="L1" s="669"/>
      <c r="M1" s="669"/>
      <c r="N1" s="669"/>
      <c r="O1" s="669"/>
      <c r="P1" s="669"/>
      <c r="Q1" s="669"/>
      <c r="R1" s="669"/>
      <c r="S1" s="669"/>
      <c r="T1" s="669"/>
      <c r="U1" s="669"/>
      <c r="V1" s="669"/>
      <c r="W1" s="669"/>
      <c r="X1" s="669"/>
      <c r="Y1" s="669"/>
      <c r="Z1" s="669"/>
    </row>
    <row r="2" spans="1:26" x14ac:dyDescent="0.25">
      <c r="A2" s="670" t="s">
        <v>265</v>
      </c>
      <c r="B2" s="669"/>
      <c r="C2" s="669"/>
      <c r="D2" s="669"/>
      <c r="E2" s="669"/>
      <c r="F2" s="669"/>
      <c r="G2" s="669"/>
      <c r="H2" s="669"/>
      <c r="I2" s="669"/>
      <c r="J2" s="669"/>
      <c r="K2" s="669"/>
      <c r="L2" s="669"/>
      <c r="M2" s="669"/>
      <c r="N2" s="669"/>
      <c r="O2" s="669"/>
      <c r="P2" s="669"/>
      <c r="Q2" s="669"/>
      <c r="R2" s="669"/>
      <c r="S2" s="669"/>
      <c r="T2" s="669"/>
      <c r="U2" s="669"/>
      <c r="V2" s="669"/>
      <c r="W2" s="669"/>
      <c r="X2" s="669"/>
      <c r="Y2" s="669"/>
      <c r="Z2" s="669"/>
    </row>
    <row r="3" spans="1:26" s="669" customFormat="1" x14ac:dyDescent="0.25">
      <c r="A3" s="277" t="s">
        <v>21</v>
      </c>
    </row>
    <row r="4" spans="1:26" s="481" customFormat="1" x14ac:dyDescent="0.25">
      <c r="A4" s="670"/>
      <c r="B4" s="669"/>
      <c r="C4" s="669"/>
      <c r="D4" s="669"/>
      <c r="E4" s="669"/>
      <c r="F4" s="669"/>
      <c r="G4" s="669"/>
      <c r="H4" s="669"/>
      <c r="I4" s="669"/>
      <c r="J4" s="669"/>
      <c r="K4" s="669"/>
      <c r="L4" s="669"/>
      <c r="M4" s="669"/>
      <c r="N4" s="669"/>
      <c r="O4" s="669"/>
      <c r="P4" s="669"/>
      <c r="Q4" s="669"/>
      <c r="R4" s="669"/>
      <c r="S4" s="669"/>
      <c r="T4" s="669"/>
      <c r="U4" s="669"/>
      <c r="V4" s="669"/>
      <c r="W4" s="669"/>
      <c r="X4" s="669"/>
      <c r="Y4" s="669"/>
      <c r="Z4" s="669"/>
    </row>
    <row r="5" spans="1:26" s="481" customFormat="1" x14ac:dyDescent="0.25">
      <c r="A5" s="273" t="s">
        <v>13</v>
      </c>
      <c r="B5" s="669"/>
      <c r="C5" s="529" t="s">
        <v>266</v>
      </c>
      <c r="D5" s="669"/>
      <c r="E5" s="669"/>
      <c r="F5" s="669"/>
      <c r="G5" s="669"/>
      <c r="H5" s="669"/>
      <c r="I5" s="669"/>
      <c r="J5" s="669"/>
      <c r="K5" s="669"/>
      <c r="L5" s="669"/>
      <c r="M5" s="669"/>
      <c r="N5" s="669"/>
      <c r="O5" s="669"/>
      <c r="P5" s="669"/>
      <c r="Q5" s="669"/>
      <c r="R5" s="669"/>
      <c r="S5" s="669"/>
      <c r="T5" s="669"/>
      <c r="U5" s="669"/>
      <c r="V5" s="669"/>
      <c r="W5" s="669"/>
      <c r="X5" s="669"/>
      <c r="Y5" s="669"/>
      <c r="Z5" s="669"/>
    </row>
    <row r="7" spans="1:26" x14ac:dyDescent="0.25">
      <c r="A7" s="670" t="s">
        <v>267</v>
      </c>
      <c r="B7" s="669"/>
      <c r="C7" s="669"/>
      <c r="D7" s="669"/>
      <c r="E7" s="669"/>
      <c r="F7" s="669"/>
      <c r="G7" s="669"/>
      <c r="H7" s="669"/>
      <c r="I7" s="669"/>
      <c r="J7" s="669"/>
      <c r="K7" s="669"/>
      <c r="L7" s="669"/>
      <c r="M7" s="669"/>
      <c r="N7" s="669"/>
      <c r="O7" s="669"/>
      <c r="P7" s="669"/>
      <c r="Q7" s="669"/>
      <c r="R7" s="669"/>
      <c r="S7" s="669"/>
      <c r="T7" s="669"/>
      <c r="U7" s="669"/>
      <c r="V7" s="669"/>
      <c r="W7" s="669"/>
      <c r="X7" s="669"/>
      <c r="Y7" s="669"/>
      <c r="Z7" s="669"/>
    </row>
    <row r="8" spans="1:26" s="481" customFormat="1" x14ac:dyDescent="0.25">
      <c r="A8" s="670"/>
      <c r="B8" s="669"/>
      <c r="C8" s="669"/>
      <c r="D8" s="669"/>
      <c r="E8" s="669"/>
      <c r="F8" s="669"/>
      <c r="G8" s="669"/>
      <c r="H8" s="669"/>
      <c r="I8" s="669"/>
      <c r="J8" s="669"/>
      <c r="K8" s="669"/>
      <c r="L8" s="669"/>
      <c r="M8" s="669"/>
      <c r="N8" s="669"/>
      <c r="O8" s="669"/>
      <c r="P8" s="669"/>
      <c r="Q8" s="669"/>
      <c r="R8" s="669"/>
      <c r="S8" s="669"/>
      <c r="T8" s="669"/>
      <c r="U8" s="669"/>
      <c r="V8" s="669"/>
      <c r="W8" s="669"/>
      <c r="X8" s="669"/>
      <c r="Y8" s="669"/>
      <c r="Z8" s="669"/>
    </row>
    <row r="9" spans="1:26" x14ac:dyDescent="0.25">
      <c r="A9" s="669"/>
      <c r="B9" s="669"/>
      <c r="C9" s="718" t="str">
        <f>$A$1</f>
        <v>South Ayrshire</v>
      </c>
      <c r="D9" s="719"/>
      <c r="E9" s="719"/>
      <c r="F9" s="719"/>
      <c r="G9" s="719"/>
      <c r="H9" s="719"/>
      <c r="I9" s="719"/>
      <c r="J9" s="719"/>
      <c r="K9" s="719"/>
      <c r="L9" s="719"/>
      <c r="M9" s="719"/>
      <c r="N9" s="720"/>
      <c r="O9" s="718" t="s">
        <v>70</v>
      </c>
      <c r="P9" s="719"/>
      <c r="Q9" s="719"/>
      <c r="R9" s="719"/>
      <c r="S9" s="719"/>
      <c r="T9" s="719"/>
      <c r="U9" s="719"/>
      <c r="V9" s="719"/>
      <c r="W9" s="719"/>
      <c r="X9" s="719"/>
      <c r="Y9" s="719"/>
      <c r="Z9" s="719"/>
    </row>
    <row r="10" spans="1:26" x14ac:dyDescent="0.25">
      <c r="A10" s="669"/>
      <c r="B10" s="482"/>
      <c r="C10" s="723" t="s">
        <v>268</v>
      </c>
      <c r="D10" s="724"/>
      <c r="E10" s="724"/>
      <c r="F10" s="724"/>
      <c r="G10" s="724"/>
      <c r="H10" s="724"/>
      <c r="I10" s="759" t="s">
        <v>78</v>
      </c>
      <c r="J10" s="724"/>
      <c r="K10" s="724"/>
      <c r="L10" s="724"/>
      <c r="M10" s="724"/>
      <c r="N10" s="725"/>
      <c r="O10" s="723" t="s">
        <v>268</v>
      </c>
      <c r="P10" s="724"/>
      <c r="Q10" s="724"/>
      <c r="R10" s="724"/>
      <c r="S10" s="724"/>
      <c r="T10" s="724"/>
      <c r="U10" s="759" t="s">
        <v>78</v>
      </c>
      <c r="V10" s="724"/>
      <c r="W10" s="724"/>
      <c r="X10" s="724"/>
      <c r="Y10" s="724"/>
      <c r="Z10" s="724"/>
    </row>
    <row r="11" spans="1:26" ht="15.75" thickBot="1" x14ac:dyDescent="0.3">
      <c r="A11" s="669"/>
      <c r="B11" s="594" t="s">
        <v>269</v>
      </c>
      <c r="C11" s="517" t="s">
        <v>270</v>
      </c>
      <c r="D11" s="480" t="s">
        <v>271</v>
      </c>
      <c r="E11" s="480" t="s">
        <v>272</v>
      </c>
      <c r="F11" s="480" t="s">
        <v>74</v>
      </c>
      <c r="G11" s="480" t="s">
        <v>76</v>
      </c>
      <c r="H11" s="480" t="s">
        <v>77</v>
      </c>
      <c r="I11" s="484" t="s">
        <v>270</v>
      </c>
      <c r="J11" s="480" t="s">
        <v>271</v>
      </c>
      <c r="K11" s="480" t="s">
        <v>272</v>
      </c>
      <c r="L11" s="480" t="s">
        <v>74</v>
      </c>
      <c r="M11" s="480" t="s">
        <v>76</v>
      </c>
      <c r="N11" s="594" t="s">
        <v>77</v>
      </c>
      <c r="O11" s="517" t="s">
        <v>270</v>
      </c>
      <c r="P11" s="480" t="s">
        <v>271</v>
      </c>
      <c r="Q11" s="480" t="s">
        <v>272</v>
      </c>
      <c r="R11" s="480" t="s">
        <v>74</v>
      </c>
      <c r="S11" s="480" t="s">
        <v>76</v>
      </c>
      <c r="T11" s="480" t="s">
        <v>77</v>
      </c>
      <c r="U11" s="484" t="s">
        <v>270</v>
      </c>
      <c r="V11" s="480" t="s">
        <v>271</v>
      </c>
      <c r="W11" s="480" t="s">
        <v>272</v>
      </c>
      <c r="X11" s="480" t="s">
        <v>74</v>
      </c>
      <c r="Y11" s="480" t="s">
        <v>76</v>
      </c>
      <c r="Z11" s="480" t="s">
        <v>77</v>
      </c>
    </row>
    <row r="12" spans="1:26" s="481" customFormat="1" x14ac:dyDescent="0.25">
      <c r="A12" s="669"/>
      <c r="B12" s="482" t="s">
        <v>273</v>
      </c>
      <c r="C12" s="483"/>
      <c r="D12" s="653"/>
      <c r="E12" s="653"/>
      <c r="F12" s="653"/>
      <c r="G12" s="653"/>
      <c r="H12" s="653"/>
      <c r="I12" s="490"/>
      <c r="J12" s="653"/>
      <c r="K12" s="653"/>
      <c r="L12" s="653"/>
      <c r="M12" s="653"/>
      <c r="N12" s="482"/>
      <c r="O12" s="483"/>
      <c r="P12" s="653"/>
      <c r="Q12" s="653"/>
      <c r="R12" s="653"/>
      <c r="S12" s="653"/>
      <c r="T12" s="653"/>
      <c r="U12" s="490"/>
      <c r="V12" s="653"/>
      <c r="W12" s="653"/>
      <c r="X12" s="653"/>
      <c r="Y12" s="653"/>
      <c r="Z12" s="653"/>
    </row>
    <row r="13" spans="1:26" x14ac:dyDescent="0.25">
      <c r="A13" s="669"/>
      <c r="B13" s="508" t="s">
        <v>274</v>
      </c>
      <c r="C13" s="518">
        <v>7</v>
      </c>
      <c r="D13" s="485">
        <v>2</v>
      </c>
      <c r="E13" s="485">
        <v>2</v>
      </c>
      <c r="F13" s="485">
        <v>2</v>
      </c>
      <c r="G13" s="485">
        <v>2</v>
      </c>
      <c r="H13" s="485">
        <v>2</v>
      </c>
      <c r="I13" s="487">
        <f t="shared" ref="I13:I24" si="0">IFERROR(C13/SUM(C$13:C$24),"-")</f>
        <v>3.125E-2</v>
      </c>
      <c r="J13" s="345">
        <f t="shared" ref="J13:N13" si="1">IFERROR(D13/SUM(D$13:D$24),"-")</f>
        <v>9.2165898617511521E-3</v>
      </c>
      <c r="K13" s="345">
        <f t="shared" si="1"/>
        <v>1.834862385321101E-2</v>
      </c>
      <c r="L13" s="345">
        <f t="shared" si="1"/>
        <v>1.8691588785046728E-2</v>
      </c>
      <c r="M13" s="345">
        <f t="shared" si="1"/>
        <v>1.5748031496062992E-2</v>
      </c>
      <c r="N13" s="346">
        <f t="shared" si="1"/>
        <v>1.2269938650306749E-2</v>
      </c>
      <c r="O13" s="518">
        <v>520</v>
      </c>
      <c r="P13" s="485">
        <v>430</v>
      </c>
      <c r="Q13" s="485">
        <v>547</v>
      </c>
      <c r="R13" s="485">
        <v>276</v>
      </c>
      <c r="S13" s="485">
        <v>341</v>
      </c>
      <c r="T13" s="485">
        <v>178.8</v>
      </c>
      <c r="U13" s="487">
        <f>IFERROR(O13/SUM(O$13:O$24),"-")</f>
        <v>6.5138419140673934E-2</v>
      </c>
      <c r="V13" s="345">
        <f t="shared" ref="V13:V24" si="2">IFERROR(P13/SUM(P$13:P$24),"-")</f>
        <v>5.3602592869608577E-2</v>
      </c>
      <c r="W13" s="345">
        <f t="shared" ref="W13:W24" si="3">IFERROR(Q13/SUM(Q$13:Q$24),"-")</f>
        <v>4.8544550940717072E-2</v>
      </c>
      <c r="X13" s="345">
        <f t="shared" ref="X13:X24" si="4">IFERROR(R13/SUM(R$13:R$24),"-")</f>
        <v>2.7221619489101491E-2</v>
      </c>
      <c r="Y13" s="345">
        <f t="shared" ref="Y13:Y24" si="5">IFERROR(S13/SUM(S$13:S$24),"-")</f>
        <v>4.6394557823129248E-2</v>
      </c>
      <c r="Z13" s="345">
        <f t="shared" ref="Z13:Z24" si="6">IFERROR(T13/SUM(T$13:T$24),"-")</f>
        <v>2.9233312242185245E-2</v>
      </c>
    </row>
    <row r="14" spans="1:26" x14ac:dyDescent="0.25">
      <c r="A14" s="669"/>
      <c r="B14" s="509" t="s">
        <v>275</v>
      </c>
      <c r="C14" s="519">
        <v>0</v>
      </c>
      <c r="D14" s="486">
        <v>0</v>
      </c>
      <c r="E14" s="486">
        <v>0</v>
      </c>
      <c r="F14" s="486">
        <v>0</v>
      </c>
      <c r="G14" s="486">
        <v>0</v>
      </c>
      <c r="H14" s="486" t="s">
        <v>376</v>
      </c>
      <c r="I14" s="488">
        <f t="shared" si="0"/>
        <v>0</v>
      </c>
      <c r="J14" s="557">
        <f t="shared" ref="J14:J24" si="7">IFERROR(D14/SUM(D$13:D$24),"-")</f>
        <v>0</v>
      </c>
      <c r="K14" s="557">
        <f t="shared" ref="K14:K24" si="8">IFERROR(E14/SUM(E$13:E$24),"-")</f>
        <v>0</v>
      </c>
      <c r="L14" s="557">
        <f t="shared" ref="L14:L24" si="9">IFERROR(F14/SUM(F$13:F$24),"-")</f>
        <v>0</v>
      </c>
      <c r="M14" s="557">
        <f t="shared" ref="M14:M24" si="10">IFERROR(G14/SUM(G$13:G$24),"-")</f>
        <v>0</v>
      </c>
      <c r="N14" s="348" t="str">
        <f t="shared" ref="N14:N24" si="11">IFERROR(H14/SUM(H$13:H$24),"-")</f>
        <v>-</v>
      </c>
      <c r="O14" s="519">
        <v>0</v>
      </c>
      <c r="P14" s="486">
        <v>27</v>
      </c>
      <c r="Q14" s="486">
        <v>28</v>
      </c>
      <c r="R14" s="486">
        <v>41</v>
      </c>
      <c r="S14" s="486">
        <v>19</v>
      </c>
      <c r="T14" s="486">
        <v>72.920000000000016</v>
      </c>
      <c r="U14" s="488">
        <f t="shared" ref="U14:U24" si="12">IFERROR(O14/SUM(O$13:O$24),"-")</f>
        <v>0</v>
      </c>
      <c r="V14" s="557">
        <f t="shared" si="2"/>
        <v>3.3657442034405387E-3</v>
      </c>
      <c r="W14" s="557">
        <f t="shared" si="3"/>
        <v>2.4849130280440185E-3</v>
      </c>
      <c r="X14" s="557">
        <f t="shared" si="4"/>
        <v>4.04379130091725E-3</v>
      </c>
      <c r="Y14" s="557">
        <f t="shared" si="5"/>
        <v>2.5850340136054422E-3</v>
      </c>
      <c r="Z14" s="557">
        <f t="shared" si="6"/>
        <v>1.1922221077741322E-2</v>
      </c>
    </row>
    <row r="15" spans="1:26" x14ac:dyDescent="0.25">
      <c r="A15" s="669"/>
      <c r="B15" s="508" t="s">
        <v>276</v>
      </c>
      <c r="C15" s="518">
        <v>6</v>
      </c>
      <c r="D15" s="485">
        <v>4</v>
      </c>
      <c r="E15" s="485">
        <v>0</v>
      </c>
      <c r="F15" s="485">
        <v>0</v>
      </c>
      <c r="G15" s="485">
        <v>2</v>
      </c>
      <c r="H15" s="485">
        <v>7</v>
      </c>
      <c r="I15" s="487">
        <f t="shared" si="0"/>
        <v>2.6785714285714284E-2</v>
      </c>
      <c r="J15" s="345">
        <f t="shared" si="7"/>
        <v>1.8433179723502304E-2</v>
      </c>
      <c r="K15" s="345">
        <f t="shared" si="8"/>
        <v>0</v>
      </c>
      <c r="L15" s="345">
        <f t="shared" si="9"/>
        <v>0</v>
      </c>
      <c r="M15" s="345">
        <f t="shared" si="10"/>
        <v>1.5748031496062992E-2</v>
      </c>
      <c r="N15" s="346">
        <f t="shared" si="11"/>
        <v>4.2944785276073622E-2</v>
      </c>
      <c r="O15" s="518">
        <v>1122</v>
      </c>
      <c r="P15" s="485">
        <v>966</v>
      </c>
      <c r="Q15" s="485">
        <v>903</v>
      </c>
      <c r="R15" s="485">
        <v>740</v>
      </c>
      <c r="S15" s="485">
        <v>886</v>
      </c>
      <c r="T15" s="485">
        <v>766.85500000000002</v>
      </c>
      <c r="U15" s="487">
        <f t="shared" si="12"/>
        <v>0.14054866591506951</v>
      </c>
      <c r="V15" s="345">
        <f t="shared" si="2"/>
        <v>0.12041884816753927</v>
      </c>
      <c r="W15" s="345">
        <f t="shared" si="3"/>
        <v>8.0138445154419591E-2</v>
      </c>
      <c r="X15" s="345">
        <f t="shared" si="4"/>
        <v>7.2985501528750371E-2</v>
      </c>
      <c r="Y15" s="345">
        <f t="shared" si="5"/>
        <v>0.12054421768707484</v>
      </c>
      <c r="Z15" s="345">
        <f t="shared" si="6"/>
        <v>0.12537870055638123</v>
      </c>
    </row>
    <row r="16" spans="1:26" x14ac:dyDescent="0.25">
      <c r="A16" s="669"/>
      <c r="B16" s="509" t="s">
        <v>277</v>
      </c>
      <c r="C16" s="519">
        <v>3</v>
      </c>
      <c r="D16" s="486">
        <v>3</v>
      </c>
      <c r="E16" s="486">
        <v>1</v>
      </c>
      <c r="F16" s="486">
        <v>1</v>
      </c>
      <c r="G16" s="486">
        <v>1</v>
      </c>
      <c r="H16" s="486">
        <v>6</v>
      </c>
      <c r="I16" s="488">
        <f t="shared" si="0"/>
        <v>1.3392857142857142E-2</v>
      </c>
      <c r="J16" s="557">
        <f t="shared" si="7"/>
        <v>1.3824884792626729E-2</v>
      </c>
      <c r="K16" s="557">
        <f t="shared" si="8"/>
        <v>9.1743119266055051E-3</v>
      </c>
      <c r="L16" s="557">
        <f t="shared" si="9"/>
        <v>9.3457943925233638E-3</v>
      </c>
      <c r="M16" s="557">
        <f t="shared" si="10"/>
        <v>7.874015748031496E-3</v>
      </c>
      <c r="N16" s="348">
        <f t="shared" si="11"/>
        <v>3.6809815950920248E-2</v>
      </c>
      <c r="O16" s="519">
        <v>208</v>
      </c>
      <c r="P16" s="486">
        <v>271</v>
      </c>
      <c r="Q16" s="486">
        <v>736</v>
      </c>
      <c r="R16" s="486">
        <v>412</v>
      </c>
      <c r="S16" s="486">
        <v>355</v>
      </c>
      <c r="T16" s="486">
        <v>438.39499999999998</v>
      </c>
      <c r="U16" s="488">
        <f t="shared" si="12"/>
        <v>2.6055367656269573E-2</v>
      </c>
      <c r="V16" s="557">
        <f t="shared" si="2"/>
        <v>3.3782099227125405E-2</v>
      </c>
      <c r="W16" s="557">
        <f t="shared" si="3"/>
        <v>6.53177138800142E-2</v>
      </c>
      <c r="X16" s="557">
        <f t="shared" si="4"/>
        <v>4.0635171121412371E-2</v>
      </c>
      <c r="Y16" s="557">
        <f t="shared" si="5"/>
        <v>4.8299319727891157E-2</v>
      </c>
      <c r="Z16" s="557">
        <f t="shared" si="6"/>
        <v>7.1676386579489923E-2</v>
      </c>
    </row>
    <row r="17" spans="1:26" x14ac:dyDescent="0.25">
      <c r="A17" s="669"/>
      <c r="B17" s="508" t="s">
        <v>278</v>
      </c>
      <c r="C17" s="518">
        <v>6</v>
      </c>
      <c r="D17" s="485">
        <v>5</v>
      </c>
      <c r="E17" s="485">
        <v>1</v>
      </c>
      <c r="F17" s="485">
        <v>33</v>
      </c>
      <c r="G17" s="485">
        <v>10</v>
      </c>
      <c r="H17" s="485">
        <v>20</v>
      </c>
      <c r="I17" s="487">
        <f t="shared" si="0"/>
        <v>2.6785714285714284E-2</v>
      </c>
      <c r="J17" s="345">
        <f t="shared" si="7"/>
        <v>2.3041474654377881E-2</v>
      </c>
      <c r="K17" s="345">
        <f t="shared" si="8"/>
        <v>9.1743119266055051E-3</v>
      </c>
      <c r="L17" s="345">
        <f t="shared" si="9"/>
        <v>0.30841121495327101</v>
      </c>
      <c r="M17" s="345">
        <f t="shared" si="10"/>
        <v>7.874015748031496E-2</v>
      </c>
      <c r="N17" s="346">
        <f t="shared" si="11"/>
        <v>0.12269938650306748</v>
      </c>
      <c r="O17" s="518">
        <v>221</v>
      </c>
      <c r="P17" s="485">
        <v>268</v>
      </c>
      <c r="Q17" s="485">
        <v>389</v>
      </c>
      <c r="R17" s="485">
        <v>411</v>
      </c>
      <c r="S17" s="485">
        <v>263</v>
      </c>
      <c r="T17" s="485">
        <v>320.95999999999992</v>
      </c>
      <c r="U17" s="487">
        <f t="shared" si="12"/>
        <v>2.7683828134786422E-2</v>
      </c>
      <c r="V17" s="345">
        <f t="shared" si="2"/>
        <v>3.3408127648965343E-2</v>
      </c>
      <c r="W17" s="345">
        <f t="shared" si="3"/>
        <v>3.4522541711040113E-2</v>
      </c>
      <c r="X17" s="345">
        <f t="shared" si="4"/>
        <v>4.0536542065292433E-2</v>
      </c>
      <c r="Y17" s="345">
        <f t="shared" si="5"/>
        <v>3.5782312925170069E-2</v>
      </c>
      <c r="Z17" s="345">
        <f t="shared" si="6"/>
        <v>5.2476084436531172E-2</v>
      </c>
    </row>
    <row r="18" spans="1:26" x14ac:dyDescent="0.25">
      <c r="A18" s="669"/>
      <c r="B18" s="509" t="s">
        <v>279</v>
      </c>
      <c r="C18" s="519">
        <v>0</v>
      </c>
      <c r="D18" s="486">
        <v>1</v>
      </c>
      <c r="E18" s="486">
        <v>1</v>
      </c>
      <c r="F18" s="486">
        <v>1</v>
      </c>
      <c r="G18" s="486">
        <v>3</v>
      </c>
      <c r="H18" s="486">
        <v>3</v>
      </c>
      <c r="I18" s="488">
        <f t="shared" si="0"/>
        <v>0</v>
      </c>
      <c r="J18" s="557">
        <f t="shared" si="7"/>
        <v>4.608294930875576E-3</v>
      </c>
      <c r="K18" s="557">
        <f t="shared" si="8"/>
        <v>9.1743119266055051E-3</v>
      </c>
      <c r="L18" s="557">
        <f t="shared" si="9"/>
        <v>9.3457943925233638E-3</v>
      </c>
      <c r="M18" s="557">
        <f t="shared" si="10"/>
        <v>2.3622047244094488E-2</v>
      </c>
      <c r="N18" s="348">
        <f t="shared" si="11"/>
        <v>1.8404907975460124E-2</v>
      </c>
      <c r="O18" s="519">
        <v>0</v>
      </c>
      <c r="P18" s="486">
        <v>90</v>
      </c>
      <c r="Q18" s="486">
        <v>125</v>
      </c>
      <c r="R18" s="486">
        <v>67</v>
      </c>
      <c r="S18" s="486">
        <v>62</v>
      </c>
      <c r="T18" s="486">
        <v>78.240000000000009</v>
      </c>
      <c r="U18" s="488">
        <f t="shared" si="12"/>
        <v>0</v>
      </c>
      <c r="V18" s="557">
        <f t="shared" si="2"/>
        <v>1.1219147344801795E-2</v>
      </c>
      <c r="W18" s="557">
        <f t="shared" si="3"/>
        <v>1.1093361732339367E-2</v>
      </c>
      <c r="X18" s="557">
        <f t="shared" si="4"/>
        <v>6.6081467600355064E-3</v>
      </c>
      <c r="Y18" s="557">
        <f t="shared" si="5"/>
        <v>8.4353741496598633E-3</v>
      </c>
      <c r="Z18" s="557">
        <f t="shared" si="6"/>
        <v>1.2792026565036765E-2</v>
      </c>
    </row>
    <row r="19" spans="1:26" x14ac:dyDescent="0.25">
      <c r="A19" s="669"/>
      <c r="B19" s="508" t="s">
        <v>280</v>
      </c>
      <c r="C19" s="518">
        <v>0</v>
      </c>
      <c r="D19" s="485">
        <v>8</v>
      </c>
      <c r="E19" s="485">
        <v>5</v>
      </c>
      <c r="F19" s="485">
        <v>4</v>
      </c>
      <c r="G19" s="485">
        <v>9</v>
      </c>
      <c r="H19" s="485">
        <v>9</v>
      </c>
      <c r="I19" s="487">
        <f t="shared" si="0"/>
        <v>0</v>
      </c>
      <c r="J19" s="345">
        <f t="shared" si="7"/>
        <v>3.6866359447004608E-2</v>
      </c>
      <c r="K19" s="345">
        <f t="shared" si="8"/>
        <v>4.5871559633027525E-2</v>
      </c>
      <c r="L19" s="345">
        <f t="shared" si="9"/>
        <v>3.7383177570093455E-2</v>
      </c>
      <c r="M19" s="345">
        <f t="shared" si="10"/>
        <v>7.0866141732283464E-2</v>
      </c>
      <c r="N19" s="346">
        <f t="shared" si="11"/>
        <v>5.5214723926380369E-2</v>
      </c>
      <c r="O19" s="518">
        <v>0</v>
      </c>
      <c r="P19" s="485">
        <v>122</v>
      </c>
      <c r="Q19" s="485">
        <v>436</v>
      </c>
      <c r="R19" s="485">
        <v>593</v>
      </c>
      <c r="S19" s="485">
        <v>295</v>
      </c>
      <c r="T19" s="485">
        <v>196.46</v>
      </c>
      <c r="U19" s="487">
        <f t="shared" si="12"/>
        <v>0</v>
      </c>
      <c r="V19" s="345">
        <f t="shared" si="2"/>
        <v>1.5208177511842433E-2</v>
      </c>
      <c r="W19" s="345">
        <f t="shared" si="3"/>
        <v>3.8693645722399715E-2</v>
      </c>
      <c r="X19" s="345">
        <f t="shared" si="4"/>
        <v>5.8487030279120229E-2</v>
      </c>
      <c r="Y19" s="345">
        <f t="shared" si="5"/>
        <v>4.0136054421768708E-2</v>
      </c>
      <c r="Z19" s="345">
        <f t="shared" si="6"/>
        <v>3.2120674066553202E-2</v>
      </c>
    </row>
    <row r="20" spans="1:26" x14ac:dyDescent="0.25">
      <c r="A20" s="669"/>
      <c r="B20" s="509" t="s">
        <v>281</v>
      </c>
      <c r="C20" s="519">
        <v>5</v>
      </c>
      <c r="D20" s="486">
        <v>30</v>
      </c>
      <c r="E20" s="486">
        <v>0</v>
      </c>
      <c r="F20" s="486">
        <v>41</v>
      </c>
      <c r="G20" s="486">
        <v>10</v>
      </c>
      <c r="H20" s="486">
        <v>19</v>
      </c>
      <c r="I20" s="488">
        <f t="shared" si="0"/>
        <v>2.2321428571428572E-2</v>
      </c>
      <c r="J20" s="557">
        <f t="shared" si="7"/>
        <v>0.13824884792626729</v>
      </c>
      <c r="K20" s="557">
        <f t="shared" si="8"/>
        <v>0</v>
      </c>
      <c r="L20" s="557">
        <f t="shared" si="9"/>
        <v>0.38317757009345793</v>
      </c>
      <c r="M20" s="557">
        <f t="shared" si="10"/>
        <v>7.874015748031496E-2</v>
      </c>
      <c r="N20" s="348">
        <f t="shared" si="11"/>
        <v>0.1165644171779141</v>
      </c>
      <c r="O20" s="519">
        <v>1653</v>
      </c>
      <c r="P20" s="486">
        <v>1455</v>
      </c>
      <c r="Q20" s="486">
        <v>3091</v>
      </c>
      <c r="R20" s="486">
        <v>2190</v>
      </c>
      <c r="S20" s="486">
        <v>1469</v>
      </c>
      <c r="T20" s="486">
        <v>1087.3700000000001</v>
      </c>
      <c r="U20" s="488">
        <f t="shared" si="12"/>
        <v>0.20706501315295001</v>
      </c>
      <c r="V20" s="557">
        <f t="shared" si="2"/>
        <v>0.18137621540762902</v>
      </c>
      <c r="W20" s="557">
        <f t="shared" si="3"/>
        <v>0.27431664891728791</v>
      </c>
      <c r="X20" s="557">
        <f t="shared" si="4"/>
        <v>0.21599763290265311</v>
      </c>
      <c r="Y20" s="557">
        <f t="shared" si="5"/>
        <v>0.19986394557823128</v>
      </c>
      <c r="Z20" s="557">
        <f t="shared" si="6"/>
        <v>0.17778202870685106</v>
      </c>
    </row>
    <row r="21" spans="1:26" x14ac:dyDescent="0.25">
      <c r="A21" s="669"/>
      <c r="B21" s="508" t="s">
        <v>282</v>
      </c>
      <c r="C21" s="518">
        <v>62</v>
      </c>
      <c r="D21" s="485">
        <v>88</v>
      </c>
      <c r="E21" s="485">
        <v>63</v>
      </c>
      <c r="F21" s="485">
        <v>0</v>
      </c>
      <c r="G21" s="485">
        <v>43</v>
      </c>
      <c r="H21" s="485">
        <v>41</v>
      </c>
      <c r="I21" s="487">
        <f t="shared" si="0"/>
        <v>0.2767857142857143</v>
      </c>
      <c r="J21" s="345">
        <f t="shared" si="7"/>
        <v>0.40552995391705071</v>
      </c>
      <c r="K21" s="345">
        <f t="shared" si="8"/>
        <v>0.57798165137614677</v>
      </c>
      <c r="L21" s="345">
        <f t="shared" si="9"/>
        <v>0</v>
      </c>
      <c r="M21" s="345">
        <f t="shared" si="10"/>
        <v>0.33858267716535434</v>
      </c>
      <c r="N21" s="346">
        <f t="shared" si="11"/>
        <v>0.25153374233128833</v>
      </c>
      <c r="O21" s="518">
        <v>595</v>
      </c>
      <c r="P21" s="485">
        <v>1130</v>
      </c>
      <c r="Q21" s="485">
        <v>1161</v>
      </c>
      <c r="R21" s="485">
        <v>1752</v>
      </c>
      <c r="S21" s="485">
        <v>643</v>
      </c>
      <c r="T21" s="485">
        <v>329.24</v>
      </c>
      <c r="U21" s="487">
        <f t="shared" si="12"/>
        <v>7.45333834398096E-2</v>
      </c>
      <c r="V21" s="345">
        <f t="shared" si="2"/>
        <v>0.14086262777362255</v>
      </c>
      <c r="W21" s="345">
        <f t="shared" si="3"/>
        <v>0.10303514376996806</v>
      </c>
      <c r="X21" s="345">
        <f t="shared" si="4"/>
        <v>0.1727981063221225</v>
      </c>
      <c r="Y21" s="345">
        <f t="shared" si="5"/>
        <v>8.748299319727891E-2</v>
      </c>
      <c r="Z21" s="345">
        <f t="shared" si="6"/>
        <v>5.3829841849088754E-2</v>
      </c>
    </row>
    <row r="22" spans="1:26" x14ac:dyDescent="0.25">
      <c r="A22" s="669"/>
      <c r="B22" s="509" t="s">
        <v>283</v>
      </c>
      <c r="C22" s="519">
        <v>48</v>
      </c>
      <c r="D22" s="486">
        <v>33</v>
      </c>
      <c r="E22" s="486">
        <v>8</v>
      </c>
      <c r="F22" s="486">
        <v>8</v>
      </c>
      <c r="G22" s="486">
        <v>2</v>
      </c>
      <c r="H22" s="486">
        <v>5</v>
      </c>
      <c r="I22" s="488">
        <f t="shared" si="0"/>
        <v>0.21428571428571427</v>
      </c>
      <c r="J22" s="557">
        <f t="shared" si="7"/>
        <v>0.15207373271889402</v>
      </c>
      <c r="K22" s="557">
        <f t="shared" si="8"/>
        <v>7.3394495412844041E-2</v>
      </c>
      <c r="L22" s="557">
        <f t="shared" si="9"/>
        <v>7.476635514018691E-2</v>
      </c>
      <c r="M22" s="557">
        <f t="shared" si="10"/>
        <v>1.5748031496062992E-2</v>
      </c>
      <c r="N22" s="348">
        <f t="shared" si="11"/>
        <v>3.0674846625766871E-2</v>
      </c>
      <c r="O22" s="519">
        <v>1701</v>
      </c>
      <c r="P22" s="486">
        <v>1547</v>
      </c>
      <c r="Q22" s="486">
        <v>1833</v>
      </c>
      <c r="R22" s="486">
        <v>1800</v>
      </c>
      <c r="S22" s="486">
        <v>1722</v>
      </c>
      <c r="T22" s="486">
        <v>1262.32</v>
      </c>
      <c r="U22" s="488">
        <f t="shared" si="12"/>
        <v>0.21307779030439683</v>
      </c>
      <c r="V22" s="557">
        <f t="shared" si="2"/>
        <v>0.19284467713787085</v>
      </c>
      <c r="W22" s="557">
        <f t="shared" si="3"/>
        <v>0.16267305644302449</v>
      </c>
      <c r="X22" s="557">
        <f t="shared" si="4"/>
        <v>0.17753230101587927</v>
      </c>
      <c r="Y22" s="557">
        <f t="shared" si="5"/>
        <v>0.23428571428571429</v>
      </c>
      <c r="Z22" s="557">
        <f t="shared" si="6"/>
        <v>0.20638587645165141</v>
      </c>
    </row>
    <row r="23" spans="1:26" x14ac:dyDescent="0.25">
      <c r="A23" s="669"/>
      <c r="B23" s="508" t="s">
        <v>284</v>
      </c>
      <c r="C23" s="518">
        <v>85</v>
      </c>
      <c r="D23" s="485">
        <v>41</v>
      </c>
      <c r="E23" s="485">
        <v>27</v>
      </c>
      <c r="F23" s="485">
        <v>16</v>
      </c>
      <c r="G23" s="485">
        <v>44</v>
      </c>
      <c r="H23" s="485">
        <v>46</v>
      </c>
      <c r="I23" s="487">
        <f t="shared" si="0"/>
        <v>0.3794642857142857</v>
      </c>
      <c r="J23" s="345">
        <f t="shared" si="7"/>
        <v>0.1889400921658986</v>
      </c>
      <c r="K23" s="345">
        <f t="shared" si="8"/>
        <v>0.24770642201834864</v>
      </c>
      <c r="L23" s="345">
        <f t="shared" si="9"/>
        <v>0.14953271028037382</v>
      </c>
      <c r="M23" s="345">
        <f t="shared" si="10"/>
        <v>0.34645669291338582</v>
      </c>
      <c r="N23" s="346">
        <f t="shared" si="11"/>
        <v>0.2822085889570552</v>
      </c>
      <c r="O23" s="518">
        <v>1913</v>
      </c>
      <c r="P23" s="485">
        <v>1633</v>
      </c>
      <c r="Q23" s="485">
        <v>1917</v>
      </c>
      <c r="R23" s="485">
        <v>1736</v>
      </c>
      <c r="S23" s="485">
        <v>1161</v>
      </c>
      <c r="T23" s="485">
        <v>1162.9899999999998</v>
      </c>
      <c r="U23" s="487">
        <f t="shared" si="12"/>
        <v>0.23963422272328699</v>
      </c>
      <c r="V23" s="345">
        <f t="shared" si="2"/>
        <v>0.20356519571179257</v>
      </c>
      <c r="W23" s="345">
        <f t="shared" si="3"/>
        <v>0.17012779552715654</v>
      </c>
      <c r="X23" s="345">
        <f t="shared" si="4"/>
        <v>0.17122004142420358</v>
      </c>
      <c r="Y23" s="345">
        <f t="shared" si="5"/>
        <v>0.15795918367346939</v>
      </c>
      <c r="Z23" s="345">
        <f t="shared" si="6"/>
        <v>0.19014569241912196</v>
      </c>
    </row>
    <row r="24" spans="1:26" x14ac:dyDescent="0.25">
      <c r="A24" s="669"/>
      <c r="B24" s="509" t="s">
        <v>285</v>
      </c>
      <c r="C24" s="519">
        <v>2</v>
      </c>
      <c r="D24" s="486">
        <v>2</v>
      </c>
      <c r="E24" s="486">
        <v>1</v>
      </c>
      <c r="F24" s="486">
        <v>1</v>
      </c>
      <c r="G24" s="486">
        <v>1</v>
      </c>
      <c r="H24" s="486">
        <v>5</v>
      </c>
      <c r="I24" s="488">
        <f t="shared" si="0"/>
        <v>8.9285714285714281E-3</v>
      </c>
      <c r="J24" s="557">
        <f t="shared" si="7"/>
        <v>9.2165898617511521E-3</v>
      </c>
      <c r="K24" s="557">
        <f t="shared" si="8"/>
        <v>9.1743119266055051E-3</v>
      </c>
      <c r="L24" s="557">
        <f t="shared" si="9"/>
        <v>9.3457943925233638E-3</v>
      </c>
      <c r="M24" s="557">
        <f t="shared" si="10"/>
        <v>7.874015748031496E-3</v>
      </c>
      <c r="N24" s="348">
        <f t="shared" si="11"/>
        <v>3.0674846625766871E-2</v>
      </c>
      <c r="O24" s="519">
        <v>50</v>
      </c>
      <c r="P24" s="486">
        <v>83</v>
      </c>
      <c r="Q24" s="486">
        <v>102</v>
      </c>
      <c r="R24" s="486">
        <v>121</v>
      </c>
      <c r="S24" s="486">
        <v>134</v>
      </c>
      <c r="T24" s="486">
        <v>221.76</v>
      </c>
      <c r="U24" s="488">
        <f t="shared" si="12"/>
        <v>6.2633095327571092E-3</v>
      </c>
      <c r="V24" s="557">
        <f t="shared" si="2"/>
        <v>1.0346546995761655E-2</v>
      </c>
      <c r="W24" s="557">
        <f t="shared" si="3"/>
        <v>9.0521831735889246E-3</v>
      </c>
      <c r="X24" s="557">
        <f t="shared" si="4"/>
        <v>1.1934115790511885E-2</v>
      </c>
      <c r="Y24" s="557">
        <f t="shared" si="5"/>
        <v>1.8231292517006802E-2</v>
      </c>
      <c r="Z24" s="557">
        <f t="shared" si="6"/>
        <v>3.6257155049368002E-2</v>
      </c>
    </row>
    <row r="25" spans="1:26" s="481" customFormat="1" x14ac:dyDescent="0.25">
      <c r="A25" s="669"/>
      <c r="B25" s="513" t="s">
        <v>286</v>
      </c>
      <c r="C25" s="520"/>
      <c r="D25" s="514"/>
      <c r="E25" s="514"/>
      <c r="F25" s="514"/>
      <c r="G25" s="514"/>
      <c r="H25" s="514"/>
      <c r="I25" s="515"/>
      <c r="J25" s="516"/>
      <c r="K25" s="516"/>
      <c r="L25" s="516"/>
      <c r="M25" s="516"/>
      <c r="N25" s="521"/>
      <c r="O25" s="520"/>
      <c r="P25" s="514"/>
      <c r="Q25" s="514"/>
      <c r="R25" s="514"/>
      <c r="S25" s="514"/>
      <c r="T25" s="514"/>
      <c r="U25" s="515"/>
      <c r="V25" s="516"/>
      <c r="W25" s="516"/>
      <c r="X25" s="516"/>
      <c r="Y25" s="516"/>
      <c r="Z25" s="516"/>
    </row>
    <row r="26" spans="1:26" ht="17.25" customHeight="1" x14ac:dyDescent="0.25">
      <c r="A26" s="669"/>
      <c r="B26" s="510" t="s">
        <v>287</v>
      </c>
      <c r="C26" s="522">
        <f>IFERROR(SUM(C13:C24),"-")</f>
        <v>224</v>
      </c>
      <c r="D26" s="491">
        <f t="shared" ref="D26:H26" si="13">IFERROR(SUM(D13:D24),"-")</f>
        <v>217</v>
      </c>
      <c r="E26" s="491">
        <f t="shared" si="13"/>
        <v>109</v>
      </c>
      <c r="F26" s="491">
        <f t="shared" si="13"/>
        <v>107</v>
      </c>
      <c r="G26" s="491">
        <f t="shared" si="13"/>
        <v>127</v>
      </c>
      <c r="H26" s="491">
        <f t="shared" si="13"/>
        <v>163</v>
      </c>
      <c r="I26" s="492">
        <f t="shared" ref="I26:N29" si="14">IFERROR(C26/SUM(C$26:C$29),"-")</f>
        <v>0.5490196078431373</v>
      </c>
      <c r="J26" s="493">
        <f t="shared" si="14"/>
        <v>0.96875</v>
      </c>
      <c r="K26" s="493">
        <f t="shared" si="14"/>
        <v>0.93965517241379315</v>
      </c>
      <c r="L26" s="493">
        <f t="shared" si="14"/>
        <v>0.40074906367041196</v>
      </c>
      <c r="M26" s="493">
        <f t="shared" si="14"/>
        <v>0.59624413145539901</v>
      </c>
      <c r="N26" s="523">
        <f t="shared" si="14"/>
        <v>0.66803278688524592</v>
      </c>
      <c r="O26" s="522">
        <f>IFERROR(SUM(O13:O24),"-")</f>
        <v>7983</v>
      </c>
      <c r="P26" s="491">
        <f t="shared" ref="P26" si="15">IFERROR(SUM(P13:P24),"-")</f>
        <v>8022</v>
      </c>
      <c r="Q26" s="491">
        <f t="shared" ref="Q26" si="16">IFERROR(SUM(Q13:Q24),"-")</f>
        <v>11268</v>
      </c>
      <c r="R26" s="491">
        <f t="shared" ref="R26" si="17">IFERROR(SUM(R13:R24),"-")</f>
        <v>10139</v>
      </c>
      <c r="S26" s="491">
        <f t="shared" ref="S26" si="18">IFERROR(SUM(S13:S24),"-")</f>
        <v>7350</v>
      </c>
      <c r="T26" s="491">
        <f t="shared" ref="T26" si="19">IFERROR(SUM(T13:T24),"-")</f>
        <v>6116.3099999999995</v>
      </c>
      <c r="U26" s="492">
        <f t="shared" ref="U26:Z29" si="20">IFERROR(O26/SUM(O$26:O$29),"-")</f>
        <v>0.58257315916222729</v>
      </c>
      <c r="V26" s="493">
        <f t="shared" si="20"/>
        <v>0.63874512301934872</v>
      </c>
      <c r="W26" s="493">
        <f t="shared" si="20"/>
        <v>0.6926907235507469</v>
      </c>
      <c r="X26" s="493">
        <f t="shared" si="20"/>
        <v>0.68888435928794678</v>
      </c>
      <c r="Y26" s="493">
        <f t="shared" si="20"/>
        <v>0.54231535453405155</v>
      </c>
      <c r="Z26" s="493">
        <f t="shared" si="20"/>
        <v>0.47898253478242481</v>
      </c>
    </row>
    <row r="27" spans="1:26" x14ac:dyDescent="0.25">
      <c r="A27" s="669"/>
      <c r="B27" s="511" t="s">
        <v>124</v>
      </c>
      <c r="C27" s="524">
        <v>105</v>
      </c>
      <c r="D27" s="494">
        <v>0</v>
      </c>
      <c r="E27" s="494">
        <v>0</v>
      </c>
      <c r="F27" s="494">
        <v>0</v>
      </c>
      <c r="G27" s="494">
        <v>0</v>
      </c>
      <c r="H27" s="495" t="s">
        <v>376</v>
      </c>
      <c r="I27" s="496">
        <f t="shared" si="14"/>
        <v>0.25735294117647056</v>
      </c>
      <c r="J27" s="497">
        <f t="shared" si="14"/>
        <v>0</v>
      </c>
      <c r="K27" s="497">
        <f t="shared" si="14"/>
        <v>0</v>
      </c>
      <c r="L27" s="497">
        <f t="shared" si="14"/>
        <v>0</v>
      </c>
      <c r="M27" s="497">
        <f t="shared" si="14"/>
        <v>0</v>
      </c>
      <c r="N27" s="525" t="str">
        <f t="shared" si="14"/>
        <v>-</v>
      </c>
      <c r="O27" s="524">
        <v>2124</v>
      </c>
      <c r="P27" s="494">
        <v>848</v>
      </c>
      <c r="Q27" s="494">
        <v>700</v>
      </c>
      <c r="R27" s="494">
        <v>452</v>
      </c>
      <c r="S27" s="494">
        <v>2595</v>
      </c>
      <c r="T27" s="495">
        <v>4375.4699999999993</v>
      </c>
      <c r="U27" s="496">
        <f t="shared" si="20"/>
        <v>0.15500255418521491</v>
      </c>
      <c r="V27" s="497">
        <f t="shared" si="20"/>
        <v>6.7521299466518039E-2</v>
      </c>
      <c r="W27" s="497">
        <f t="shared" si="20"/>
        <v>4.3031905083912213E-2</v>
      </c>
      <c r="X27" s="497">
        <f t="shared" si="20"/>
        <v>3.0710694387824432E-2</v>
      </c>
      <c r="Y27" s="497">
        <f t="shared" si="20"/>
        <v>0.19147052313141003</v>
      </c>
      <c r="Z27" s="498">
        <f t="shared" si="20"/>
        <v>0.3426532846543841</v>
      </c>
    </row>
    <row r="28" spans="1:26" x14ac:dyDescent="0.25">
      <c r="A28" s="669"/>
      <c r="B28" s="510" t="s">
        <v>288</v>
      </c>
      <c r="C28" s="526">
        <v>15</v>
      </c>
      <c r="D28" s="499">
        <v>0</v>
      </c>
      <c r="E28" s="499">
        <v>0</v>
      </c>
      <c r="F28" s="499">
        <v>156</v>
      </c>
      <c r="G28" s="499">
        <v>84</v>
      </c>
      <c r="H28" s="500">
        <v>76</v>
      </c>
      <c r="I28" s="492">
        <f t="shared" si="14"/>
        <v>3.6764705882352942E-2</v>
      </c>
      <c r="J28" s="493">
        <f t="shared" si="14"/>
        <v>0</v>
      </c>
      <c r="K28" s="493">
        <f t="shared" si="14"/>
        <v>0</v>
      </c>
      <c r="L28" s="493">
        <f t="shared" si="14"/>
        <v>0.5842696629213483</v>
      </c>
      <c r="M28" s="493">
        <f t="shared" si="14"/>
        <v>0.39436619718309857</v>
      </c>
      <c r="N28" s="527">
        <f t="shared" si="14"/>
        <v>0.31147540983606559</v>
      </c>
      <c r="O28" s="526">
        <v>1616</v>
      </c>
      <c r="P28" s="499">
        <v>1637</v>
      </c>
      <c r="Q28" s="499">
        <v>2196</v>
      </c>
      <c r="R28" s="499">
        <v>1244</v>
      </c>
      <c r="S28" s="499">
        <v>2550</v>
      </c>
      <c r="T28" s="500">
        <v>887.9</v>
      </c>
      <c r="U28" s="492">
        <f t="shared" si="20"/>
        <v>0.11793038020871342</v>
      </c>
      <c r="V28" s="493">
        <f t="shared" si="20"/>
        <v>0.13034477267298353</v>
      </c>
      <c r="W28" s="493">
        <f t="shared" si="20"/>
        <v>0.13499723366324459</v>
      </c>
      <c r="X28" s="493">
        <f t="shared" si="20"/>
        <v>8.4522353580649551E-2</v>
      </c>
      <c r="Y28" s="493">
        <f t="shared" si="20"/>
        <v>0.18815022504242604</v>
      </c>
      <c r="Z28" s="501">
        <f t="shared" si="20"/>
        <v>6.9533524728686902E-2</v>
      </c>
    </row>
    <row r="29" spans="1:26" ht="15.75" thickBot="1" x14ac:dyDescent="0.3">
      <c r="A29" s="669"/>
      <c r="B29" s="512" t="s">
        <v>289</v>
      </c>
      <c r="C29" s="502">
        <v>64</v>
      </c>
      <c r="D29" s="503">
        <v>7</v>
      </c>
      <c r="E29" s="503">
        <v>7</v>
      </c>
      <c r="F29" s="503">
        <v>4</v>
      </c>
      <c r="G29" s="503">
        <v>2</v>
      </c>
      <c r="H29" s="504">
        <v>5</v>
      </c>
      <c r="I29" s="505">
        <f t="shared" si="14"/>
        <v>0.15686274509803921</v>
      </c>
      <c r="J29" s="506">
        <f t="shared" si="14"/>
        <v>3.125E-2</v>
      </c>
      <c r="K29" s="506">
        <f t="shared" si="14"/>
        <v>6.0344827586206899E-2</v>
      </c>
      <c r="L29" s="506">
        <f t="shared" si="14"/>
        <v>1.4981273408239701E-2</v>
      </c>
      <c r="M29" s="506">
        <f t="shared" si="14"/>
        <v>9.3896713615023476E-3</v>
      </c>
      <c r="N29" s="528">
        <f t="shared" si="14"/>
        <v>2.0491803278688523E-2</v>
      </c>
      <c r="O29" s="502">
        <v>1980</v>
      </c>
      <c r="P29" s="503">
        <v>2052</v>
      </c>
      <c r="Q29" s="503">
        <v>2103</v>
      </c>
      <c r="R29" s="503">
        <v>2883</v>
      </c>
      <c r="S29" s="503">
        <v>1058</v>
      </c>
      <c r="T29" s="504">
        <v>1389.7</v>
      </c>
      <c r="U29" s="505">
        <f t="shared" si="20"/>
        <v>0.14449390644384441</v>
      </c>
      <c r="V29" s="506">
        <f t="shared" si="20"/>
        <v>0.16338880484114976</v>
      </c>
      <c r="W29" s="506">
        <f t="shared" si="20"/>
        <v>0.12928013770209626</v>
      </c>
      <c r="X29" s="506">
        <f t="shared" si="20"/>
        <v>0.1958825927435793</v>
      </c>
      <c r="Y29" s="506">
        <f t="shared" si="20"/>
        <v>7.8063897292112452E-2</v>
      </c>
      <c r="Z29" s="507">
        <f t="shared" si="20"/>
        <v>0.10883065583450412</v>
      </c>
    </row>
    <row r="31" spans="1:26" x14ac:dyDescent="0.25">
      <c r="A31" s="11"/>
      <c r="B31" s="669"/>
      <c r="C31" s="167"/>
      <c r="D31" s="669"/>
      <c r="E31" s="669"/>
      <c r="F31" s="669"/>
      <c r="G31" s="669"/>
      <c r="H31" s="669"/>
      <c r="I31" s="19"/>
      <c r="J31" s="19"/>
      <c r="K31" s="19"/>
      <c r="L31" s="19"/>
      <c r="M31" s="19"/>
      <c r="N31" s="19"/>
      <c r="O31" s="669"/>
      <c r="P31" s="669"/>
      <c r="Q31" s="669"/>
      <c r="R31" s="669"/>
      <c r="S31" s="669"/>
      <c r="T31" s="669"/>
      <c r="U31" s="669"/>
      <c r="V31" s="669"/>
      <c r="W31" s="669"/>
      <c r="X31" s="669"/>
      <c r="Y31" s="669"/>
      <c r="Z31" s="669"/>
    </row>
    <row r="32" spans="1:26" x14ac:dyDescent="0.25">
      <c r="A32" s="669"/>
      <c r="B32" s="669"/>
      <c r="C32" s="167"/>
      <c r="D32" s="669"/>
      <c r="E32" s="669"/>
      <c r="F32" s="669"/>
      <c r="G32" s="669"/>
      <c r="H32" s="669"/>
      <c r="I32" s="669"/>
      <c r="J32" s="669"/>
      <c r="K32" s="669"/>
      <c r="L32" s="669"/>
      <c r="M32" s="669"/>
      <c r="N32" s="669"/>
      <c r="O32" s="669"/>
      <c r="P32" s="669"/>
      <c r="Q32" s="669"/>
      <c r="R32" s="669"/>
      <c r="S32" s="669"/>
      <c r="T32" s="669"/>
      <c r="U32" s="669"/>
      <c r="V32" s="669"/>
      <c r="W32" s="669"/>
      <c r="X32" s="669"/>
      <c r="Y32" s="669"/>
      <c r="Z32" s="669"/>
    </row>
  </sheetData>
  <mergeCells count="7">
    <mergeCell ref="O9:Z9"/>
    <mergeCell ref="O10:T10"/>
    <mergeCell ref="U10:Z10"/>
    <mergeCell ref="A1:C1"/>
    <mergeCell ref="C10:H10"/>
    <mergeCell ref="I10:N10"/>
    <mergeCell ref="C9:N9"/>
  </mergeCells>
  <phoneticPr fontId="10" type="noConversion"/>
  <hyperlinks>
    <hyperlink ref="C5" location="'Debt Strategies'!B10" display="Table OP1.1" xr:uid="{4433646E-03B5-4EEC-9724-263CD1CFFACE}"/>
    <hyperlink ref="A3" location="Contents!A1" display="Return to Contents" xr:uid="{F347288F-37F0-4627-A94F-C3C70A229EF8}"/>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9DA5-596F-47C4-9B39-2E1A010DB4BA}">
  <dimension ref="A1:T137"/>
  <sheetViews>
    <sheetView workbookViewId="0">
      <selection activeCell="E17" sqref="E17"/>
    </sheetView>
  </sheetViews>
  <sheetFormatPr defaultRowHeight="15" x14ac:dyDescent="0.25"/>
  <cols>
    <col min="1" max="1" width="9.140625" style="481"/>
    <col min="2" max="2" width="50.7109375" style="481" customWidth="1"/>
    <col min="3" max="5" width="10.42578125" style="481" customWidth="1"/>
    <col min="6" max="9" width="13.7109375" style="481" customWidth="1"/>
    <col min="10" max="12" width="10.42578125" style="481" customWidth="1"/>
    <col min="13" max="16" width="14" style="481" customWidth="1"/>
    <col min="17" max="16384" width="9.140625" style="481"/>
  </cols>
  <sheetData>
    <row r="1" spans="1:14" ht="18.75" x14ac:dyDescent="0.3">
      <c r="A1" s="717" t="s">
        <v>1</v>
      </c>
      <c r="B1" s="717"/>
      <c r="C1" s="717"/>
      <c r="D1" s="669"/>
      <c r="E1" s="669"/>
      <c r="F1" s="669"/>
      <c r="G1" s="669"/>
      <c r="H1" s="669"/>
      <c r="I1" s="669"/>
      <c r="J1" s="669"/>
      <c r="K1" s="669"/>
      <c r="L1" s="669"/>
      <c r="M1" s="669"/>
      <c r="N1" s="669"/>
    </row>
    <row r="2" spans="1:14" x14ac:dyDescent="0.25">
      <c r="A2" s="670" t="s">
        <v>290</v>
      </c>
      <c r="B2" s="669"/>
      <c r="C2" s="669"/>
      <c r="D2" s="669"/>
      <c r="E2" s="669"/>
      <c r="F2" s="669"/>
      <c r="G2" s="669"/>
      <c r="H2" s="669"/>
      <c r="I2" s="669"/>
      <c r="J2" s="669"/>
      <c r="K2" s="669"/>
      <c r="L2" s="669"/>
      <c r="M2" s="669"/>
      <c r="N2" s="669"/>
    </row>
    <row r="3" spans="1:14" s="669" customFormat="1" x14ac:dyDescent="0.25">
      <c r="A3" s="277" t="s">
        <v>21</v>
      </c>
    </row>
    <row r="4" spans="1:14" s="530" customFormat="1" x14ac:dyDescent="0.25">
      <c r="A4" s="670"/>
      <c r="B4" s="669"/>
      <c r="C4" s="273"/>
      <c r="D4" s="669"/>
      <c r="E4" s="669"/>
      <c r="F4" s="669"/>
      <c r="G4" s="669"/>
      <c r="H4" s="669"/>
      <c r="I4" s="669"/>
      <c r="J4" s="669"/>
      <c r="K4" s="669"/>
      <c r="L4" s="669"/>
      <c r="M4" s="669"/>
      <c r="N4" s="669"/>
    </row>
    <row r="5" spans="1:14" s="530" customFormat="1" x14ac:dyDescent="0.25">
      <c r="A5" s="273" t="s">
        <v>291</v>
      </c>
      <c r="B5" s="669"/>
      <c r="C5" s="274" t="s">
        <v>292</v>
      </c>
      <c r="D5" s="669"/>
      <c r="E5" s="669"/>
      <c r="F5" s="669"/>
      <c r="G5" s="669"/>
      <c r="H5" s="669"/>
      <c r="I5" s="669"/>
      <c r="J5" s="669"/>
      <c r="K5" s="669"/>
      <c r="L5" s="669"/>
      <c r="M5" s="669"/>
      <c r="N5" s="669"/>
    </row>
    <row r="6" spans="1:14" s="530" customFormat="1" x14ac:dyDescent="0.25">
      <c r="A6" s="273" t="s">
        <v>293</v>
      </c>
      <c r="B6" s="669"/>
      <c r="C6" s="274" t="s">
        <v>294</v>
      </c>
      <c r="D6" s="669"/>
      <c r="E6" s="669"/>
      <c r="F6" s="669"/>
      <c r="G6" s="669"/>
      <c r="H6" s="669"/>
      <c r="I6" s="669"/>
      <c r="J6" s="669"/>
      <c r="K6" s="669"/>
      <c r="L6" s="669"/>
      <c r="M6" s="669"/>
      <c r="N6" s="669"/>
    </row>
    <row r="7" spans="1:14" s="530" customFormat="1" x14ac:dyDescent="0.25">
      <c r="A7" s="273" t="s">
        <v>295</v>
      </c>
      <c r="B7" s="669"/>
      <c r="C7" s="274" t="s">
        <v>296</v>
      </c>
      <c r="D7" s="669"/>
      <c r="E7" s="669"/>
      <c r="F7" s="669"/>
      <c r="G7" s="669"/>
      <c r="H7" s="669"/>
      <c r="I7" s="669"/>
      <c r="J7" s="669"/>
      <c r="K7" s="669"/>
      <c r="L7" s="669"/>
      <c r="M7" s="669"/>
      <c r="N7" s="669"/>
    </row>
    <row r="9" spans="1:14" x14ac:dyDescent="0.25">
      <c r="A9" s="532" t="s">
        <v>297</v>
      </c>
      <c r="B9" s="669"/>
      <c r="C9" s="669"/>
      <c r="D9" s="669"/>
      <c r="E9" s="669"/>
      <c r="F9" s="669"/>
      <c r="G9" s="669"/>
      <c r="H9" s="669"/>
      <c r="I9" s="669"/>
      <c r="J9" s="669"/>
      <c r="K9" s="669"/>
      <c r="L9" s="669"/>
      <c r="M9" s="669"/>
      <c r="N9" s="669"/>
    </row>
    <row r="10" spans="1:14" x14ac:dyDescent="0.25">
      <c r="A10" s="669"/>
      <c r="B10" s="669"/>
      <c r="C10" s="669"/>
      <c r="D10" s="669"/>
      <c r="E10" s="669"/>
      <c r="F10" s="669"/>
      <c r="G10" s="669"/>
      <c r="H10" s="669"/>
      <c r="I10" s="669"/>
      <c r="J10" s="531"/>
      <c r="K10" s="669"/>
      <c r="L10" s="669"/>
      <c r="M10" s="669"/>
      <c r="N10" s="669"/>
    </row>
    <row r="11" spans="1:14" x14ac:dyDescent="0.25">
      <c r="A11" s="669"/>
      <c r="B11" s="669"/>
      <c r="C11" s="718" t="str">
        <f>$A$1</f>
        <v>South Ayrshire</v>
      </c>
      <c r="D11" s="719"/>
      <c r="E11" s="719"/>
      <c r="F11" s="719"/>
      <c r="G11" s="719"/>
      <c r="H11" s="720"/>
      <c r="I11" s="719" t="s">
        <v>70</v>
      </c>
      <c r="J11" s="719"/>
      <c r="K11" s="719"/>
      <c r="L11" s="719"/>
      <c r="M11" s="719"/>
      <c r="N11" s="719"/>
    </row>
    <row r="12" spans="1:14" x14ac:dyDescent="0.25">
      <c r="A12" s="669"/>
      <c r="B12" s="669"/>
      <c r="C12" s="723" t="s">
        <v>298</v>
      </c>
      <c r="D12" s="724"/>
      <c r="E12" s="765"/>
      <c r="F12" s="724" t="s">
        <v>299</v>
      </c>
      <c r="G12" s="724"/>
      <c r="H12" s="725"/>
      <c r="I12" s="723" t="s">
        <v>298</v>
      </c>
      <c r="J12" s="724"/>
      <c r="K12" s="765"/>
      <c r="L12" s="724" t="s">
        <v>299</v>
      </c>
      <c r="M12" s="724"/>
      <c r="N12" s="724"/>
    </row>
    <row r="13" spans="1:14" ht="18" thickBot="1" x14ac:dyDescent="0.3">
      <c r="A13" s="669"/>
      <c r="B13" s="670" t="s">
        <v>300</v>
      </c>
      <c r="C13" s="552" t="s">
        <v>74</v>
      </c>
      <c r="D13" s="553" t="s">
        <v>76</v>
      </c>
      <c r="E13" s="555" t="s">
        <v>77</v>
      </c>
      <c r="F13" s="553" t="s">
        <v>74</v>
      </c>
      <c r="G13" s="553" t="s">
        <v>76</v>
      </c>
      <c r="H13" s="556" t="s">
        <v>77</v>
      </c>
      <c r="I13" s="552" t="s">
        <v>74</v>
      </c>
      <c r="J13" s="553" t="s">
        <v>76</v>
      </c>
      <c r="K13" s="555" t="s">
        <v>77</v>
      </c>
      <c r="L13" s="554" t="s">
        <v>74</v>
      </c>
      <c r="M13" s="553" t="s">
        <v>76</v>
      </c>
      <c r="N13" s="553" t="s">
        <v>77</v>
      </c>
    </row>
    <row r="14" spans="1:14" s="530" customFormat="1" x14ac:dyDescent="0.25">
      <c r="A14" s="669"/>
      <c r="B14" s="160" t="s">
        <v>73</v>
      </c>
      <c r="C14" s="337"/>
      <c r="D14" s="336"/>
      <c r="E14" s="388"/>
      <c r="F14" s="336"/>
      <c r="G14" s="336"/>
      <c r="H14" s="338"/>
      <c r="I14" s="337"/>
      <c r="J14" s="336"/>
      <c r="K14" s="388"/>
      <c r="L14" s="336"/>
      <c r="M14" s="336"/>
      <c r="N14" s="368"/>
    </row>
    <row r="15" spans="1:14" x14ac:dyDescent="0.25">
      <c r="A15" s="669"/>
      <c r="B15" s="543" t="s">
        <v>301</v>
      </c>
      <c r="C15" s="636">
        <v>38</v>
      </c>
      <c r="D15" s="637">
        <v>102</v>
      </c>
      <c r="E15" s="637">
        <v>110</v>
      </c>
      <c r="F15" s="638">
        <v>36</v>
      </c>
      <c r="G15" s="637">
        <v>98</v>
      </c>
      <c r="H15" s="639">
        <v>109</v>
      </c>
      <c r="I15" s="39">
        <v>6454</v>
      </c>
      <c r="J15" s="40">
        <v>7366.7550000000001</v>
      </c>
      <c r="K15" s="621">
        <v>10751.465</v>
      </c>
      <c r="L15" s="40">
        <v>4690</v>
      </c>
      <c r="M15" s="40">
        <v>7245.0230000000001</v>
      </c>
      <c r="N15" s="622">
        <v>8702.9500000000007</v>
      </c>
    </row>
    <row r="16" spans="1:14" x14ac:dyDescent="0.25">
      <c r="A16" s="669"/>
      <c r="B16" s="544" t="s">
        <v>302</v>
      </c>
      <c r="C16" s="640">
        <v>13</v>
      </c>
      <c r="D16" s="641">
        <v>20</v>
      </c>
      <c r="E16" s="642">
        <v>98</v>
      </c>
      <c r="F16" s="641">
        <v>13</v>
      </c>
      <c r="G16" s="641">
        <v>20</v>
      </c>
      <c r="H16" s="643">
        <v>96</v>
      </c>
      <c r="I16" s="36">
        <v>2020</v>
      </c>
      <c r="J16" s="37">
        <v>1765.9350000000002</v>
      </c>
      <c r="K16" s="623">
        <v>2163.1549999999997</v>
      </c>
      <c r="L16" s="37">
        <v>1184</v>
      </c>
      <c r="M16" s="37">
        <v>1393.25</v>
      </c>
      <c r="N16" s="624">
        <v>1888.1350000000002</v>
      </c>
    </row>
    <row r="17" spans="2:14" x14ac:dyDescent="0.25">
      <c r="B17" s="543" t="s">
        <v>303</v>
      </c>
      <c r="C17" s="636">
        <v>6</v>
      </c>
      <c r="D17" s="637">
        <v>6</v>
      </c>
      <c r="E17" s="644">
        <v>5</v>
      </c>
      <c r="F17" s="637">
        <v>6</v>
      </c>
      <c r="G17" s="637">
        <v>6</v>
      </c>
      <c r="H17" s="639">
        <v>5</v>
      </c>
      <c r="I17" s="39">
        <v>1037</v>
      </c>
      <c r="J17" s="40">
        <v>841.63300000000004</v>
      </c>
      <c r="K17" s="621">
        <v>986.32999999999993</v>
      </c>
      <c r="L17" s="40">
        <v>238</v>
      </c>
      <c r="M17" s="40">
        <v>554.01499999999999</v>
      </c>
      <c r="N17" s="622">
        <v>957.30000000000007</v>
      </c>
    </row>
    <row r="18" spans="2:14" x14ac:dyDescent="0.25">
      <c r="B18" s="544" t="s">
        <v>304</v>
      </c>
      <c r="C18" s="640">
        <v>12</v>
      </c>
      <c r="D18" s="641">
        <v>1</v>
      </c>
      <c r="E18" s="642">
        <v>6</v>
      </c>
      <c r="F18" s="641">
        <v>12</v>
      </c>
      <c r="G18" s="641">
        <v>1</v>
      </c>
      <c r="H18" s="643">
        <v>6</v>
      </c>
      <c r="I18" s="36">
        <v>1963</v>
      </c>
      <c r="J18" s="37">
        <v>1468.9659999999999</v>
      </c>
      <c r="K18" s="623">
        <v>521.32500000000005</v>
      </c>
      <c r="L18" s="37">
        <v>483</v>
      </c>
      <c r="M18" s="37">
        <v>579.42000000000007</v>
      </c>
      <c r="N18" s="624">
        <v>366.12</v>
      </c>
    </row>
    <row r="19" spans="2:14" x14ac:dyDescent="0.25">
      <c r="B19" s="543" t="s">
        <v>305</v>
      </c>
      <c r="C19" s="636">
        <v>0</v>
      </c>
      <c r="D19" s="637">
        <v>0</v>
      </c>
      <c r="E19" s="644" t="s">
        <v>376</v>
      </c>
      <c r="F19" s="637">
        <v>0</v>
      </c>
      <c r="G19" s="637">
        <v>0</v>
      </c>
      <c r="H19" s="639" t="s">
        <v>376</v>
      </c>
      <c r="I19" s="39">
        <v>29</v>
      </c>
      <c r="J19" s="40">
        <v>40.376999999999995</v>
      </c>
      <c r="K19" s="621">
        <v>1166.4049999999997</v>
      </c>
      <c r="L19" s="40">
        <v>20</v>
      </c>
      <c r="M19" s="40">
        <v>14.65</v>
      </c>
      <c r="N19" s="622">
        <v>19.905000000000001</v>
      </c>
    </row>
    <row r="20" spans="2:14" x14ac:dyDescent="0.25">
      <c r="B20" s="544" t="s">
        <v>306</v>
      </c>
      <c r="C20" s="640">
        <v>9</v>
      </c>
      <c r="D20" s="641">
        <v>7</v>
      </c>
      <c r="E20" s="642">
        <v>98</v>
      </c>
      <c r="F20" s="641">
        <v>9</v>
      </c>
      <c r="G20" s="641">
        <v>7</v>
      </c>
      <c r="H20" s="643">
        <v>85</v>
      </c>
      <c r="I20" s="36">
        <v>805</v>
      </c>
      <c r="J20" s="37">
        <v>1676.8190000000002</v>
      </c>
      <c r="K20" s="623">
        <v>2865.6</v>
      </c>
      <c r="L20" s="37">
        <v>476</v>
      </c>
      <c r="M20" s="37">
        <v>882.80499999999995</v>
      </c>
      <c r="N20" s="624">
        <v>2116.6</v>
      </c>
    </row>
    <row r="21" spans="2:14" x14ac:dyDescent="0.25">
      <c r="B21" s="543" t="s">
        <v>307</v>
      </c>
      <c r="C21" s="636">
        <v>5</v>
      </c>
      <c r="D21" s="637">
        <v>37</v>
      </c>
      <c r="E21" s="644">
        <v>42</v>
      </c>
      <c r="F21" s="637">
        <v>4</v>
      </c>
      <c r="G21" s="637">
        <v>32</v>
      </c>
      <c r="H21" s="639">
        <v>41</v>
      </c>
      <c r="I21" s="39">
        <v>2546</v>
      </c>
      <c r="J21" s="40">
        <v>2472.77</v>
      </c>
      <c r="K21" s="621">
        <v>3205.9399999999996</v>
      </c>
      <c r="L21" s="40">
        <v>1256</v>
      </c>
      <c r="M21" s="40">
        <v>3590.538</v>
      </c>
      <c r="N21" s="622">
        <v>2070.36</v>
      </c>
    </row>
    <row r="22" spans="2:14" x14ac:dyDescent="0.25">
      <c r="B22" s="544" t="s">
        <v>308</v>
      </c>
      <c r="C22" s="640">
        <v>0</v>
      </c>
      <c r="D22" s="641">
        <v>0</v>
      </c>
      <c r="E22" s="642">
        <v>4</v>
      </c>
      <c r="F22" s="641">
        <v>0</v>
      </c>
      <c r="G22" s="641">
        <v>0</v>
      </c>
      <c r="H22" s="643" t="s">
        <v>376</v>
      </c>
      <c r="I22" s="36">
        <v>1125</v>
      </c>
      <c r="J22" s="37">
        <v>834.00199999999995</v>
      </c>
      <c r="K22" s="623">
        <v>2122.6999999999998</v>
      </c>
      <c r="L22" s="37">
        <v>776</v>
      </c>
      <c r="M22" s="37">
        <v>1327</v>
      </c>
      <c r="N22" s="624">
        <v>1874.1</v>
      </c>
    </row>
    <row r="23" spans="2:14" x14ac:dyDescent="0.25">
      <c r="B23" s="543" t="s">
        <v>309</v>
      </c>
      <c r="C23" s="636">
        <v>0</v>
      </c>
      <c r="D23" s="637">
        <v>3</v>
      </c>
      <c r="E23" s="644">
        <v>3</v>
      </c>
      <c r="F23" s="637">
        <v>0</v>
      </c>
      <c r="G23" s="637">
        <v>2</v>
      </c>
      <c r="H23" s="639">
        <v>3</v>
      </c>
      <c r="I23" s="39">
        <v>48</v>
      </c>
      <c r="J23" s="40">
        <v>84.275000000000006</v>
      </c>
      <c r="K23" s="621">
        <v>149.55000000000001</v>
      </c>
      <c r="L23" s="40">
        <v>30</v>
      </c>
      <c r="M23" s="40">
        <v>38.594999999999999</v>
      </c>
      <c r="N23" s="622">
        <v>112.6</v>
      </c>
    </row>
    <row r="24" spans="2:14" x14ac:dyDescent="0.25">
      <c r="B24" s="544" t="s">
        <v>310</v>
      </c>
      <c r="C24" s="640">
        <v>0</v>
      </c>
      <c r="D24" s="641">
        <v>0</v>
      </c>
      <c r="E24" s="642" t="s">
        <v>376</v>
      </c>
      <c r="F24" s="641">
        <v>0</v>
      </c>
      <c r="G24" s="641">
        <v>0</v>
      </c>
      <c r="H24" s="643" t="s">
        <v>376</v>
      </c>
      <c r="I24" s="36">
        <v>53</v>
      </c>
      <c r="J24" s="37">
        <v>73.41</v>
      </c>
      <c r="K24" s="623">
        <v>158.52999999999997</v>
      </c>
      <c r="L24" s="37">
        <v>5</v>
      </c>
      <c r="M24" s="37">
        <v>35</v>
      </c>
      <c r="N24" s="624">
        <v>39.489999999999995</v>
      </c>
    </row>
    <row r="25" spans="2:14" x14ac:dyDescent="0.25">
      <c r="B25" s="543" t="s">
        <v>311</v>
      </c>
      <c r="C25" s="636">
        <v>4</v>
      </c>
      <c r="D25" s="637">
        <v>5</v>
      </c>
      <c r="E25" s="644">
        <v>5</v>
      </c>
      <c r="F25" s="637">
        <v>4</v>
      </c>
      <c r="G25" s="637">
        <v>5</v>
      </c>
      <c r="H25" s="639">
        <v>5</v>
      </c>
      <c r="I25" s="39">
        <v>2205</v>
      </c>
      <c r="J25" s="40">
        <v>1333.7940000000001</v>
      </c>
      <c r="K25" s="621">
        <v>2600.81</v>
      </c>
      <c r="L25" s="40">
        <v>1514</v>
      </c>
      <c r="M25" s="40">
        <v>2155.8649999999998</v>
      </c>
      <c r="N25" s="622">
        <v>1851.1349999999998</v>
      </c>
    </row>
    <row r="26" spans="2:14" x14ac:dyDescent="0.25">
      <c r="B26" s="544" t="s">
        <v>312</v>
      </c>
      <c r="C26" s="640">
        <v>87</v>
      </c>
      <c r="D26" s="641">
        <v>629</v>
      </c>
      <c r="E26" s="642">
        <v>980</v>
      </c>
      <c r="F26" s="641">
        <v>78</v>
      </c>
      <c r="G26" s="641">
        <v>499</v>
      </c>
      <c r="H26" s="643">
        <v>980</v>
      </c>
      <c r="I26" s="36">
        <v>17515</v>
      </c>
      <c r="J26" s="37">
        <v>21855.905999999999</v>
      </c>
      <c r="K26" s="623">
        <v>27772.27</v>
      </c>
      <c r="L26" s="37">
        <v>7795</v>
      </c>
      <c r="M26" s="37">
        <v>13324.212</v>
      </c>
      <c r="N26" s="624">
        <v>13736.7</v>
      </c>
    </row>
    <row r="27" spans="2:14" x14ac:dyDescent="0.25">
      <c r="B27" s="543" t="s">
        <v>313</v>
      </c>
      <c r="C27" s="636">
        <v>2</v>
      </c>
      <c r="D27" s="637">
        <v>10</v>
      </c>
      <c r="E27" s="644">
        <v>10</v>
      </c>
      <c r="F27" s="637">
        <v>2</v>
      </c>
      <c r="G27" s="637">
        <v>5</v>
      </c>
      <c r="H27" s="639">
        <v>5</v>
      </c>
      <c r="I27" s="39">
        <v>2118</v>
      </c>
      <c r="J27" s="40">
        <v>2110.6840000000002</v>
      </c>
      <c r="K27" s="621">
        <v>3418.0849999999996</v>
      </c>
      <c r="L27" s="40">
        <v>1289</v>
      </c>
      <c r="M27" s="40">
        <v>1067.9650000000001</v>
      </c>
      <c r="N27" s="622">
        <v>2308.895</v>
      </c>
    </row>
    <row r="28" spans="2:14" x14ac:dyDescent="0.25">
      <c r="B28" s="544" t="s">
        <v>314</v>
      </c>
      <c r="C28" s="640">
        <v>0</v>
      </c>
      <c r="D28" s="641">
        <v>0</v>
      </c>
      <c r="E28" s="642">
        <v>3</v>
      </c>
      <c r="F28" s="641">
        <v>0</v>
      </c>
      <c r="G28" s="641">
        <v>0</v>
      </c>
      <c r="H28" s="643">
        <v>3</v>
      </c>
      <c r="I28" s="36">
        <v>40</v>
      </c>
      <c r="J28" s="37">
        <v>79.515000000000001</v>
      </c>
      <c r="K28" s="623">
        <v>523.08500000000004</v>
      </c>
      <c r="L28" s="37">
        <v>24</v>
      </c>
      <c r="M28" s="37">
        <v>77</v>
      </c>
      <c r="N28" s="624">
        <v>616.81000000000006</v>
      </c>
    </row>
    <row r="29" spans="2:14" x14ac:dyDescent="0.25">
      <c r="B29" s="543" t="s">
        <v>315</v>
      </c>
      <c r="C29" s="636">
        <v>5</v>
      </c>
      <c r="D29" s="637">
        <v>28</v>
      </c>
      <c r="E29" s="644">
        <v>328</v>
      </c>
      <c r="F29" s="637">
        <v>5</v>
      </c>
      <c r="G29" s="637">
        <v>20</v>
      </c>
      <c r="H29" s="639">
        <v>320</v>
      </c>
      <c r="I29" s="39">
        <v>2078</v>
      </c>
      <c r="J29" s="40">
        <v>4097.75</v>
      </c>
      <c r="K29" s="621">
        <v>12030.575000000001</v>
      </c>
      <c r="L29" s="40">
        <v>549</v>
      </c>
      <c r="M29" s="40">
        <v>3603.6600000000003</v>
      </c>
      <c r="N29" s="622">
        <v>9061.255000000001</v>
      </c>
    </row>
    <row r="30" spans="2:14" x14ac:dyDescent="0.25">
      <c r="B30" s="544" t="s">
        <v>124</v>
      </c>
      <c r="C30" s="640">
        <v>299</v>
      </c>
      <c r="D30" s="641">
        <v>960</v>
      </c>
      <c r="E30" s="642">
        <v>980</v>
      </c>
      <c r="F30" s="641">
        <v>187</v>
      </c>
      <c r="G30" s="641">
        <v>650</v>
      </c>
      <c r="H30" s="643" t="s">
        <v>376</v>
      </c>
      <c r="I30" s="36">
        <v>40176</v>
      </c>
      <c r="J30" s="37">
        <v>21146.648000000001</v>
      </c>
      <c r="K30" s="623">
        <v>35306.815000000002</v>
      </c>
      <c r="L30" s="37">
        <v>19103</v>
      </c>
      <c r="M30" s="37">
        <v>19547.264999999999</v>
      </c>
      <c r="N30" s="624">
        <v>30097.244999999999</v>
      </c>
    </row>
    <row r="31" spans="2:14" x14ac:dyDescent="0.25">
      <c r="B31" s="545" t="s">
        <v>183</v>
      </c>
      <c r="C31" s="645">
        <f t="shared" ref="C31:N31" si="0">SUM(C15:C30)</f>
        <v>480</v>
      </c>
      <c r="D31" s="646">
        <f t="shared" si="0"/>
        <v>1808</v>
      </c>
      <c r="E31" s="647">
        <f t="shared" si="0"/>
        <v>2672</v>
      </c>
      <c r="F31" s="646">
        <f t="shared" si="0"/>
        <v>356</v>
      </c>
      <c r="G31" s="646">
        <f t="shared" si="0"/>
        <v>1345</v>
      </c>
      <c r="H31" s="648">
        <f t="shared" si="0"/>
        <v>1658</v>
      </c>
      <c r="I31" s="625">
        <f t="shared" si="0"/>
        <v>80212</v>
      </c>
      <c r="J31" s="613">
        <f t="shared" si="0"/>
        <v>67249.239000000001</v>
      </c>
      <c r="K31" s="626">
        <f t="shared" si="0"/>
        <v>105742.64</v>
      </c>
      <c r="L31" s="627">
        <f t="shared" si="0"/>
        <v>39432</v>
      </c>
      <c r="M31" s="613">
        <f t="shared" si="0"/>
        <v>55436.262999999999</v>
      </c>
      <c r="N31" s="613">
        <f t="shared" si="0"/>
        <v>75819.599999999991</v>
      </c>
    </row>
    <row r="32" spans="2:14" x14ac:dyDescent="0.25">
      <c r="B32" s="323" t="s">
        <v>78</v>
      </c>
      <c r="C32" s="628"/>
      <c r="D32" s="614"/>
      <c r="E32" s="629"/>
      <c r="F32" s="614"/>
      <c r="G32" s="614"/>
      <c r="H32" s="615"/>
      <c r="I32" s="628"/>
      <c r="J32" s="614"/>
      <c r="K32" s="629"/>
      <c r="L32" s="614"/>
      <c r="M32" s="614"/>
      <c r="N32" s="614"/>
    </row>
    <row r="33" spans="2:14" x14ac:dyDescent="0.25">
      <c r="B33" s="543" t="s">
        <v>301</v>
      </c>
      <c r="C33" s="320">
        <f>IFERROR(C15/C$31,"-")</f>
        <v>7.9166666666666663E-2</v>
      </c>
      <c r="D33" s="246">
        <f t="shared" ref="D33:N33" si="1">IFERROR(D15/D$31,"-")</f>
        <v>5.641592920353982E-2</v>
      </c>
      <c r="E33" s="246">
        <f t="shared" si="1"/>
        <v>4.1167664670658681E-2</v>
      </c>
      <c r="F33" s="616">
        <f t="shared" si="1"/>
        <v>0.10112359550561797</v>
      </c>
      <c r="G33" s="246">
        <f t="shared" si="1"/>
        <v>7.2862453531598509E-2</v>
      </c>
      <c r="H33" s="617">
        <f t="shared" si="1"/>
        <v>6.5741857659831121E-2</v>
      </c>
      <c r="I33" s="320">
        <f t="shared" si="1"/>
        <v>8.0461776292824014E-2</v>
      </c>
      <c r="J33" s="246">
        <f t="shared" si="1"/>
        <v>0.10954406487781966</v>
      </c>
      <c r="K33" s="630">
        <f t="shared" si="1"/>
        <v>0.10167577620532266</v>
      </c>
      <c r="L33" s="246">
        <f t="shared" si="1"/>
        <v>0.11893893284641915</v>
      </c>
      <c r="M33" s="246">
        <f t="shared" si="1"/>
        <v>0.13069104243191862</v>
      </c>
      <c r="N33" s="246">
        <f t="shared" si="1"/>
        <v>0.11478496325488398</v>
      </c>
    </row>
    <row r="34" spans="2:14" x14ac:dyDescent="0.25">
      <c r="B34" s="544" t="s">
        <v>302</v>
      </c>
      <c r="C34" s="319">
        <f t="shared" ref="C34:C48" si="2">IFERROR(C16/C$31,"-")</f>
        <v>2.7083333333333334E-2</v>
      </c>
      <c r="D34" s="247">
        <f t="shared" ref="D34:N34" si="3">IFERROR(D16/D$31,"-")</f>
        <v>1.1061946902654867E-2</v>
      </c>
      <c r="E34" s="631">
        <f t="shared" si="3"/>
        <v>3.6676646706586824E-2</v>
      </c>
      <c r="F34" s="247">
        <f t="shared" si="3"/>
        <v>3.6516853932584269E-2</v>
      </c>
      <c r="G34" s="247">
        <f t="shared" si="3"/>
        <v>1.4869888475836431E-2</v>
      </c>
      <c r="H34" s="618">
        <f t="shared" si="3"/>
        <v>5.790108564535585E-2</v>
      </c>
      <c r="I34" s="319">
        <f t="shared" si="3"/>
        <v>2.5183264349473895E-2</v>
      </c>
      <c r="J34" s="247">
        <f t="shared" si="3"/>
        <v>2.625955365829493E-2</v>
      </c>
      <c r="K34" s="631">
        <f t="shared" si="3"/>
        <v>2.0456790184167899E-2</v>
      </c>
      <c r="L34" s="247">
        <f t="shared" si="3"/>
        <v>3.0026374518157841E-2</v>
      </c>
      <c r="M34" s="247">
        <f t="shared" si="3"/>
        <v>2.5132466089931062E-2</v>
      </c>
      <c r="N34" s="632">
        <f t="shared" si="3"/>
        <v>2.4902993421226181E-2</v>
      </c>
    </row>
    <row r="35" spans="2:14" x14ac:dyDescent="0.25">
      <c r="B35" s="543" t="s">
        <v>303</v>
      </c>
      <c r="C35" s="320">
        <f t="shared" si="2"/>
        <v>1.2500000000000001E-2</v>
      </c>
      <c r="D35" s="246">
        <f t="shared" ref="D35:N35" si="4">IFERROR(D17/D$31,"-")</f>
        <v>3.3185840707964601E-3</v>
      </c>
      <c r="E35" s="630">
        <f t="shared" si="4"/>
        <v>1.8712574850299401E-3</v>
      </c>
      <c r="F35" s="246">
        <f t="shared" si="4"/>
        <v>1.6853932584269662E-2</v>
      </c>
      <c r="G35" s="246">
        <f t="shared" si="4"/>
        <v>4.4609665427509295E-3</v>
      </c>
      <c r="H35" s="617">
        <f t="shared" si="4"/>
        <v>3.0156815440289505E-3</v>
      </c>
      <c r="I35" s="320">
        <f t="shared" si="4"/>
        <v>1.2928240163566548E-2</v>
      </c>
      <c r="J35" s="246">
        <f t="shared" si="4"/>
        <v>1.2515130468613928E-2</v>
      </c>
      <c r="K35" s="630">
        <f t="shared" si="4"/>
        <v>9.3276468225117135E-3</v>
      </c>
      <c r="L35" s="246">
        <f t="shared" si="4"/>
        <v>6.0357070399675392E-3</v>
      </c>
      <c r="M35" s="246">
        <f t="shared" si="4"/>
        <v>9.9937291949134446E-3</v>
      </c>
      <c r="N35" s="633">
        <f t="shared" si="4"/>
        <v>1.2626022822594687E-2</v>
      </c>
    </row>
    <row r="36" spans="2:14" x14ac:dyDescent="0.25">
      <c r="B36" s="544" t="s">
        <v>304</v>
      </c>
      <c r="C36" s="319">
        <f t="shared" si="2"/>
        <v>2.5000000000000001E-2</v>
      </c>
      <c r="D36" s="247">
        <f t="shared" ref="D36:N36" si="5">IFERROR(D18/D$31,"-")</f>
        <v>5.5309734513274336E-4</v>
      </c>
      <c r="E36" s="631">
        <f t="shared" si="5"/>
        <v>2.2455089820359281E-3</v>
      </c>
      <c r="F36" s="247">
        <f t="shared" si="5"/>
        <v>3.3707865168539325E-2</v>
      </c>
      <c r="G36" s="247">
        <f t="shared" si="5"/>
        <v>7.4349442379182155E-4</v>
      </c>
      <c r="H36" s="618">
        <f t="shared" si="5"/>
        <v>3.6188178528347406E-3</v>
      </c>
      <c r="I36" s="319">
        <f t="shared" si="5"/>
        <v>2.4472647484166957E-2</v>
      </c>
      <c r="J36" s="247">
        <f t="shared" si="5"/>
        <v>2.1843607776736326E-2</v>
      </c>
      <c r="K36" s="631">
        <f t="shared" si="5"/>
        <v>4.930130361791611E-3</v>
      </c>
      <c r="L36" s="247">
        <f t="shared" si="5"/>
        <v>1.2248934875228242E-2</v>
      </c>
      <c r="M36" s="247">
        <f t="shared" si="5"/>
        <v>1.0452003231170183E-2</v>
      </c>
      <c r="N36" s="632">
        <f t="shared" si="5"/>
        <v>4.8288305398604065E-3</v>
      </c>
    </row>
    <row r="37" spans="2:14" x14ac:dyDescent="0.25">
      <c r="B37" s="543" t="s">
        <v>305</v>
      </c>
      <c r="C37" s="320">
        <f t="shared" si="2"/>
        <v>0</v>
      </c>
      <c r="D37" s="246">
        <f t="shared" ref="D37:N37" si="6">IFERROR(D19/D$31,"-")</f>
        <v>0</v>
      </c>
      <c r="E37" s="630" t="str">
        <f t="shared" si="6"/>
        <v>-</v>
      </c>
      <c r="F37" s="246">
        <f t="shared" si="6"/>
        <v>0</v>
      </c>
      <c r="G37" s="246">
        <f t="shared" si="6"/>
        <v>0</v>
      </c>
      <c r="H37" s="617" t="str">
        <f t="shared" si="6"/>
        <v>-</v>
      </c>
      <c r="I37" s="320">
        <f t="shared" si="6"/>
        <v>3.6154191392809054E-4</v>
      </c>
      <c r="J37" s="246">
        <f t="shared" si="6"/>
        <v>6.004082812000296E-4</v>
      </c>
      <c r="K37" s="630">
        <f t="shared" si="6"/>
        <v>1.1030602224419589E-2</v>
      </c>
      <c r="L37" s="246">
        <f t="shared" si="6"/>
        <v>5.0720227226617976E-4</v>
      </c>
      <c r="M37" s="246">
        <f t="shared" si="6"/>
        <v>2.6426745251569359E-4</v>
      </c>
      <c r="N37" s="633">
        <f t="shared" si="6"/>
        <v>2.6253106057009011E-4</v>
      </c>
    </row>
    <row r="38" spans="2:14" x14ac:dyDescent="0.25">
      <c r="B38" s="544" t="s">
        <v>306</v>
      </c>
      <c r="C38" s="319">
        <f t="shared" si="2"/>
        <v>1.8749999999999999E-2</v>
      </c>
      <c r="D38" s="247">
        <f t="shared" ref="D38:N38" si="7">IFERROR(D20/D$31,"-")</f>
        <v>3.8716814159292035E-3</v>
      </c>
      <c r="E38" s="631">
        <f t="shared" si="7"/>
        <v>3.6676646706586824E-2</v>
      </c>
      <c r="F38" s="247">
        <f t="shared" si="7"/>
        <v>2.5280898876404494E-2</v>
      </c>
      <c r="G38" s="247">
        <f t="shared" si="7"/>
        <v>5.2044609665427505E-3</v>
      </c>
      <c r="H38" s="618">
        <f t="shared" si="7"/>
        <v>5.126658624849216E-2</v>
      </c>
      <c r="I38" s="319">
        <f t="shared" si="7"/>
        <v>1.0035904852141824E-2</v>
      </c>
      <c r="J38" s="247">
        <f t="shared" si="7"/>
        <v>2.4934393681391699E-2</v>
      </c>
      <c r="K38" s="631">
        <f t="shared" si="7"/>
        <v>2.7099758432359924E-2</v>
      </c>
      <c r="L38" s="247">
        <f t="shared" si="7"/>
        <v>1.2071414079935078E-2</v>
      </c>
      <c r="M38" s="247">
        <f t="shared" si="7"/>
        <v>1.5924684533659854E-2</v>
      </c>
      <c r="N38" s="632">
        <f t="shared" si="7"/>
        <v>2.7916264396013697E-2</v>
      </c>
    </row>
    <row r="39" spans="2:14" x14ac:dyDescent="0.25">
      <c r="B39" s="543" t="s">
        <v>307</v>
      </c>
      <c r="C39" s="320">
        <f t="shared" si="2"/>
        <v>1.0416666666666666E-2</v>
      </c>
      <c r="D39" s="246">
        <f t="shared" ref="D39:N39" si="8">IFERROR(D21/D$31,"-")</f>
        <v>2.0464601769911505E-2</v>
      </c>
      <c r="E39" s="630">
        <f t="shared" si="8"/>
        <v>1.5718562874251496E-2</v>
      </c>
      <c r="F39" s="246">
        <f t="shared" si="8"/>
        <v>1.1235955056179775E-2</v>
      </c>
      <c r="G39" s="246">
        <f t="shared" si="8"/>
        <v>2.379182156133829E-2</v>
      </c>
      <c r="H39" s="617">
        <f t="shared" si="8"/>
        <v>2.4728588661037394E-2</v>
      </c>
      <c r="I39" s="320">
        <f t="shared" si="8"/>
        <v>3.1740886650376506E-2</v>
      </c>
      <c r="J39" s="246">
        <f t="shared" si="8"/>
        <v>3.6770230217772426E-2</v>
      </c>
      <c r="K39" s="630">
        <f t="shared" si="8"/>
        <v>3.0318327592350633E-2</v>
      </c>
      <c r="L39" s="246">
        <f t="shared" si="8"/>
        <v>3.1852302698316091E-2</v>
      </c>
      <c r="M39" s="246">
        <f t="shared" si="8"/>
        <v>6.4768759755685551E-2</v>
      </c>
      <c r="N39" s="633">
        <f t="shared" si="8"/>
        <v>2.7306395707706193E-2</v>
      </c>
    </row>
    <row r="40" spans="2:14" x14ac:dyDescent="0.25">
      <c r="B40" s="544" t="s">
        <v>308</v>
      </c>
      <c r="C40" s="319">
        <f t="shared" si="2"/>
        <v>0</v>
      </c>
      <c r="D40" s="247">
        <f t="shared" ref="D40:N40" si="9">IFERROR(D22/D$31,"-")</f>
        <v>0</v>
      </c>
      <c r="E40" s="631">
        <f t="shared" si="9"/>
        <v>1.4970059880239522E-3</v>
      </c>
      <c r="F40" s="247">
        <f t="shared" si="9"/>
        <v>0</v>
      </c>
      <c r="G40" s="247">
        <f t="shared" si="9"/>
        <v>0</v>
      </c>
      <c r="H40" s="618" t="str">
        <f t="shared" si="9"/>
        <v>-</v>
      </c>
      <c r="I40" s="319">
        <f t="shared" si="9"/>
        <v>1.4025332867900064E-2</v>
      </c>
      <c r="J40" s="247">
        <f t="shared" si="9"/>
        <v>1.2401657065591477E-2</v>
      </c>
      <c r="K40" s="631">
        <f t="shared" si="9"/>
        <v>2.0074210365846737E-2</v>
      </c>
      <c r="L40" s="247">
        <f t="shared" si="9"/>
        <v>1.9679448163927773E-2</v>
      </c>
      <c r="M40" s="247">
        <f t="shared" si="9"/>
        <v>2.3937399965073405E-2</v>
      </c>
      <c r="N40" s="632">
        <f t="shared" si="9"/>
        <v>2.4717882974850832E-2</v>
      </c>
    </row>
    <row r="41" spans="2:14" x14ac:dyDescent="0.25">
      <c r="B41" s="543" t="s">
        <v>309</v>
      </c>
      <c r="C41" s="320">
        <f t="shared" si="2"/>
        <v>0</v>
      </c>
      <c r="D41" s="246">
        <f t="shared" ref="D41:N41" si="10">IFERROR(D23/D$31,"-")</f>
        <v>1.6592920353982301E-3</v>
      </c>
      <c r="E41" s="630">
        <f t="shared" si="10"/>
        <v>1.122754491017964E-3</v>
      </c>
      <c r="F41" s="246">
        <f t="shared" si="10"/>
        <v>0</v>
      </c>
      <c r="G41" s="246">
        <f t="shared" si="10"/>
        <v>1.4869888475836431E-3</v>
      </c>
      <c r="H41" s="617">
        <f t="shared" si="10"/>
        <v>1.8094089264173703E-3</v>
      </c>
      <c r="I41" s="320">
        <f t="shared" si="10"/>
        <v>5.9841420236373614E-4</v>
      </c>
      <c r="J41" s="246">
        <f t="shared" si="10"/>
        <v>1.2531740321998291E-3</v>
      </c>
      <c r="K41" s="630">
        <f t="shared" si="10"/>
        <v>1.4142828285732228E-3</v>
      </c>
      <c r="L41" s="246">
        <f t="shared" si="10"/>
        <v>7.6080340839926959E-4</v>
      </c>
      <c r="M41" s="246">
        <f t="shared" si="10"/>
        <v>6.9620493719066163E-4</v>
      </c>
      <c r="N41" s="633">
        <f t="shared" si="10"/>
        <v>1.4851041155585101E-3</v>
      </c>
    </row>
    <row r="42" spans="2:14" x14ac:dyDescent="0.25">
      <c r="B42" s="544" t="s">
        <v>310</v>
      </c>
      <c r="C42" s="319">
        <f t="shared" si="2"/>
        <v>0</v>
      </c>
      <c r="D42" s="247">
        <f t="shared" ref="D42:N42" si="11">IFERROR(D24/D$31,"-")</f>
        <v>0</v>
      </c>
      <c r="E42" s="631" t="str">
        <f t="shared" si="11"/>
        <v>-</v>
      </c>
      <c r="F42" s="247">
        <f t="shared" si="11"/>
        <v>0</v>
      </c>
      <c r="G42" s="247">
        <f t="shared" si="11"/>
        <v>0</v>
      </c>
      <c r="H42" s="618" t="str">
        <f t="shared" si="11"/>
        <v>-</v>
      </c>
      <c r="I42" s="319">
        <f t="shared" si="11"/>
        <v>6.6074901510995861E-4</v>
      </c>
      <c r="J42" s="247">
        <f t="shared" si="11"/>
        <v>1.091610865663476E-3</v>
      </c>
      <c r="K42" s="631">
        <f t="shared" si="11"/>
        <v>1.4992059967483314E-3</v>
      </c>
      <c r="L42" s="247">
        <f t="shared" si="11"/>
        <v>1.2680056806654494E-4</v>
      </c>
      <c r="M42" s="247">
        <f t="shared" si="11"/>
        <v>6.3135568860404607E-4</v>
      </c>
      <c r="N42" s="632">
        <f t="shared" si="11"/>
        <v>5.2084157658441885E-4</v>
      </c>
    </row>
    <row r="43" spans="2:14" x14ac:dyDescent="0.25">
      <c r="B43" s="543" t="s">
        <v>311</v>
      </c>
      <c r="C43" s="320">
        <f t="shared" si="2"/>
        <v>8.3333333333333332E-3</v>
      </c>
      <c r="D43" s="246">
        <f t="shared" ref="D43:N43" si="12">IFERROR(D25/D$31,"-")</f>
        <v>2.7654867256637168E-3</v>
      </c>
      <c r="E43" s="630">
        <f t="shared" si="12"/>
        <v>1.8712574850299401E-3</v>
      </c>
      <c r="F43" s="246">
        <f t="shared" si="12"/>
        <v>1.1235955056179775E-2</v>
      </c>
      <c r="G43" s="246">
        <f t="shared" si="12"/>
        <v>3.7174721189591076E-3</v>
      </c>
      <c r="H43" s="617">
        <f t="shared" si="12"/>
        <v>3.0156815440289505E-3</v>
      </c>
      <c r="I43" s="320">
        <f t="shared" si="12"/>
        <v>2.7489652421084126E-2</v>
      </c>
      <c r="J43" s="246">
        <f t="shared" si="12"/>
        <v>1.9833592466377205E-2</v>
      </c>
      <c r="K43" s="630">
        <f t="shared" si="12"/>
        <v>2.4595659801949336E-2</v>
      </c>
      <c r="L43" s="246">
        <f t="shared" si="12"/>
        <v>3.8395212010549809E-2</v>
      </c>
      <c r="M43" s="246">
        <f t="shared" si="12"/>
        <v>3.8889075188924621E-2</v>
      </c>
      <c r="N43" s="633">
        <f t="shared" si="12"/>
        <v>2.4414992956966274E-2</v>
      </c>
    </row>
    <row r="44" spans="2:14" x14ac:dyDescent="0.25">
      <c r="B44" s="544" t="s">
        <v>312</v>
      </c>
      <c r="C44" s="319">
        <f t="shared" si="2"/>
        <v>0.18124999999999999</v>
      </c>
      <c r="D44" s="247">
        <f t="shared" ref="D44:N44" si="13">IFERROR(D26/D$31,"-")</f>
        <v>0.34789823008849557</v>
      </c>
      <c r="E44" s="631">
        <f t="shared" si="13"/>
        <v>0.36676646706586824</v>
      </c>
      <c r="F44" s="247">
        <f t="shared" si="13"/>
        <v>0.21910112359550563</v>
      </c>
      <c r="G44" s="247">
        <f t="shared" si="13"/>
        <v>0.37100371747211897</v>
      </c>
      <c r="H44" s="618">
        <f t="shared" si="13"/>
        <v>0.59107358262967435</v>
      </c>
      <c r="I44" s="319">
        <f t="shared" si="13"/>
        <v>0.21835884905001746</v>
      </c>
      <c r="J44" s="247">
        <f t="shared" si="13"/>
        <v>0.32499856243726416</v>
      </c>
      <c r="K44" s="631">
        <f t="shared" si="13"/>
        <v>0.26264021779671853</v>
      </c>
      <c r="L44" s="247">
        <f t="shared" si="13"/>
        <v>0.19768208561574355</v>
      </c>
      <c r="M44" s="247">
        <f t="shared" si="13"/>
        <v>0.24035191549617982</v>
      </c>
      <c r="N44" s="632">
        <f t="shared" si="13"/>
        <v>0.18117610749726987</v>
      </c>
    </row>
    <row r="45" spans="2:14" x14ac:dyDescent="0.25">
      <c r="B45" s="543" t="s">
        <v>313</v>
      </c>
      <c r="C45" s="320">
        <f t="shared" si="2"/>
        <v>4.1666666666666666E-3</v>
      </c>
      <c r="D45" s="246">
        <f t="shared" ref="D45:N45" si="14">IFERROR(D27/D$31,"-")</f>
        <v>5.5309734513274336E-3</v>
      </c>
      <c r="E45" s="630">
        <f t="shared" si="14"/>
        <v>3.7425149700598802E-3</v>
      </c>
      <c r="F45" s="246">
        <f t="shared" si="14"/>
        <v>5.6179775280898875E-3</v>
      </c>
      <c r="G45" s="246">
        <f t="shared" si="14"/>
        <v>3.7174721189591076E-3</v>
      </c>
      <c r="H45" s="617">
        <f t="shared" si="14"/>
        <v>3.0156815440289505E-3</v>
      </c>
      <c r="I45" s="320">
        <f t="shared" si="14"/>
        <v>2.6405026679299854E-2</v>
      </c>
      <c r="J45" s="246">
        <f t="shared" si="14"/>
        <v>3.1385990851138107E-2</v>
      </c>
      <c r="K45" s="630">
        <f t="shared" si="14"/>
        <v>3.2324566513565384E-2</v>
      </c>
      <c r="L45" s="246">
        <f t="shared" si="14"/>
        <v>3.2689186447555287E-2</v>
      </c>
      <c r="M45" s="246">
        <f t="shared" si="14"/>
        <v>1.926473651371486E-2</v>
      </c>
      <c r="N45" s="633">
        <f t="shared" si="14"/>
        <v>3.0452481943982826E-2</v>
      </c>
    </row>
    <row r="46" spans="2:14" x14ac:dyDescent="0.25">
      <c r="B46" s="544" t="s">
        <v>314</v>
      </c>
      <c r="C46" s="319">
        <f t="shared" si="2"/>
        <v>0</v>
      </c>
      <c r="D46" s="247">
        <f t="shared" ref="D46:N46" si="15">IFERROR(D28/D$31,"-")</f>
        <v>0</v>
      </c>
      <c r="E46" s="631">
        <f t="shared" si="15"/>
        <v>1.122754491017964E-3</v>
      </c>
      <c r="F46" s="247">
        <f t="shared" si="15"/>
        <v>0</v>
      </c>
      <c r="G46" s="247">
        <f t="shared" si="15"/>
        <v>0</v>
      </c>
      <c r="H46" s="618">
        <f t="shared" si="15"/>
        <v>1.8094089264173703E-3</v>
      </c>
      <c r="I46" s="319">
        <f t="shared" si="15"/>
        <v>4.986785019697801E-4</v>
      </c>
      <c r="J46" s="247">
        <f t="shared" si="15"/>
        <v>1.1823925620927844E-3</v>
      </c>
      <c r="K46" s="631">
        <f t="shared" si="15"/>
        <v>4.9467745462000948E-3</v>
      </c>
      <c r="L46" s="247">
        <f t="shared" si="15"/>
        <v>6.0864272671941571E-4</v>
      </c>
      <c r="M46" s="247">
        <f t="shared" si="15"/>
        <v>1.3889825149289014E-3</v>
      </c>
      <c r="N46" s="632">
        <f t="shared" si="15"/>
        <v>8.135231523247289E-3</v>
      </c>
    </row>
    <row r="47" spans="2:14" x14ac:dyDescent="0.25">
      <c r="B47" s="543" t="s">
        <v>315</v>
      </c>
      <c r="C47" s="320">
        <f t="shared" si="2"/>
        <v>1.0416666666666666E-2</v>
      </c>
      <c r="D47" s="246">
        <f t="shared" ref="D47:N47" si="16">IFERROR(D29/D$31,"-")</f>
        <v>1.5486725663716814E-2</v>
      </c>
      <c r="E47" s="630">
        <f t="shared" si="16"/>
        <v>0.12275449101796407</v>
      </c>
      <c r="F47" s="246">
        <f t="shared" si="16"/>
        <v>1.4044943820224719E-2</v>
      </c>
      <c r="G47" s="246">
        <f t="shared" si="16"/>
        <v>1.4869888475836431E-2</v>
      </c>
      <c r="H47" s="617">
        <f t="shared" si="16"/>
        <v>0.19300361881785283</v>
      </c>
      <c r="I47" s="320">
        <f t="shared" si="16"/>
        <v>2.5906348177330077E-2</v>
      </c>
      <c r="J47" s="246">
        <f t="shared" si="16"/>
        <v>6.0933775027550867E-2</v>
      </c>
      <c r="K47" s="630">
        <f t="shared" si="16"/>
        <v>0.11377222093187762</v>
      </c>
      <c r="L47" s="246">
        <f t="shared" si="16"/>
        <v>1.3922702373706634E-2</v>
      </c>
      <c r="M47" s="246">
        <f t="shared" si="16"/>
        <v>6.5005464022710194E-2</v>
      </c>
      <c r="N47" s="633">
        <f t="shared" si="16"/>
        <v>0.11951072018317166</v>
      </c>
    </row>
    <row r="48" spans="2:14" ht="15.75" thickBot="1" x14ac:dyDescent="0.3">
      <c r="B48" s="546" t="s">
        <v>124</v>
      </c>
      <c r="C48" s="634">
        <f t="shared" si="2"/>
        <v>0.62291666666666667</v>
      </c>
      <c r="D48" s="619">
        <f t="shared" ref="D48:N48" si="17">IFERROR(D30/D$31,"-")</f>
        <v>0.53097345132743368</v>
      </c>
      <c r="E48" s="635">
        <f t="shared" si="17"/>
        <v>0.36676646706586824</v>
      </c>
      <c r="F48" s="619">
        <f t="shared" si="17"/>
        <v>0.5252808988764045</v>
      </c>
      <c r="G48" s="619">
        <f t="shared" si="17"/>
        <v>0.48327137546468402</v>
      </c>
      <c r="H48" s="620" t="str">
        <f t="shared" si="17"/>
        <v>-</v>
      </c>
      <c r="I48" s="634">
        <f t="shared" si="17"/>
        <v>0.50087268737844715</v>
      </c>
      <c r="J48" s="619">
        <f t="shared" si="17"/>
        <v>0.31445185573029311</v>
      </c>
      <c r="K48" s="635">
        <f t="shared" si="17"/>
        <v>0.33389382939559675</v>
      </c>
      <c r="L48" s="619">
        <f t="shared" si="17"/>
        <v>0.48445425035504158</v>
      </c>
      <c r="M48" s="619">
        <f t="shared" si="17"/>
        <v>0.35260791298287908</v>
      </c>
      <c r="N48" s="619">
        <f t="shared" si="17"/>
        <v>0.39695863602551323</v>
      </c>
    </row>
    <row r="50" spans="1:20" x14ac:dyDescent="0.25">
      <c r="A50" s="532" t="s">
        <v>316</v>
      </c>
      <c r="B50" s="669"/>
      <c r="C50" s="669"/>
      <c r="D50" s="669"/>
      <c r="E50" s="669"/>
      <c r="F50" s="669"/>
      <c r="G50" s="669"/>
      <c r="H50" s="669"/>
      <c r="I50" s="669"/>
      <c r="J50" s="669"/>
      <c r="K50" s="669"/>
      <c r="L50" s="669"/>
      <c r="M50" s="669"/>
      <c r="N50" s="669"/>
      <c r="O50" s="669"/>
      <c r="P50" s="669"/>
      <c r="Q50" s="669"/>
      <c r="R50" s="669"/>
      <c r="S50" s="669"/>
      <c r="T50" s="669"/>
    </row>
    <row r="51" spans="1:20" x14ac:dyDescent="0.25">
      <c r="A51" s="669"/>
      <c r="B51" s="669"/>
      <c r="C51" s="669"/>
      <c r="D51" s="669"/>
      <c r="E51" s="669"/>
      <c r="F51" s="669"/>
      <c r="G51" s="669"/>
      <c r="H51" s="669"/>
      <c r="I51" s="669"/>
      <c r="J51" s="669"/>
      <c r="K51" s="669"/>
      <c r="L51" s="669"/>
      <c r="M51" s="669"/>
      <c r="N51" s="669"/>
      <c r="O51" s="669"/>
      <c r="P51" s="669"/>
      <c r="Q51" s="669"/>
      <c r="R51" s="669"/>
      <c r="S51" s="669"/>
      <c r="T51" s="669"/>
    </row>
    <row r="52" spans="1:20" x14ac:dyDescent="0.25">
      <c r="A52" s="669"/>
      <c r="B52" s="669"/>
      <c r="C52" s="718" t="str">
        <f>$A$1</f>
        <v>South Ayrshire</v>
      </c>
      <c r="D52" s="719"/>
      <c r="E52" s="719"/>
      <c r="F52" s="719"/>
      <c r="G52" s="719"/>
      <c r="H52" s="719"/>
      <c r="I52" s="720"/>
      <c r="J52" s="718" t="s">
        <v>70</v>
      </c>
      <c r="K52" s="719"/>
      <c r="L52" s="719"/>
      <c r="M52" s="719"/>
      <c r="N52" s="719"/>
      <c r="O52" s="719"/>
      <c r="P52" s="720"/>
      <c r="Q52" s="669"/>
      <c r="R52" s="669"/>
      <c r="S52" s="669"/>
      <c r="T52" s="669"/>
    </row>
    <row r="53" spans="1:20" x14ac:dyDescent="0.25">
      <c r="A53" s="669"/>
      <c r="B53" s="669"/>
      <c r="C53" s="760" t="s">
        <v>317</v>
      </c>
      <c r="D53" s="761"/>
      <c r="E53" s="761"/>
      <c r="F53" s="762" t="s">
        <v>318</v>
      </c>
      <c r="G53" s="763"/>
      <c r="H53" s="761" t="s">
        <v>319</v>
      </c>
      <c r="I53" s="764"/>
      <c r="J53" s="760" t="s">
        <v>317</v>
      </c>
      <c r="K53" s="761"/>
      <c r="L53" s="761"/>
      <c r="M53" s="762" t="s">
        <v>318</v>
      </c>
      <c r="N53" s="763"/>
      <c r="O53" s="761" t="s">
        <v>319</v>
      </c>
      <c r="P53" s="764"/>
      <c r="Q53" s="669"/>
      <c r="R53" s="669"/>
      <c r="S53" s="669"/>
      <c r="T53" s="669"/>
    </row>
    <row r="54" spans="1:20" ht="18" thickBot="1" x14ac:dyDescent="0.3">
      <c r="A54" s="669"/>
      <c r="B54" s="670" t="s">
        <v>300</v>
      </c>
      <c r="C54" s="552" t="s">
        <v>74</v>
      </c>
      <c r="D54" s="553" t="s">
        <v>76</v>
      </c>
      <c r="E54" s="553" t="s">
        <v>77</v>
      </c>
      <c r="F54" s="554" t="s">
        <v>76</v>
      </c>
      <c r="G54" s="555" t="s">
        <v>77</v>
      </c>
      <c r="H54" s="553" t="s">
        <v>76</v>
      </c>
      <c r="I54" s="556" t="s">
        <v>77</v>
      </c>
      <c r="J54" s="552" t="s">
        <v>74</v>
      </c>
      <c r="K54" s="553" t="s">
        <v>76</v>
      </c>
      <c r="L54" s="553" t="s">
        <v>77</v>
      </c>
      <c r="M54" s="554" t="s">
        <v>76</v>
      </c>
      <c r="N54" s="555" t="s">
        <v>77</v>
      </c>
      <c r="O54" s="553" t="s">
        <v>76</v>
      </c>
      <c r="P54" s="556" t="s">
        <v>77</v>
      </c>
      <c r="Q54" s="669"/>
      <c r="R54" s="669"/>
      <c r="S54" s="669"/>
      <c r="T54" s="669"/>
    </row>
    <row r="55" spans="1:20" x14ac:dyDescent="0.25">
      <c r="A55" s="669"/>
      <c r="B55" s="160" t="s">
        <v>73</v>
      </c>
      <c r="C55" s="337"/>
      <c r="D55" s="336"/>
      <c r="E55" s="336"/>
      <c r="F55" s="549"/>
      <c r="G55" s="388"/>
      <c r="H55" s="336"/>
      <c r="I55" s="338"/>
      <c r="J55" s="337"/>
      <c r="K55" s="336"/>
      <c r="L55" s="336"/>
      <c r="M55" s="549"/>
      <c r="N55" s="388"/>
      <c r="O55" s="336"/>
      <c r="P55" s="338"/>
      <c r="Q55" s="669"/>
      <c r="R55" s="669"/>
      <c r="S55" s="669"/>
      <c r="T55" s="669"/>
    </row>
    <row r="56" spans="1:20" x14ac:dyDescent="0.25">
      <c r="A56" s="669"/>
      <c r="B56" s="543" t="s">
        <v>301</v>
      </c>
      <c r="C56" s="451">
        <v>3</v>
      </c>
      <c r="D56" s="344" t="s">
        <v>75</v>
      </c>
      <c r="E56" s="344" t="s">
        <v>376</v>
      </c>
      <c r="F56" s="533" t="s">
        <v>75</v>
      </c>
      <c r="G56" s="389" t="s">
        <v>376</v>
      </c>
      <c r="H56" s="344" t="s">
        <v>75</v>
      </c>
      <c r="I56" s="448" t="s">
        <v>376</v>
      </c>
      <c r="J56" s="451">
        <v>203</v>
      </c>
      <c r="K56" s="344">
        <v>189.67399999999998</v>
      </c>
      <c r="L56" s="344">
        <v>290.73500000000001</v>
      </c>
      <c r="M56" s="533">
        <v>119.018</v>
      </c>
      <c r="N56" s="389">
        <v>120.875</v>
      </c>
      <c r="O56" s="344">
        <v>37.481999999999999</v>
      </c>
      <c r="P56" s="448">
        <v>33.4</v>
      </c>
      <c r="Q56" s="669"/>
      <c r="R56" s="669"/>
      <c r="S56" s="669"/>
      <c r="T56" s="669"/>
    </row>
    <row r="57" spans="1:20" x14ac:dyDescent="0.25">
      <c r="A57" s="669"/>
      <c r="B57" s="544" t="s">
        <v>302</v>
      </c>
      <c r="C57" s="337">
        <v>0</v>
      </c>
      <c r="D57" s="336" t="s">
        <v>75</v>
      </c>
      <c r="E57" s="336" t="s">
        <v>376</v>
      </c>
      <c r="F57" s="549" t="s">
        <v>75</v>
      </c>
      <c r="G57" s="388" t="s">
        <v>376</v>
      </c>
      <c r="H57" s="336" t="s">
        <v>75</v>
      </c>
      <c r="I57" s="338" t="s">
        <v>376</v>
      </c>
      <c r="J57" s="337">
        <v>16</v>
      </c>
      <c r="K57" s="336">
        <v>22.3</v>
      </c>
      <c r="L57" s="336">
        <v>52.559999999999995</v>
      </c>
      <c r="M57" s="549">
        <v>8.65</v>
      </c>
      <c r="N57" s="388">
        <v>15.559999999999999</v>
      </c>
      <c r="O57" s="336">
        <v>1</v>
      </c>
      <c r="P57" s="338">
        <v>2</v>
      </c>
      <c r="Q57" s="669"/>
      <c r="R57" s="669"/>
      <c r="S57" s="669"/>
      <c r="T57" s="669"/>
    </row>
    <row r="58" spans="1:20" x14ac:dyDescent="0.25">
      <c r="A58" s="669"/>
      <c r="B58" s="543" t="s">
        <v>303</v>
      </c>
      <c r="C58" s="451">
        <v>0</v>
      </c>
      <c r="D58" s="344" t="s">
        <v>75</v>
      </c>
      <c r="E58" s="344" t="s">
        <v>376</v>
      </c>
      <c r="F58" s="533" t="s">
        <v>75</v>
      </c>
      <c r="G58" s="389" t="s">
        <v>376</v>
      </c>
      <c r="H58" s="344" t="s">
        <v>75</v>
      </c>
      <c r="I58" s="448" t="s">
        <v>376</v>
      </c>
      <c r="J58" s="451">
        <v>38</v>
      </c>
      <c r="K58" s="344">
        <v>17.864999999999998</v>
      </c>
      <c r="L58" s="344">
        <v>20.880000000000003</v>
      </c>
      <c r="M58" s="533">
        <v>4</v>
      </c>
      <c r="N58" s="389">
        <v>7.7200000000000006</v>
      </c>
      <c r="O58" s="344">
        <v>1</v>
      </c>
      <c r="P58" s="448">
        <v>1</v>
      </c>
      <c r="Q58" s="669"/>
      <c r="R58" s="669"/>
      <c r="S58" s="669"/>
      <c r="T58" s="669"/>
    </row>
    <row r="59" spans="1:20" x14ac:dyDescent="0.25">
      <c r="A59" s="669"/>
      <c r="B59" s="544" t="s">
        <v>304</v>
      </c>
      <c r="C59" s="337">
        <v>7</v>
      </c>
      <c r="D59" s="336" t="s">
        <v>75</v>
      </c>
      <c r="E59" s="336" t="s">
        <v>376</v>
      </c>
      <c r="F59" s="549" t="s">
        <v>75</v>
      </c>
      <c r="G59" s="388" t="s">
        <v>376</v>
      </c>
      <c r="H59" s="336" t="s">
        <v>75</v>
      </c>
      <c r="I59" s="338" t="s">
        <v>376</v>
      </c>
      <c r="J59" s="337">
        <v>161</v>
      </c>
      <c r="K59" s="336">
        <v>111.925</v>
      </c>
      <c r="L59" s="336">
        <v>77.635000000000005</v>
      </c>
      <c r="M59" s="549">
        <v>20</v>
      </c>
      <c r="N59" s="388">
        <v>21.08</v>
      </c>
      <c r="O59" s="336">
        <v>14</v>
      </c>
      <c r="P59" s="338">
        <v>14</v>
      </c>
      <c r="Q59" s="669"/>
      <c r="R59" s="669"/>
      <c r="S59" s="669"/>
      <c r="T59" s="669"/>
    </row>
    <row r="60" spans="1:20" x14ac:dyDescent="0.25">
      <c r="A60" s="669"/>
      <c r="B60" s="543" t="s">
        <v>305</v>
      </c>
      <c r="C60" s="451">
        <v>0</v>
      </c>
      <c r="D60" s="344" t="s">
        <v>75</v>
      </c>
      <c r="E60" s="344" t="s">
        <v>376</v>
      </c>
      <c r="F60" s="533" t="s">
        <v>75</v>
      </c>
      <c r="G60" s="389" t="s">
        <v>376</v>
      </c>
      <c r="H60" s="344" t="s">
        <v>75</v>
      </c>
      <c r="I60" s="448" t="s">
        <v>376</v>
      </c>
      <c r="J60" s="451">
        <v>1</v>
      </c>
      <c r="K60" s="344">
        <v>3</v>
      </c>
      <c r="L60" s="344">
        <v>0</v>
      </c>
      <c r="M60" s="533">
        <v>1</v>
      </c>
      <c r="N60" s="389">
        <v>0</v>
      </c>
      <c r="O60" s="344">
        <v>0</v>
      </c>
      <c r="P60" s="448">
        <v>0</v>
      </c>
      <c r="Q60" s="669"/>
      <c r="R60" s="669"/>
      <c r="S60" s="669"/>
      <c r="T60" s="669"/>
    </row>
    <row r="61" spans="1:20" x14ac:dyDescent="0.25">
      <c r="A61" s="669"/>
      <c r="B61" s="544" t="s">
        <v>306</v>
      </c>
      <c r="C61" s="337">
        <v>0</v>
      </c>
      <c r="D61" s="336">
        <v>0</v>
      </c>
      <c r="E61" s="336" t="s">
        <v>376</v>
      </c>
      <c r="F61" s="549">
        <v>0</v>
      </c>
      <c r="G61" s="388" t="s">
        <v>376</v>
      </c>
      <c r="H61" s="336">
        <v>0</v>
      </c>
      <c r="I61" s="338" t="s">
        <v>376</v>
      </c>
      <c r="J61" s="337">
        <v>42</v>
      </c>
      <c r="K61" s="336">
        <v>315.96500000000003</v>
      </c>
      <c r="L61" s="336">
        <v>303.7</v>
      </c>
      <c r="M61" s="549">
        <v>86.4</v>
      </c>
      <c r="N61" s="388">
        <v>88</v>
      </c>
      <c r="O61" s="336">
        <v>54</v>
      </c>
      <c r="P61" s="338">
        <v>140</v>
      </c>
      <c r="Q61" s="669"/>
      <c r="R61" s="669"/>
      <c r="S61" s="669"/>
      <c r="T61" s="669"/>
    </row>
    <row r="62" spans="1:20" x14ac:dyDescent="0.25">
      <c r="A62" s="669"/>
      <c r="B62" s="543" t="s">
        <v>307</v>
      </c>
      <c r="C62" s="451">
        <v>1</v>
      </c>
      <c r="D62" s="344" t="s">
        <v>75</v>
      </c>
      <c r="E62" s="344" t="s">
        <v>376</v>
      </c>
      <c r="F62" s="533" t="s">
        <v>75</v>
      </c>
      <c r="G62" s="389" t="s">
        <v>376</v>
      </c>
      <c r="H62" s="344" t="s">
        <v>75</v>
      </c>
      <c r="I62" s="448" t="s">
        <v>376</v>
      </c>
      <c r="J62" s="451">
        <v>271</v>
      </c>
      <c r="K62" s="344">
        <v>329.03399999999999</v>
      </c>
      <c r="L62" s="344">
        <v>412.47499999999997</v>
      </c>
      <c r="M62" s="533">
        <v>89.936000000000007</v>
      </c>
      <c r="N62" s="389">
        <v>117.73</v>
      </c>
      <c r="O62" s="344">
        <v>119.374</v>
      </c>
      <c r="P62" s="448">
        <v>91.4</v>
      </c>
      <c r="Q62" s="669"/>
      <c r="R62" s="669"/>
      <c r="S62" s="669"/>
      <c r="T62" s="669"/>
    </row>
    <row r="63" spans="1:20" x14ac:dyDescent="0.25">
      <c r="A63" s="669"/>
      <c r="B63" s="544" t="s">
        <v>308</v>
      </c>
      <c r="C63" s="337">
        <v>0</v>
      </c>
      <c r="D63" s="336" t="s">
        <v>75</v>
      </c>
      <c r="E63" s="336" t="s">
        <v>376</v>
      </c>
      <c r="F63" s="549" t="s">
        <v>75</v>
      </c>
      <c r="G63" s="388" t="s">
        <v>376</v>
      </c>
      <c r="H63" s="336" t="s">
        <v>75</v>
      </c>
      <c r="I63" s="338" t="s">
        <v>376</v>
      </c>
      <c r="J63" s="337">
        <v>30</v>
      </c>
      <c r="K63" s="336">
        <v>20</v>
      </c>
      <c r="L63" s="336">
        <v>42</v>
      </c>
      <c r="M63" s="549">
        <v>10</v>
      </c>
      <c r="N63" s="388">
        <v>24</v>
      </c>
      <c r="O63" s="336">
        <v>1</v>
      </c>
      <c r="P63" s="338">
        <v>7</v>
      </c>
      <c r="Q63" s="669"/>
      <c r="R63" s="669"/>
      <c r="S63" s="669"/>
      <c r="T63" s="669"/>
    </row>
    <row r="64" spans="1:20" x14ac:dyDescent="0.25">
      <c r="A64" s="669"/>
      <c r="B64" s="543" t="s">
        <v>309</v>
      </c>
      <c r="C64" s="451">
        <v>0</v>
      </c>
      <c r="D64" s="344" t="s">
        <v>75</v>
      </c>
      <c r="E64" s="344" t="s">
        <v>376</v>
      </c>
      <c r="F64" s="533" t="s">
        <v>75</v>
      </c>
      <c r="G64" s="389" t="s">
        <v>376</v>
      </c>
      <c r="H64" s="344" t="s">
        <v>75</v>
      </c>
      <c r="I64" s="448" t="s">
        <v>376</v>
      </c>
      <c r="J64" s="451">
        <v>4</v>
      </c>
      <c r="K64" s="344">
        <v>8.5950000000000006</v>
      </c>
      <c r="L64" s="344">
        <v>9.24</v>
      </c>
      <c r="M64" s="533">
        <v>1</v>
      </c>
      <c r="N64" s="389">
        <v>1</v>
      </c>
      <c r="O64" s="344">
        <v>0</v>
      </c>
      <c r="P64" s="448">
        <v>0</v>
      </c>
      <c r="Q64" s="669"/>
      <c r="R64" s="669"/>
      <c r="S64" s="669"/>
      <c r="T64" s="669"/>
    </row>
    <row r="65" spans="1:20" x14ac:dyDescent="0.25">
      <c r="A65" s="669"/>
      <c r="B65" s="544" t="s">
        <v>310</v>
      </c>
      <c r="C65" s="337">
        <v>0</v>
      </c>
      <c r="D65" s="336" t="s">
        <v>75</v>
      </c>
      <c r="E65" s="336" t="s">
        <v>376</v>
      </c>
      <c r="F65" s="549" t="s">
        <v>75</v>
      </c>
      <c r="G65" s="388" t="s">
        <v>376</v>
      </c>
      <c r="H65" s="336" t="s">
        <v>75</v>
      </c>
      <c r="I65" s="338" t="s">
        <v>376</v>
      </c>
      <c r="J65" s="337">
        <v>18</v>
      </c>
      <c r="K65" s="336">
        <v>13</v>
      </c>
      <c r="L65" s="336">
        <v>15.18</v>
      </c>
      <c r="M65" s="549">
        <v>1</v>
      </c>
      <c r="N65" s="388">
        <v>0</v>
      </c>
      <c r="O65" s="336">
        <v>3</v>
      </c>
      <c r="P65" s="338">
        <v>1</v>
      </c>
      <c r="Q65" s="669"/>
      <c r="R65" s="669"/>
      <c r="S65" s="669"/>
      <c r="T65" s="669"/>
    </row>
    <row r="66" spans="1:20" x14ac:dyDescent="0.25">
      <c r="A66" s="669"/>
      <c r="B66" s="543" t="s">
        <v>311</v>
      </c>
      <c r="C66" s="451">
        <v>0</v>
      </c>
      <c r="D66" s="344" t="s">
        <v>75</v>
      </c>
      <c r="E66" s="344" t="s">
        <v>376</v>
      </c>
      <c r="F66" s="533" t="s">
        <v>75</v>
      </c>
      <c r="G66" s="389" t="s">
        <v>376</v>
      </c>
      <c r="H66" s="344" t="s">
        <v>75</v>
      </c>
      <c r="I66" s="448" t="s">
        <v>376</v>
      </c>
      <c r="J66" s="451">
        <v>65</v>
      </c>
      <c r="K66" s="344">
        <v>29.95</v>
      </c>
      <c r="L66" s="344">
        <v>42.900000000000006</v>
      </c>
      <c r="M66" s="533">
        <v>8.65</v>
      </c>
      <c r="N66" s="389">
        <v>25.994999999999997</v>
      </c>
      <c r="O66" s="344">
        <v>5</v>
      </c>
      <c r="P66" s="448">
        <v>6</v>
      </c>
      <c r="Q66" s="669"/>
      <c r="R66" s="669"/>
      <c r="S66" s="669"/>
      <c r="T66" s="669"/>
    </row>
    <row r="67" spans="1:20" x14ac:dyDescent="0.25">
      <c r="A67" s="669"/>
      <c r="B67" s="544" t="s">
        <v>312</v>
      </c>
      <c r="C67" s="337">
        <v>41</v>
      </c>
      <c r="D67" s="336" t="s">
        <v>75</v>
      </c>
      <c r="E67" s="336">
        <v>310</v>
      </c>
      <c r="F67" s="549" t="s">
        <v>75</v>
      </c>
      <c r="G67" s="388">
        <v>222</v>
      </c>
      <c r="H67" s="336" t="s">
        <v>75</v>
      </c>
      <c r="I67" s="338">
        <v>88</v>
      </c>
      <c r="J67" s="337">
        <v>2447</v>
      </c>
      <c r="K67" s="336">
        <v>3795.63</v>
      </c>
      <c r="L67" s="336">
        <v>6063.7349999999997</v>
      </c>
      <c r="M67" s="549">
        <v>688.03399999999999</v>
      </c>
      <c r="N67" s="388">
        <v>1666.9650000000001</v>
      </c>
      <c r="O67" s="336">
        <v>1298.69</v>
      </c>
      <c r="P67" s="338">
        <v>1422.3</v>
      </c>
      <c r="Q67" s="669"/>
      <c r="R67" s="669"/>
      <c r="S67" s="669"/>
      <c r="T67" s="669"/>
    </row>
    <row r="68" spans="1:20" x14ac:dyDescent="0.25">
      <c r="A68" s="669"/>
      <c r="B68" s="543" t="s">
        <v>313</v>
      </c>
      <c r="C68" s="451">
        <v>0</v>
      </c>
      <c r="D68" s="344" t="s">
        <v>75</v>
      </c>
      <c r="E68" s="344" t="s">
        <v>376</v>
      </c>
      <c r="F68" s="533" t="s">
        <v>75</v>
      </c>
      <c r="G68" s="389" t="s">
        <v>376</v>
      </c>
      <c r="H68" s="344" t="s">
        <v>75</v>
      </c>
      <c r="I68" s="448" t="s">
        <v>376</v>
      </c>
      <c r="J68" s="451">
        <v>58</v>
      </c>
      <c r="K68" s="344">
        <v>67.92</v>
      </c>
      <c r="L68" s="344">
        <v>90.63</v>
      </c>
      <c r="M68" s="533">
        <v>14</v>
      </c>
      <c r="N68" s="389">
        <v>33.18</v>
      </c>
      <c r="O68" s="344">
        <v>7</v>
      </c>
      <c r="P68" s="448">
        <v>16</v>
      </c>
      <c r="Q68" s="669"/>
      <c r="R68" s="669"/>
      <c r="S68" s="669"/>
      <c r="T68" s="669"/>
    </row>
    <row r="69" spans="1:20" x14ac:dyDescent="0.25">
      <c r="A69" s="669"/>
      <c r="B69" s="544" t="s">
        <v>314</v>
      </c>
      <c r="C69" s="337">
        <v>0</v>
      </c>
      <c r="D69" s="336" t="s">
        <v>75</v>
      </c>
      <c r="E69" s="336" t="s">
        <v>376</v>
      </c>
      <c r="F69" s="549" t="s">
        <v>75</v>
      </c>
      <c r="G69" s="388" t="s">
        <v>376</v>
      </c>
      <c r="H69" s="336" t="s">
        <v>75</v>
      </c>
      <c r="I69" s="338" t="s">
        <v>376</v>
      </c>
      <c r="J69" s="337">
        <v>1</v>
      </c>
      <c r="K69" s="336">
        <v>1.865</v>
      </c>
      <c r="L69" s="336">
        <v>1</v>
      </c>
      <c r="M69" s="549">
        <v>0</v>
      </c>
      <c r="N69" s="388">
        <v>1</v>
      </c>
      <c r="O69" s="336">
        <v>0</v>
      </c>
      <c r="P69" s="338">
        <v>0</v>
      </c>
      <c r="Q69" s="669"/>
      <c r="R69" s="669"/>
      <c r="S69" s="669"/>
      <c r="T69" s="669"/>
    </row>
    <row r="70" spans="1:20" x14ac:dyDescent="0.25">
      <c r="A70" s="669"/>
      <c r="B70" s="543" t="s">
        <v>315</v>
      </c>
      <c r="C70" s="451">
        <v>0</v>
      </c>
      <c r="D70" s="344" t="s">
        <v>75</v>
      </c>
      <c r="E70" s="344">
        <v>110</v>
      </c>
      <c r="F70" s="533" t="s">
        <v>75</v>
      </c>
      <c r="G70" s="389">
        <v>64</v>
      </c>
      <c r="H70" s="344" t="s">
        <v>75</v>
      </c>
      <c r="I70" s="448">
        <v>46</v>
      </c>
      <c r="J70" s="451">
        <v>349</v>
      </c>
      <c r="K70" s="344">
        <v>455.84</v>
      </c>
      <c r="L70" s="344">
        <v>1107.0700000000002</v>
      </c>
      <c r="M70" s="533">
        <v>94.15</v>
      </c>
      <c r="N70" s="389">
        <v>266.37</v>
      </c>
      <c r="O70" s="344">
        <v>72</v>
      </c>
      <c r="P70" s="448">
        <v>289.8</v>
      </c>
      <c r="Q70" s="669"/>
      <c r="R70" s="669"/>
      <c r="S70" s="669"/>
      <c r="T70" s="669"/>
    </row>
    <row r="71" spans="1:20" x14ac:dyDescent="0.25">
      <c r="A71" s="669"/>
      <c r="B71" s="544" t="s">
        <v>124</v>
      </c>
      <c r="C71" s="337">
        <v>82</v>
      </c>
      <c r="D71" s="336">
        <v>293</v>
      </c>
      <c r="E71" s="336">
        <v>231</v>
      </c>
      <c r="F71" s="549">
        <v>23</v>
      </c>
      <c r="G71" s="388">
        <v>199</v>
      </c>
      <c r="H71" s="336">
        <v>270</v>
      </c>
      <c r="I71" s="338">
        <v>32</v>
      </c>
      <c r="J71" s="337">
        <v>3921</v>
      </c>
      <c r="K71" s="336">
        <v>3508.011</v>
      </c>
      <c r="L71" s="336">
        <v>2314.3049999999998</v>
      </c>
      <c r="M71" s="549">
        <v>917.04599999999994</v>
      </c>
      <c r="N71" s="388">
        <v>868.13499999999999</v>
      </c>
      <c r="O71" s="336">
        <v>1011.98</v>
      </c>
      <c r="P71" s="338">
        <v>394.3</v>
      </c>
      <c r="Q71" s="669"/>
      <c r="R71" s="669"/>
      <c r="S71" s="669"/>
      <c r="T71" s="669"/>
    </row>
    <row r="72" spans="1:20" x14ac:dyDescent="0.25">
      <c r="A72" s="669"/>
      <c r="B72" s="545" t="s">
        <v>183</v>
      </c>
      <c r="C72" s="534">
        <f t="shared" ref="C72:P72" si="18">SUM(C56:C71)</f>
        <v>134</v>
      </c>
      <c r="D72" s="535">
        <f t="shared" si="18"/>
        <v>293</v>
      </c>
      <c r="E72" s="535">
        <f t="shared" si="18"/>
        <v>651</v>
      </c>
      <c r="F72" s="538">
        <f t="shared" si="18"/>
        <v>23</v>
      </c>
      <c r="G72" s="536">
        <f t="shared" si="18"/>
        <v>485</v>
      </c>
      <c r="H72" s="535">
        <f t="shared" si="18"/>
        <v>270</v>
      </c>
      <c r="I72" s="537">
        <f t="shared" si="18"/>
        <v>166</v>
      </c>
      <c r="J72" s="534">
        <f t="shared" si="18"/>
        <v>7625</v>
      </c>
      <c r="K72" s="535">
        <f t="shared" si="18"/>
        <v>8890.5740000000005</v>
      </c>
      <c r="L72" s="535">
        <f t="shared" si="18"/>
        <v>10844.045</v>
      </c>
      <c r="M72" s="538">
        <f t="shared" si="18"/>
        <v>2062.884</v>
      </c>
      <c r="N72" s="536">
        <f t="shared" si="18"/>
        <v>3257.6099999999997</v>
      </c>
      <c r="O72" s="535">
        <f t="shared" si="18"/>
        <v>2625.5259999999998</v>
      </c>
      <c r="P72" s="537">
        <f t="shared" si="18"/>
        <v>2418.1999999999998</v>
      </c>
      <c r="Q72" s="669"/>
      <c r="R72" s="669"/>
      <c r="S72" s="669"/>
      <c r="T72" s="669"/>
    </row>
    <row r="73" spans="1:20" x14ac:dyDescent="0.25">
      <c r="A73" s="669"/>
      <c r="B73" s="323" t="s">
        <v>78</v>
      </c>
      <c r="C73" s="539"/>
      <c r="D73" s="540"/>
      <c r="E73" s="540"/>
      <c r="F73" s="550"/>
      <c r="G73" s="541"/>
      <c r="H73" s="540"/>
      <c r="I73" s="542"/>
      <c r="J73" s="539"/>
      <c r="K73" s="540"/>
      <c r="L73" s="540"/>
      <c r="M73" s="550"/>
      <c r="N73" s="541"/>
      <c r="O73" s="540"/>
      <c r="P73" s="542"/>
      <c r="Q73" s="669"/>
      <c r="R73" s="669"/>
      <c r="S73" s="669"/>
      <c r="T73" s="669"/>
    </row>
    <row r="74" spans="1:20" x14ac:dyDescent="0.25">
      <c r="A74" s="669"/>
      <c r="B74" s="543" t="s">
        <v>301</v>
      </c>
      <c r="C74" s="243">
        <f>IFERROR(C56/C$72,"-")</f>
        <v>2.2388059701492536E-2</v>
      </c>
      <c r="D74" s="345" t="str">
        <f t="shared" ref="D74:P74" si="19">IFERROR(D56/D$72,"-")</f>
        <v>-</v>
      </c>
      <c r="E74" s="345" t="str">
        <f t="shared" si="19"/>
        <v>-</v>
      </c>
      <c r="F74" s="487" t="str">
        <f t="shared" si="19"/>
        <v>-</v>
      </c>
      <c r="G74" s="449" t="str">
        <f t="shared" si="19"/>
        <v>-</v>
      </c>
      <c r="H74" s="345" t="str">
        <f t="shared" si="19"/>
        <v>-</v>
      </c>
      <c r="I74" s="346" t="str">
        <f t="shared" si="19"/>
        <v>-</v>
      </c>
      <c r="J74" s="243">
        <f t="shared" si="19"/>
        <v>2.6622950819672132E-2</v>
      </c>
      <c r="K74" s="345">
        <f t="shared" si="19"/>
        <v>2.1334280553764018E-2</v>
      </c>
      <c r="L74" s="345">
        <f t="shared" si="19"/>
        <v>2.6810567458914088E-2</v>
      </c>
      <c r="M74" s="487">
        <f t="shared" si="19"/>
        <v>5.7694955218034555E-2</v>
      </c>
      <c r="N74" s="449">
        <f t="shared" si="19"/>
        <v>3.7105423915078851E-2</v>
      </c>
      <c r="O74" s="345">
        <f t="shared" si="19"/>
        <v>1.4275996505081268E-2</v>
      </c>
      <c r="P74" s="346">
        <f t="shared" si="19"/>
        <v>1.3811926226118602E-2</v>
      </c>
      <c r="Q74" s="669"/>
      <c r="R74" s="669"/>
      <c r="S74" s="669"/>
      <c r="T74" s="669"/>
    </row>
    <row r="75" spans="1:20" x14ac:dyDescent="0.25">
      <c r="A75" s="669"/>
      <c r="B75" s="544" t="s">
        <v>302</v>
      </c>
      <c r="C75" s="347">
        <f t="shared" ref="C75:P75" si="20">IFERROR(C57/C$72,"-")</f>
        <v>0</v>
      </c>
      <c r="D75" s="557" t="str">
        <f t="shared" si="20"/>
        <v>-</v>
      </c>
      <c r="E75" s="557" t="str">
        <f t="shared" si="20"/>
        <v>-</v>
      </c>
      <c r="F75" s="488" t="str">
        <f t="shared" si="20"/>
        <v>-</v>
      </c>
      <c r="G75" s="450" t="str">
        <f t="shared" si="20"/>
        <v>-</v>
      </c>
      <c r="H75" s="557" t="str">
        <f t="shared" si="20"/>
        <v>-</v>
      </c>
      <c r="I75" s="348" t="str">
        <f t="shared" si="20"/>
        <v>-</v>
      </c>
      <c r="J75" s="347">
        <f t="shared" si="20"/>
        <v>2.0983606557377051E-3</v>
      </c>
      <c r="K75" s="557">
        <f t="shared" si="20"/>
        <v>2.5082744938628261E-3</v>
      </c>
      <c r="L75" s="557">
        <f t="shared" si="20"/>
        <v>4.8468998422636564E-3</v>
      </c>
      <c r="M75" s="488">
        <f t="shared" si="20"/>
        <v>4.1931587040279529E-3</v>
      </c>
      <c r="N75" s="450">
        <f t="shared" si="20"/>
        <v>4.776507930660822E-3</v>
      </c>
      <c r="O75" s="557">
        <f t="shared" si="20"/>
        <v>3.8087606064460993E-4</v>
      </c>
      <c r="P75" s="348">
        <f t="shared" si="20"/>
        <v>8.2706145066578456E-4</v>
      </c>
      <c r="Q75" s="669"/>
      <c r="R75" s="669"/>
      <c r="S75" s="669"/>
      <c r="T75" s="669"/>
    </row>
    <row r="76" spans="1:20" x14ac:dyDescent="0.25">
      <c r="A76" s="669"/>
      <c r="B76" s="543" t="s">
        <v>303</v>
      </c>
      <c r="C76" s="243">
        <f t="shared" ref="C76:P76" si="21">IFERROR(C58/C$72,"-")</f>
        <v>0</v>
      </c>
      <c r="D76" s="345" t="str">
        <f t="shared" si="21"/>
        <v>-</v>
      </c>
      <c r="E76" s="345" t="str">
        <f t="shared" si="21"/>
        <v>-</v>
      </c>
      <c r="F76" s="487" t="str">
        <f t="shared" si="21"/>
        <v>-</v>
      </c>
      <c r="G76" s="449" t="str">
        <f t="shared" si="21"/>
        <v>-</v>
      </c>
      <c r="H76" s="345" t="str">
        <f t="shared" si="21"/>
        <v>-</v>
      </c>
      <c r="I76" s="346" t="str">
        <f t="shared" si="21"/>
        <v>-</v>
      </c>
      <c r="J76" s="243">
        <f t="shared" si="21"/>
        <v>4.9836065573770488E-3</v>
      </c>
      <c r="K76" s="345">
        <f t="shared" si="21"/>
        <v>2.0094315620116311E-3</v>
      </c>
      <c r="L76" s="345">
        <f t="shared" si="21"/>
        <v>1.9254807592554257E-3</v>
      </c>
      <c r="M76" s="487">
        <f t="shared" si="21"/>
        <v>1.9390329267181285E-3</v>
      </c>
      <c r="N76" s="449">
        <f t="shared" si="21"/>
        <v>2.3698355542867322E-3</v>
      </c>
      <c r="O76" s="345">
        <f t="shared" si="21"/>
        <v>3.8087606064460993E-4</v>
      </c>
      <c r="P76" s="346">
        <f t="shared" si="21"/>
        <v>4.1353072533289228E-4</v>
      </c>
      <c r="Q76" s="669"/>
      <c r="R76" s="669"/>
      <c r="S76" s="669"/>
      <c r="T76" s="669"/>
    </row>
    <row r="77" spans="1:20" x14ac:dyDescent="0.25">
      <c r="A77" s="669"/>
      <c r="B77" s="544" t="s">
        <v>304</v>
      </c>
      <c r="C77" s="347">
        <f t="shared" ref="C77:P77" si="22">IFERROR(C59/C$72,"-")</f>
        <v>5.2238805970149252E-2</v>
      </c>
      <c r="D77" s="557" t="str">
        <f t="shared" si="22"/>
        <v>-</v>
      </c>
      <c r="E77" s="557" t="str">
        <f t="shared" si="22"/>
        <v>-</v>
      </c>
      <c r="F77" s="488" t="str">
        <f t="shared" si="22"/>
        <v>-</v>
      </c>
      <c r="G77" s="450" t="str">
        <f t="shared" si="22"/>
        <v>-</v>
      </c>
      <c r="H77" s="557" t="str">
        <f t="shared" si="22"/>
        <v>-</v>
      </c>
      <c r="I77" s="348" t="str">
        <f t="shared" si="22"/>
        <v>-</v>
      </c>
      <c r="J77" s="347">
        <f t="shared" si="22"/>
        <v>2.1114754098360656E-2</v>
      </c>
      <c r="K77" s="557">
        <f t="shared" si="22"/>
        <v>1.2589175906977433E-2</v>
      </c>
      <c r="L77" s="557">
        <f t="shared" si="22"/>
        <v>7.1592288670878816E-3</v>
      </c>
      <c r="M77" s="488">
        <f t="shared" si="22"/>
        <v>9.6951646335906427E-3</v>
      </c>
      <c r="N77" s="450">
        <f t="shared" si="22"/>
        <v>6.4710017466793144E-3</v>
      </c>
      <c r="O77" s="557">
        <f t="shared" si="22"/>
        <v>5.3322648490245388E-3</v>
      </c>
      <c r="P77" s="348">
        <f t="shared" si="22"/>
        <v>5.7894301546604918E-3</v>
      </c>
      <c r="Q77" s="669"/>
      <c r="R77" s="669"/>
      <c r="S77" s="669"/>
      <c r="T77" s="669"/>
    </row>
    <row r="78" spans="1:20" x14ac:dyDescent="0.25">
      <c r="A78" s="669"/>
      <c r="B78" s="543" t="s">
        <v>305</v>
      </c>
      <c r="C78" s="243">
        <f t="shared" ref="C78:P78" si="23">IFERROR(C60/C$72,"-")</f>
        <v>0</v>
      </c>
      <c r="D78" s="345" t="str">
        <f t="shared" si="23"/>
        <v>-</v>
      </c>
      <c r="E78" s="345" t="str">
        <f t="shared" si="23"/>
        <v>-</v>
      </c>
      <c r="F78" s="487" t="str">
        <f t="shared" si="23"/>
        <v>-</v>
      </c>
      <c r="G78" s="449" t="str">
        <f t="shared" si="23"/>
        <v>-</v>
      </c>
      <c r="H78" s="345" t="str">
        <f t="shared" si="23"/>
        <v>-</v>
      </c>
      <c r="I78" s="346" t="str">
        <f t="shared" si="23"/>
        <v>-</v>
      </c>
      <c r="J78" s="243">
        <f t="shared" si="23"/>
        <v>1.3114754098360657E-4</v>
      </c>
      <c r="K78" s="345">
        <f t="shared" si="23"/>
        <v>3.3743603056450572E-4</v>
      </c>
      <c r="L78" s="345">
        <f t="shared" si="23"/>
        <v>0</v>
      </c>
      <c r="M78" s="487">
        <f t="shared" si="23"/>
        <v>4.8475823167953212E-4</v>
      </c>
      <c r="N78" s="449">
        <f t="shared" si="23"/>
        <v>0</v>
      </c>
      <c r="O78" s="345">
        <f t="shared" si="23"/>
        <v>0</v>
      </c>
      <c r="P78" s="346">
        <f t="shared" si="23"/>
        <v>0</v>
      </c>
      <c r="Q78" s="669"/>
      <c r="R78" s="669"/>
      <c r="S78" s="669"/>
      <c r="T78" s="669"/>
    </row>
    <row r="79" spans="1:20" x14ac:dyDescent="0.25">
      <c r="A79" s="669"/>
      <c r="B79" s="544" t="s">
        <v>306</v>
      </c>
      <c r="C79" s="347">
        <f t="shared" ref="C79:P79" si="24">IFERROR(C61/C$72,"-")</f>
        <v>0</v>
      </c>
      <c r="D79" s="557">
        <f t="shared" si="24"/>
        <v>0</v>
      </c>
      <c r="E79" s="557" t="str">
        <f t="shared" si="24"/>
        <v>-</v>
      </c>
      <c r="F79" s="488">
        <f t="shared" si="24"/>
        <v>0</v>
      </c>
      <c r="G79" s="450" t="str">
        <f t="shared" si="24"/>
        <v>-</v>
      </c>
      <c r="H79" s="557">
        <f t="shared" si="24"/>
        <v>0</v>
      </c>
      <c r="I79" s="348" t="str">
        <f t="shared" si="24"/>
        <v>-</v>
      </c>
      <c r="J79" s="347">
        <f t="shared" si="24"/>
        <v>5.5081967213114758E-3</v>
      </c>
      <c r="K79" s="557">
        <f t="shared" si="24"/>
        <v>3.5539325132438022E-2</v>
      </c>
      <c r="L79" s="557">
        <f t="shared" si="24"/>
        <v>2.8006154529974746E-2</v>
      </c>
      <c r="M79" s="488">
        <f t="shared" si="24"/>
        <v>4.1883111217111579E-2</v>
      </c>
      <c r="N79" s="450">
        <f t="shared" si="24"/>
        <v>2.7013669530729586E-2</v>
      </c>
      <c r="O79" s="557">
        <f t="shared" si="24"/>
        <v>2.0567307274808936E-2</v>
      </c>
      <c r="P79" s="348">
        <f t="shared" si="24"/>
        <v>5.7894301546604916E-2</v>
      </c>
      <c r="Q79" s="669"/>
      <c r="R79" s="669"/>
      <c r="S79" s="669"/>
      <c r="T79" s="669"/>
    </row>
    <row r="80" spans="1:20" x14ac:dyDescent="0.25">
      <c r="A80" s="669"/>
      <c r="B80" s="543" t="s">
        <v>307</v>
      </c>
      <c r="C80" s="243">
        <f t="shared" ref="C80:P80" si="25">IFERROR(C62/C$72,"-")</f>
        <v>7.462686567164179E-3</v>
      </c>
      <c r="D80" s="345" t="str">
        <f t="shared" si="25"/>
        <v>-</v>
      </c>
      <c r="E80" s="345" t="str">
        <f t="shared" si="25"/>
        <v>-</v>
      </c>
      <c r="F80" s="487" t="str">
        <f t="shared" si="25"/>
        <v>-</v>
      </c>
      <c r="G80" s="449" t="str">
        <f t="shared" si="25"/>
        <v>-</v>
      </c>
      <c r="H80" s="345" t="str">
        <f t="shared" si="25"/>
        <v>-</v>
      </c>
      <c r="I80" s="346" t="str">
        <f t="shared" si="25"/>
        <v>-</v>
      </c>
      <c r="J80" s="243">
        <f t="shared" si="25"/>
        <v>3.5540983606557379E-2</v>
      </c>
      <c r="K80" s="345">
        <f t="shared" si="25"/>
        <v>3.7009308960253853E-2</v>
      </c>
      <c r="L80" s="345">
        <f t="shared" si="25"/>
        <v>3.8037005563883217E-2</v>
      </c>
      <c r="M80" s="487">
        <f t="shared" si="25"/>
        <v>4.3597216324330404E-2</v>
      </c>
      <c r="N80" s="449">
        <f t="shared" si="25"/>
        <v>3.6139992202872666E-2</v>
      </c>
      <c r="O80" s="345">
        <f t="shared" si="25"/>
        <v>4.5466698863389658E-2</v>
      </c>
      <c r="P80" s="346">
        <f t="shared" si="25"/>
        <v>3.7796708295426355E-2</v>
      </c>
      <c r="Q80" s="669"/>
      <c r="R80" s="669"/>
      <c r="S80" s="669"/>
      <c r="T80" s="669"/>
    </row>
    <row r="81" spans="1:20" x14ac:dyDescent="0.25">
      <c r="A81" s="669"/>
      <c r="B81" s="544" t="s">
        <v>308</v>
      </c>
      <c r="C81" s="347">
        <f t="shared" ref="C81:P81" si="26">IFERROR(C63/C$72,"-")</f>
        <v>0</v>
      </c>
      <c r="D81" s="557" t="str">
        <f t="shared" si="26"/>
        <v>-</v>
      </c>
      <c r="E81" s="557" t="str">
        <f t="shared" si="26"/>
        <v>-</v>
      </c>
      <c r="F81" s="488" t="str">
        <f t="shared" si="26"/>
        <v>-</v>
      </c>
      <c r="G81" s="450" t="str">
        <f t="shared" si="26"/>
        <v>-</v>
      </c>
      <c r="H81" s="557" t="str">
        <f t="shared" si="26"/>
        <v>-</v>
      </c>
      <c r="I81" s="348" t="str">
        <f t="shared" si="26"/>
        <v>-</v>
      </c>
      <c r="J81" s="347">
        <f t="shared" si="26"/>
        <v>3.9344262295081967E-3</v>
      </c>
      <c r="K81" s="557">
        <f t="shared" si="26"/>
        <v>2.2495735370967047E-3</v>
      </c>
      <c r="L81" s="557">
        <f t="shared" si="26"/>
        <v>3.8730934812609133E-3</v>
      </c>
      <c r="M81" s="488">
        <f t="shared" si="26"/>
        <v>4.8475823167953213E-3</v>
      </c>
      <c r="N81" s="450">
        <f t="shared" si="26"/>
        <v>7.3673644174717052E-3</v>
      </c>
      <c r="O81" s="557">
        <f t="shared" si="26"/>
        <v>3.8087606064460993E-4</v>
      </c>
      <c r="P81" s="348">
        <f t="shared" si="26"/>
        <v>2.8947150773302459E-3</v>
      </c>
      <c r="Q81" s="669"/>
      <c r="R81" s="669"/>
      <c r="S81" s="669"/>
      <c r="T81" s="669"/>
    </row>
    <row r="82" spans="1:20" x14ac:dyDescent="0.25">
      <c r="A82" s="669"/>
      <c r="B82" s="543" t="s">
        <v>309</v>
      </c>
      <c r="C82" s="243">
        <f t="shared" ref="C82:P82" si="27">IFERROR(C64/C$72,"-")</f>
        <v>0</v>
      </c>
      <c r="D82" s="345" t="str">
        <f t="shared" si="27"/>
        <v>-</v>
      </c>
      <c r="E82" s="345" t="str">
        <f t="shared" si="27"/>
        <v>-</v>
      </c>
      <c r="F82" s="487" t="str">
        <f t="shared" si="27"/>
        <v>-</v>
      </c>
      <c r="G82" s="449" t="str">
        <f t="shared" si="27"/>
        <v>-</v>
      </c>
      <c r="H82" s="345" t="str">
        <f t="shared" si="27"/>
        <v>-</v>
      </c>
      <c r="I82" s="346" t="str">
        <f t="shared" si="27"/>
        <v>-</v>
      </c>
      <c r="J82" s="243">
        <f t="shared" si="27"/>
        <v>5.2459016393442627E-4</v>
      </c>
      <c r="K82" s="345">
        <f t="shared" si="27"/>
        <v>9.6675422756730897E-4</v>
      </c>
      <c r="L82" s="345">
        <f t="shared" si="27"/>
        <v>8.5208056587740089E-4</v>
      </c>
      <c r="M82" s="487">
        <f t="shared" si="27"/>
        <v>4.8475823167953212E-4</v>
      </c>
      <c r="N82" s="449">
        <f t="shared" si="27"/>
        <v>3.069735173946544E-4</v>
      </c>
      <c r="O82" s="345">
        <f t="shared" si="27"/>
        <v>0</v>
      </c>
      <c r="P82" s="346">
        <f t="shared" si="27"/>
        <v>0</v>
      </c>
      <c r="Q82" s="669"/>
      <c r="R82" s="669"/>
      <c r="S82" s="669"/>
      <c r="T82" s="669"/>
    </row>
    <row r="83" spans="1:20" x14ac:dyDescent="0.25">
      <c r="A83" s="669"/>
      <c r="B83" s="544" t="s">
        <v>310</v>
      </c>
      <c r="C83" s="347">
        <f t="shared" ref="C83:P83" si="28">IFERROR(C65/C$72,"-")</f>
        <v>0</v>
      </c>
      <c r="D83" s="557" t="str">
        <f t="shared" si="28"/>
        <v>-</v>
      </c>
      <c r="E83" s="557" t="str">
        <f t="shared" si="28"/>
        <v>-</v>
      </c>
      <c r="F83" s="488" t="str">
        <f t="shared" si="28"/>
        <v>-</v>
      </c>
      <c r="G83" s="450" t="str">
        <f t="shared" si="28"/>
        <v>-</v>
      </c>
      <c r="H83" s="557" t="str">
        <f t="shared" si="28"/>
        <v>-</v>
      </c>
      <c r="I83" s="348" t="str">
        <f t="shared" si="28"/>
        <v>-</v>
      </c>
      <c r="J83" s="347">
        <f t="shared" si="28"/>
        <v>2.3606557377049181E-3</v>
      </c>
      <c r="K83" s="557">
        <f t="shared" si="28"/>
        <v>1.4622227991128581E-3</v>
      </c>
      <c r="L83" s="557">
        <f t="shared" si="28"/>
        <v>1.3998466439414444E-3</v>
      </c>
      <c r="M83" s="488">
        <f t="shared" si="28"/>
        <v>4.8475823167953212E-4</v>
      </c>
      <c r="N83" s="450">
        <f t="shared" si="28"/>
        <v>0</v>
      </c>
      <c r="O83" s="557">
        <f t="shared" si="28"/>
        <v>1.1426281819338297E-3</v>
      </c>
      <c r="P83" s="348">
        <f t="shared" si="28"/>
        <v>4.1353072533289228E-4</v>
      </c>
      <c r="Q83" s="669"/>
      <c r="R83" s="669"/>
      <c r="S83" s="669"/>
      <c r="T83" s="669"/>
    </row>
    <row r="84" spans="1:20" x14ac:dyDescent="0.25">
      <c r="A84" s="669"/>
      <c r="B84" s="543" t="s">
        <v>311</v>
      </c>
      <c r="C84" s="243">
        <f t="shared" ref="C84:P84" si="29">IFERROR(C66/C$72,"-")</f>
        <v>0</v>
      </c>
      <c r="D84" s="345" t="str">
        <f t="shared" si="29"/>
        <v>-</v>
      </c>
      <c r="E84" s="345" t="str">
        <f t="shared" si="29"/>
        <v>-</v>
      </c>
      <c r="F84" s="487" t="str">
        <f t="shared" si="29"/>
        <v>-</v>
      </c>
      <c r="G84" s="449" t="str">
        <f t="shared" si="29"/>
        <v>-</v>
      </c>
      <c r="H84" s="345" t="str">
        <f t="shared" si="29"/>
        <v>-</v>
      </c>
      <c r="I84" s="346" t="str">
        <f t="shared" si="29"/>
        <v>-</v>
      </c>
      <c r="J84" s="243">
        <f t="shared" si="29"/>
        <v>8.5245901639344271E-3</v>
      </c>
      <c r="K84" s="345">
        <f t="shared" si="29"/>
        <v>3.3687363718023153E-3</v>
      </c>
      <c r="L84" s="345">
        <f t="shared" si="29"/>
        <v>3.9560883415736478E-3</v>
      </c>
      <c r="M84" s="487">
        <f t="shared" si="29"/>
        <v>4.1931587040279529E-3</v>
      </c>
      <c r="N84" s="449">
        <f t="shared" si="29"/>
        <v>7.979776584674041E-3</v>
      </c>
      <c r="O84" s="345">
        <f t="shared" si="29"/>
        <v>1.9043803032230495E-3</v>
      </c>
      <c r="P84" s="346">
        <f t="shared" si="29"/>
        <v>2.4811843519973536E-3</v>
      </c>
      <c r="Q84" s="669"/>
      <c r="R84" s="669"/>
      <c r="S84" s="669"/>
      <c r="T84" s="669"/>
    </row>
    <row r="85" spans="1:20" x14ac:dyDescent="0.25">
      <c r="A85" s="669"/>
      <c r="B85" s="544" t="s">
        <v>312</v>
      </c>
      <c r="C85" s="347">
        <f t="shared" ref="C85:P85" si="30">IFERROR(C67/C$72,"-")</f>
        <v>0.30597014925373134</v>
      </c>
      <c r="D85" s="557" t="str">
        <f t="shared" si="30"/>
        <v>-</v>
      </c>
      <c r="E85" s="557">
        <f t="shared" si="30"/>
        <v>0.47619047619047616</v>
      </c>
      <c r="F85" s="488" t="str">
        <f t="shared" si="30"/>
        <v>-</v>
      </c>
      <c r="G85" s="450">
        <f t="shared" si="30"/>
        <v>0.45773195876288658</v>
      </c>
      <c r="H85" s="557" t="str">
        <f t="shared" si="30"/>
        <v>-</v>
      </c>
      <c r="I85" s="348">
        <f t="shared" si="30"/>
        <v>0.53012048192771088</v>
      </c>
      <c r="J85" s="347">
        <f t="shared" si="30"/>
        <v>0.32091803278688524</v>
      </c>
      <c r="K85" s="557">
        <f t="shared" si="30"/>
        <v>0.42692744023051826</v>
      </c>
      <c r="L85" s="557">
        <f t="shared" si="30"/>
        <v>0.55917648810937248</v>
      </c>
      <c r="M85" s="488">
        <f t="shared" si="30"/>
        <v>0.3335301451753952</v>
      </c>
      <c r="N85" s="450">
        <f t="shared" si="30"/>
        <v>0.51171410942378015</v>
      </c>
      <c r="O85" s="557">
        <f t="shared" si="30"/>
        <v>0.49463993119854843</v>
      </c>
      <c r="P85" s="348">
        <f t="shared" si="30"/>
        <v>0.58816475064097262</v>
      </c>
      <c r="Q85" s="669"/>
      <c r="R85" s="669"/>
      <c r="S85" s="669"/>
      <c r="T85" s="669"/>
    </row>
    <row r="86" spans="1:20" x14ac:dyDescent="0.25">
      <c r="A86" s="669"/>
      <c r="B86" s="543" t="s">
        <v>313</v>
      </c>
      <c r="C86" s="243">
        <f t="shared" ref="C86:P86" si="31">IFERROR(C68/C$72,"-")</f>
        <v>0</v>
      </c>
      <c r="D86" s="345" t="str">
        <f t="shared" si="31"/>
        <v>-</v>
      </c>
      <c r="E86" s="345" t="str">
        <f t="shared" si="31"/>
        <v>-</v>
      </c>
      <c r="F86" s="487" t="str">
        <f t="shared" si="31"/>
        <v>-</v>
      </c>
      <c r="G86" s="449" t="str">
        <f t="shared" si="31"/>
        <v>-</v>
      </c>
      <c r="H86" s="345" t="str">
        <f t="shared" si="31"/>
        <v>-</v>
      </c>
      <c r="I86" s="346" t="str">
        <f t="shared" si="31"/>
        <v>-</v>
      </c>
      <c r="J86" s="243">
        <f t="shared" si="31"/>
        <v>7.60655737704918E-3</v>
      </c>
      <c r="K86" s="345">
        <f t="shared" si="31"/>
        <v>7.6395517319804099E-3</v>
      </c>
      <c r="L86" s="345">
        <f t="shared" si="31"/>
        <v>8.3575824334922982E-3</v>
      </c>
      <c r="M86" s="487">
        <f t="shared" si="31"/>
        <v>6.78661524351345E-3</v>
      </c>
      <c r="N86" s="449">
        <f t="shared" si="31"/>
        <v>1.0185381307154632E-2</v>
      </c>
      <c r="O86" s="345">
        <f t="shared" si="31"/>
        <v>2.6661324245122694E-3</v>
      </c>
      <c r="P86" s="346">
        <f t="shared" si="31"/>
        <v>6.6164916053262765E-3</v>
      </c>
      <c r="Q86" s="669"/>
      <c r="R86" s="669"/>
      <c r="S86" s="669"/>
      <c r="T86" s="669"/>
    </row>
    <row r="87" spans="1:20" x14ac:dyDescent="0.25">
      <c r="A87" s="669"/>
      <c r="B87" s="544" t="s">
        <v>314</v>
      </c>
      <c r="C87" s="347">
        <f t="shared" ref="C87:P87" si="32">IFERROR(C69/C$72,"-")</f>
        <v>0</v>
      </c>
      <c r="D87" s="557" t="str">
        <f t="shared" si="32"/>
        <v>-</v>
      </c>
      <c r="E87" s="557" t="str">
        <f t="shared" si="32"/>
        <v>-</v>
      </c>
      <c r="F87" s="488" t="str">
        <f t="shared" si="32"/>
        <v>-</v>
      </c>
      <c r="G87" s="450" t="str">
        <f t="shared" si="32"/>
        <v>-</v>
      </c>
      <c r="H87" s="557" t="str">
        <f t="shared" si="32"/>
        <v>-</v>
      </c>
      <c r="I87" s="348" t="str">
        <f t="shared" si="32"/>
        <v>-</v>
      </c>
      <c r="J87" s="347">
        <f t="shared" si="32"/>
        <v>1.3114754098360657E-4</v>
      </c>
      <c r="K87" s="557">
        <f t="shared" si="32"/>
        <v>2.0977273233426771E-4</v>
      </c>
      <c r="L87" s="557">
        <f t="shared" si="32"/>
        <v>9.2216511458593169E-5</v>
      </c>
      <c r="M87" s="488">
        <f t="shared" si="32"/>
        <v>0</v>
      </c>
      <c r="N87" s="450">
        <f t="shared" si="32"/>
        <v>3.069735173946544E-4</v>
      </c>
      <c r="O87" s="557">
        <f t="shared" si="32"/>
        <v>0</v>
      </c>
      <c r="P87" s="348">
        <f t="shared" si="32"/>
        <v>0</v>
      </c>
      <c r="Q87" s="669"/>
      <c r="R87" s="669"/>
      <c r="S87" s="669"/>
      <c r="T87" s="669"/>
    </row>
    <row r="88" spans="1:20" x14ac:dyDescent="0.25">
      <c r="A88" s="669"/>
      <c r="B88" s="543" t="s">
        <v>315</v>
      </c>
      <c r="C88" s="243">
        <f t="shared" ref="C88:P88" si="33">IFERROR(C70/C$72,"-")</f>
        <v>0</v>
      </c>
      <c r="D88" s="345" t="str">
        <f t="shared" si="33"/>
        <v>-</v>
      </c>
      <c r="E88" s="345">
        <f t="shared" si="33"/>
        <v>0.16897081413210446</v>
      </c>
      <c r="F88" s="487" t="str">
        <f t="shared" si="33"/>
        <v>-</v>
      </c>
      <c r="G88" s="449">
        <f t="shared" si="33"/>
        <v>0.13195876288659794</v>
      </c>
      <c r="H88" s="345" t="str">
        <f t="shared" si="33"/>
        <v>-</v>
      </c>
      <c r="I88" s="346">
        <f t="shared" si="33"/>
        <v>0.27710843373493976</v>
      </c>
      <c r="J88" s="243">
        <f t="shared" si="33"/>
        <v>4.577049180327869E-2</v>
      </c>
      <c r="K88" s="345">
        <f t="shared" si="33"/>
        <v>5.1272280057508092E-2</v>
      </c>
      <c r="L88" s="345">
        <f t="shared" si="33"/>
        <v>0.10209013334046475</v>
      </c>
      <c r="M88" s="487">
        <f t="shared" si="33"/>
        <v>4.5639987512627954E-2</v>
      </c>
      <c r="N88" s="449">
        <f t="shared" si="33"/>
        <v>8.1768535828414091E-2</v>
      </c>
      <c r="O88" s="345">
        <f t="shared" si="33"/>
        <v>2.7423076366411912E-2</v>
      </c>
      <c r="P88" s="346">
        <f t="shared" si="33"/>
        <v>0.11984120420147218</v>
      </c>
      <c r="Q88" s="669"/>
      <c r="R88" s="669"/>
      <c r="S88" s="669"/>
      <c r="T88" s="669"/>
    </row>
    <row r="89" spans="1:20" ht="15.75" thickBot="1" x14ac:dyDescent="0.3">
      <c r="A89" s="669"/>
      <c r="B89" s="546" t="s">
        <v>124</v>
      </c>
      <c r="C89" s="547">
        <f t="shared" ref="C89:P89" si="34">IFERROR(C71/C$72,"-")</f>
        <v>0.61194029850746268</v>
      </c>
      <c r="D89" s="370">
        <f t="shared" si="34"/>
        <v>1</v>
      </c>
      <c r="E89" s="370">
        <f t="shared" si="34"/>
        <v>0.35483870967741937</v>
      </c>
      <c r="F89" s="551">
        <f t="shared" si="34"/>
        <v>1</v>
      </c>
      <c r="G89" s="548">
        <f t="shared" si="34"/>
        <v>0.41030927835051545</v>
      </c>
      <c r="H89" s="370">
        <f t="shared" si="34"/>
        <v>1</v>
      </c>
      <c r="I89" s="386">
        <f t="shared" si="34"/>
        <v>0.19277108433734941</v>
      </c>
      <c r="J89" s="547">
        <f t="shared" si="34"/>
        <v>0.51422950819672131</v>
      </c>
      <c r="K89" s="370">
        <f t="shared" si="34"/>
        <v>0.3945764356722074</v>
      </c>
      <c r="L89" s="370">
        <f t="shared" si="34"/>
        <v>0.21341713355117944</v>
      </c>
      <c r="M89" s="551">
        <f t="shared" si="34"/>
        <v>0.44454559732878823</v>
      </c>
      <c r="N89" s="548">
        <f t="shared" si="34"/>
        <v>0.26649445452340831</v>
      </c>
      <c r="O89" s="370">
        <f t="shared" si="34"/>
        <v>0.38543895585113236</v>
      </c>
      <c r="P89" s="386">
        <f t="shared" si="34"/>
        <v>0.16305516499875941</v>
      </c>
      <c r="Q89" s="669"/>
      <c r="R89" s="669"/>
      <c r="S89" s="669"/>
      <c r="T89" s="669"/>
    </row>
    <row r="91" spans="1:20" x14ac:dyDescent="0.25">
      <c r="A91" s="532" t="s">
        <v>320</v>
      </c>
      <c r="B91" s="669"/>
      <c r="C91" s="669"/>
      <c r="D91" s="669"/>
      <c r="E91" s="669"/>
      <c r="F91" s="669"/>
      <c r="G91" s="669"/>
      <c r="H91" s="669"/>
      <c r="I91" s="669"/>
      <c r="J91" s="669"/>
      <c r="K91" s="669"/>
      <c r="L91" s="669"/>
      <c r="M91" s="669"/>
      <c r="N91" s="669"/>
      <c r="O91" s="669"/>
      <c r="P91" s="669"/>
      <c r="Q91" s="669"/>
      <c r="R91" s="669"/>
      <c r="S91" s="669"/>
      <c r="T91" s="669"/>
    </row>
    <row r="92" spans="1:20" x14ac:dyDescent="0.25">
      <c r="A92" s="669"/>
      <c r="B92" s="669"/>
      <c r="C92" s="669"/>
      <c r="D92" s="669"/>
      <c r="E92" s="669"/>
      <c r="F92" s="669"/>
      <c r="G92" s="669"/>
      <c r="H92" s="669"/>
      <c r="I92" s="669"/>
      <c r="J92" s="669"/>
      <c r="K92" s="669"/>
      <c r="L92" s="669"/>
      <c r="M92" s="669"/>
      <c r="N92" s="669"/>
      <c r="O92" s="669"/>
      <c r="P92" s="669"/>
      <c r="Q92" s="669"/>
      <c r="R92" s="669"/>
      <c r="S92" s="669"/>
      <c r="T92" s="669"/>
    </row>
    <row r="93" spans="1:20" x14ac:dyDescent="0.25">
      <c r="A93" s="669"/>
      <c r="B93" s="669"/>
      <c r="C93" s="718" t="str">
        <f>$A$1</f>
        <v>South Ayrshire</v>
      </c>
      <c r="D93" s="719"/>
      <c r="E93" s="719"/>
      <c r="F93" s="719"/>
      <c r="G93" s="719"/>
      <c r="H93" s="719"/>
      <c r="I93" s="720"/>
      <c r="J93" s="718" t="s">
        <v>70</v>
      </c>
      <c r="K93" s="719"/>
      <c r="L93" s="719"/>
      <c r="M93" s="719"/>
      <c r="N93" s="719"/>
      <c r="O93" s="719"/>
      <c r="P93" s="720"/>
      <c r="Q93" s="669"/>
      <c r="R93" s="669"/>
      <c r="S93" s="669"/>
      <c r="T93" s="669"/>
    </row>
    <row r="94" spans="1:20" x14ac:dyDescent="0.25">
      <c r="A94" s="669"/>
      <c r="B94" s="669"/>
      <c r="C94" s="723" t="s">
        <v>321</v>
      </c>
      <c r="D94" s="724"/>
      <c r="E94" s="724"/>
      <c r="F94" s="759" t="s">
        <v>322</v>
      </c>
      <c r="G94" s="765"/>
      <c r="H94" s="724" t="s">
        <v>323</v>
      </c>
      <c r="I94" s="725"/>
      <c r="J94" s="723" t="s">
        <v>321</v>
      </c>
      <c r="K94" s="724"/>
      <c r="L94" s="724"/>
      <c r="M94" s="759" t="s">
        <v>322</v>
      </c>
      <c r="N94" s="765"/>
      <c r="O94" s="724" t="s">
        <v>323</v>
      </c>
      <c r="P94" s="725"/>
      <c r="Q94" s="669"/>
      <c r="R94" s="669"/>
      <c r="S94" s="669"/>
      <c r="T94" s="669"/>
    </row>
    <row r="95" spans="1:20" ht="18" thickBot="1" x14ac:dyDescent="0.3">
      <c r="A95" s="669"/>
      <c r="B95" s="670" t="s">
        <v>300</v>
      </c>
      <c r="C95" s="552" t="s">
        <v>74</v>
      </c>
      <c r="D95" s="553" t="s">
        <v>76</v>
      </c>
      <c r="E95" s="553" t="s">
        <v>77</v>
      </c>
      <c r="F95" s="554" t="s">
        <v>76</v>
      </c>
      <c r="G95" s="555" t="s">
        <v>77</v>
      </c>
      <c r="H95" s="553" t="s">
        <v>76</v>
      </c>
      <c r="I95" s="556" t="s">
        <v>77</v>
      </c>
      <c r="J95" s="552" t="s">
        <v>74</v>
      </c>
      <c r="K95" s="553" t="s">
        <v>76</v>
      </c>
      <c r="L95" s="553" t="s">
        <v>77</v>
      </c>
      <c r="M95" s="554" t="s">
        <v>76</v>
      </c>
      <c r="N95" s="555" t="s">
        <v>77</v>
      </c>
      <c r="O95" s="553" t="s">
        <v>76</v>
      </c>
      <c r="P95" s="556" t="s">
        <v>77</v>
      </c>
      <c r="Q95" s="669"/>
      <c r="R95" s="669"/>
      <c r="S95" s="669"/>
      <c r="T95" s="669"/>
    </row>
    <row r="96" spans="1:20" x14ac:dyDescent="0.25">
      <c r="A96" s="669"/>
      <c r="B96" s="160" t="s">
        <v>73</v>
      </c>
      <c r="C96" s="337"/>
      <c r="D96" s="336"/>
      <c r="E96" s="336"/>
      <c r="F96" s="549"/>
      <c r="G96" s="388"/>
      <c r="H96" s="336"/>
      <c r="I96" s="338"/>
      <c r="J96" s="337"/>
      <c r="K96" s="336"/>
      <c r="L96" s="336"/>
      <c r="M96" s="549"/>
      <c r="N96" s="388"/>
      <c r="O96" s="336"/>
      <c r="P96" s="338"/>
      <c r="Q96" s="669"/>
      <c r="R96" s="669"/>
      <c r="S96" s="669"/>
      <c r="T96" s="669"/>
    </row>
    <row r="97" spans="1:16" x14ac:dyDescent="0.25">
      <c r="A97" s="669"/>
      <c r="B97" s="543" t="s">
        <v>301</v>
      </c>
      <c r="C97" s="451">
        <v>0</v>
      </c>
      <c r="D97" s="344" t="s">
        <v>75</v>
      </c>
      <c r="E97" s="344" t="s">
        <v>376</v>
      </c>
      <c r="F97" s="533" t="s">
        <v>75</v>
      </c>
      <c r="G97" s="389" t="s">
        <v>376</v>
      </c>
      <c r="H97" s="344" t="s">
        <v>75</v>
      </c>
      <c r="I97" s="448" t="s">
        <v>376</v>
      </c>
      <c r="J97" s="451">
        <v>40</v>
      </c>
      <c r="K97" s="344">
        <v>58.33</v>
      </c>
      <c r="L97" s="344">
        <v>51.76</v>
      </c>
      <c r="M97" s="533">
        <v>41.936999999999998</v>
      </c>
      <c r="N97" s="389">
        <v>66.08</v>
      </c>
      <c r="O97" s="344">
        <v>25.864999999999998</v>
      </c>
      <c r="P97" s="448">
        <v>11</v>
      </c>
    </row>
    <row r="98" spans="1:16" x14ac:dyDescent="0.25">
      <c r="A98" s="669"/>
      <c r="B98" s="544" t="s">
        <v>302</v>
      </c>
      <c r="C98" s="337">
        <v>0</v>
      </c>
      <c r="D98" s="336" t="s">
        <v>75</v>
      </c>
      <c r="E98" s="336" t="s">
        <v>376</v>
      </c>
      <c r="F98" s="549" t="s">
        <v>75</v>
      </c>
      <c r="G98" s="388" t="s">
        <v>376</v>
      </c>
      <c r="H98" s="336" t="s">
        <v>75</v>
      </c>
      <c r="I98" s="338" t="s">
        <v>376</v>
      </c>
      <c r="J98" s="337">
        <v>3</v>
      </c>
      <c r="K98" s="336">
        <v>1</v>
      </c>
      <c r="L98" s="336">
        <v>4.4800000000000004</v>
      </c>
      <c r="M98" s="549">
        <v>1</v>
      </c>
      <c r="N98" s="388">
        <v>40.4</v>
      </c>
      <c r="O98" s="336">
        <v>5</v>
      </c>
      <c r="P98" s="338">
        <v>2</v>
      </c>
    </row>
    <row r="99" spans="1:16" x14ac:dyDescent="0.25">
      <c r="A99" s="669"/>
      <c r="B99" s="543" t="s">
        <v>303</v>
      </c>
      <c r="C99" s="451">
        <v>0</v>
      </c>
      <c r="D99" s="344" t="s">
        <v>75</v>
      </c>
      <c r="E99" s="344" t="s">
        <v>376</v>
      </c>
      <c r="F99" s="533" t="s">
        <v>75</v>
      </c>
      <c r="G99" s="389" t="s">
        <v>376</v>
      </c>
      <c r="H99" s="344" t="s">
        <v>75</v>
      </c>
      <c r="I99" s="448" t="s">
        <v>376</v>
      </c>
      <c r="J99" s="451">
        <v>13</v>
      </c>
      <c r="K99" s="344">
        <v>8</v>
      </c>
      <c r="L99" s="344">
        <v>8</v>
      </c>
      <c r="M99" s="533">
        <v>7</v>
      </c>
      <c r="N99" s="389">
        <v>6</v>
      </c>
      <c r="O99" s="344">
        <v>3</v>
      </c>
      <c r="P99" s="448">
        <v>0</v>
      </c>
    </row>
    <row r="100" spans="1:16" x14ac:dyDescent="0.25">
      <c r="A100" s="669"/>
      <c r="B100" s="544" t="s">
        <v>304</v>
      </c>
      <c r="C100" s="337">
        <v>7</v>
      </c>
      <c r="D100" s="336" t="s">
        <v>75</v>
      </c>
      <c r="E100" s="336" t="s">
        <v>376</v>
      </c>
      <c r="F100" s="549" t="s">
        <v>75</v>
      </c>
      <c r="G100" s="388" t="s">
        <v>376</v>
      </c>
      <c r="H100" s="336" t="s">
        <v>75</v>
      </c>
      <c r="I100" s="338" t="s">
        <v>376</v>
      </c>
      <c r="J100" s="337">
        <v>28</v>
      </c>
      <c r="K100" s="336">
        <v>37.409999999999997</v>
      </c>
      <c r="L100" s="336">
        <v>23.64</v>
      </c>
      <c r="M100" s="549">
        <v>13.865</v>
      </c>
      <c r="N100" s="388">
        <v>14.64</v>
      </c>
      <c r="O100" s="336">
        <v>3</v>
      </c>
      <c r="P100" s="338">
        <v>2</v>
      </c>
    </row>
    <row r="101" spans="1:16" x14ac:dyDescent="0.25">
      <c r="A101" s="669"/>
      <c r="B101" s="543" t="s">
        <v>305</v>
      </c>
      <c r="C101" s="451">
        <v>0</v>
      </c>
      <c r="D101" s="344" t="s">
        <v>75</v>
      </c>
      <c r="E101" s="344" t="s">
        <v>376</v>
      </c>
      <c r="F101" s="533" t="s">
        <v>75</v>
      </c>
      <c r="G101" s="389" t="s">
        <v>376</v>
      </c>
      <c r="H101" s="344" t="s">
        <v>75</v>
      </c>
      <c r="I101" s="448" t="s">
        <v>376</v>
      </c>
      <c r="J101" s="451">
        <v>0</v>
      </c>
      <c r="K101" s="344">
        <v>0</v>
      </c>
      <c r="L101" s="344">
        <v>0</v>
      </c>
      <c r="M101" s="533">
        <v>0</v>
      </c>
      <c r="N101" s="389">
        <v>0</v>
      </c>
      <c r="O101" s="344">
        <v>0</v>
      </c>
      <c r="P101" s="448">
        <v>0</v>
      </c>
    </row>
    <row r="102" spans="1:16" x14ac:dyDescent="0.25">
      <c r="A102" s="669"/>
      <c r="B102" s="544" t="s">
        <v>306</v>
      </c>
      <c r="C102" s="337">
        <v>0</v>
      </c>
      <c r="D102" s="336">
        <v>0</v>
      </c>
      <c r="E102" s="336" t="s">
        <v>376</v>
      </c>
      <c r="F102" s="549">
        <v>0</v>
      </c>
      <c r="G102" s="388" t="s">
        <v>376</v>
      </c>
      <c r="H102" s="336">
        <v>0</v>
      </c>
      <c r="I102" s="338" t="s">
        <v>376</v>
      </c>
      <c r="J102" s="337">
        <v>30</v>
      </c>
      <c r="K102" s="336">
        <v>265.75</v>
      </c>
      <c r="L102" s="336">
        <v>422</v>
      </c>
      <c r="M102" s="549">
        <v>193.75</v>
      </c>
      <c r="N102" s="388">
        <v>261</v>
      </c>
      <c r="O102" s="336">
        <v>31</v>
      </c>
      <c r="P102" s="338">
        <v>67</v>
      </c>
    </row>
    <row r="103" spans="1:16" x14ac:dyDescent="0.25">
      <c r="A103" s="669"/>
      <c r="B103" s="543" t="s">
        <v>307</v>
      </c>
      <c r="C103" s="451">
        <v>4</v>
      </c>
      <c r="D103" s="344" t="s">
        <v>75</v>
      </c>
      <c r="E103" s="344" t="s">
        <v>376</v>
      </c>
      <c r="F103" s="533" t="s">
        <v>75</v>
      </c>
      <c r="G103" s="389" t="s">
        <v>376</v>
      </c>
      <c r="H103" s="344" t="s">
        <v>75</v>
      </c>
      <c r="I103" s="448" t="s">
        <v>376</v>
      </c>
      <c r="J103" s="451">
        <v>337</v>
      </c>
      <c r="K103" s="344">
        <v>492.64800000000002</v>
      </c>
      <c r="L103" s="344">
        <v>412.17999999999995</v>
      </c>
      <c r="M103" s="533">
        <v>291.04999999999995</v>
      </c>
      <c r="N103" s="389">
        <v>318.61</v>
      </c>
      <c r="O103" s="344">
        <v>109.86499999999999</v>
      </c>
      <c r="P103" s="448">
        <v>60.8</v>
      </c>
    </row>
    <row r="104" spans="1:16" x14ac:dyDescent="0.25">
      <c r="A104" s="669"/>
      <c r="B104" s="544" t="s">
        <v>308</v>
      </c>
      <c r="C104" s="337">
        <v>0</v>
      </c>
      <c r="D104" s="336" t="s">
        <v>75</v>
      </c>
      <c r="E104" s="336" t="s">
        <v>376</v>
      </c>
      <c r="F104" s="549" t="s">
        <v>75</v>
      </c>
      <c r="G104" s="388" t="s">
        <v>376</v>
      </c>
      <c r="H104" s="336" t="s">
        <v>75</v>
      </c>
      <c r="I104" s="338" t="s">
        <v>376</v>
      </c>
      <c r="J104" s="337">
        <v>6</v>
      </c>
      <c r="K104" s="336">
        <v>0</v>
      </c>
      <c r="L104" s="336">
        <v>0</v>
      </c>
      <c r="M104" s="549">
        <v>0</v>
      </c>
      <c r="N104" s="388">
        <v>0</v>
      </c>
      <c r="O104" s="336">
        <v>0</v>
      </c>
      <c r="P104" s="338">
        <v>0</v>
      </c>
    </row>
    <row r="105" spans="1:16" x14ac:dyDescent="0.25">
      <c r="A105" s="669"/>
      <c r="B105" s="543" t="s">
        <v>309</v>
      </c>
      <c r="C105" s="451">
        <v>0</v>
      </c>
      <c r="D105" s="344" t="s">
        <v>75</v>
      </c>
      <c r="E105" s="344" t="s">
        <v>376</v>
      </c>
      <c r="F105" s="533" t="s">
        <v>75</v>
      </c>
      <c r="G105" s="389" t="s">
        <v>376</v>
      </c>
      <c r="H105" s="344" t="s">
        <v>75</v>
      </c>
      <c r="I105" s="448" t="s">
        <v>376</v>
      </c>
      <c r="J105" s="451">
        <v>6</v>
      </c>
      <c r="K105" s="344">
        <v>1</v>
      </c>
      <c r="L105" s="344">
        <v>2</v>
      </c>
      <c r="M105" s="533">
        <v>0</v>
      </c>
      <c r="N105" s="389">
        <v>1</v>
      </c>
      <c r="O105" s="344">
        <v>0</v>
      </c>
      <c r="P105" s="448">
        <v>1</v>
      </c>
    </row>
    <row r="106" spans="1:16" x14ac:dyDescent="0.25">
      <c r="A106" s="669"/>
      <c r="B106" s="544" t="s">
        <v>310</v>
      </c>
      <c r="C106" s="337">
        <v>0</v>
      </c>
      <c r="D106" s="336" t="s">
        <v>75</v>
      </c>
      <c r="E106" s="336" t="s">
        <v>376</v>
      </c>
      <c r="F106" s="549" t="s">
        <v>75</v>
      </c>
      <c r="G106" s="388" t="s">
        <v>376</v>
      </c>
      <c r="H106" s="336" t="s">
        <v>75</v>
      </c>
      <c r="I106" s="338" t="s">
        <v>376</v>
      </c>
      <c r="J106" s="337">
        <v>21</v>
      </c>
      <c r="K106" s="336">
        <v>29.864999999999998</v>
      </c>
      <c r="L106" s="336">
        <v>18</v>
      </c>
      <c r="M106" s="549">
        <v>6</v>
      </c>
      <c r="N106" s="388">
        <v>5</v>
      </c>
      <c r="O106" s="336">
        <v>10.865</v>
      </c>
      <c r="P106" s="338">
        <v>8</v>
      </c>
    </row>
    <row r="107" spans="1:16" x14ac:dyDescent="0.25">
      <c r="A107" s="669"/>
      <c r="B107" s="543" t="s">
        <v>311</v>
      </c>
      <c r="C107" s="451">
        <v>0</v>
      </c>
      <c r="D107" s="344" t="s">
        <v>75</v>
      </c>
      <c r="E107" s="344" t="s">
        <v>376</v>
      </c>
      <c r="F107" s="533" t="s">
        <v>75</v>
      </c>
      <c r="G107" s="389" t="s">
        <v>376</v>
      </c>
      <c r="H107" s="344" t="s">
        <v>75</v>
      </c>
      <c r="I107" s="448" t="s">
        <v>376</v>
      </c>
      <c r="J107" s="451">
        <v>10</v>
      </c>
      <c r="K107" s="344">
        <v>9.65</v>
      </c>
      <c r="L107" s="344">
        <v>7</v>
      </c>
      <c r="M107" s="533">
        <v>3</v>
      </c>
      <c r="N107" s="389">
        <v>4</v>
      </c>
      <c r="O107" s="344">
        <v>4</v>
      </c>
      <c r="P107" s="448">
        <v>2</v>
      </c>
    </row>
    <row r="108" spans="1:16" x14ac:dyDescent="0.25">
      <c r="A108" s="669"/>
      <c r="B108" s="544" t="s">
        <v>312</v>
      </c>
      <c r="C108" s="337">
        <v>62</v>
      </c>
      <c r="D108" s="336" t="s">
        <v>75</v>
      </c>
      <c r="E108" s="336">
        <v>78</v>
      </c>
      <c r="F108" s="549" t="s">
        <v>75</v>
      </c>
      <c r="G108" s="388">
        <v>70</v>
      </c>
      <c r="H108" s="336" t="s">
        <v>75</v>
      </c>
      <c r="I108" s="338">
        <v>8</v>
      </c>
      <c r="J108" s="337">
        <v>4428</v>
      </c>
      <c r="K108" s="336">
        <v>5176.8450000000003</v>
      </c>
      <c r="L108" s="336">
        <v>5052.875</v>
      </c>
      <c r="M108" s="549">
        <v>2979.4070000000002</v>
      </c>
      <c r="N108" s="388">
        <v>3398.0049999999997</v>
      </c>
      <c r="O108" s="336">
        <v>1064.4349999999999</v>
      </c>
      <c r="P108" s="338">
        <v>926.7</v>
      </c>
    </row>
    <row r="109" spans="1:16" x14ac:dyDescent="0.25">
      <c r="A109" s="669"/>
      <c r="B109" s="543" t="s">
        <v>313</v>
      </c>
      <c r="C109" s="451">
        <v>0</v>
      </c>
      <c r="D109" s="344" t="s">
        <v>75</v>
      </c>
      <c r="E109" s="344" t="s">
        <v>376</v>
      </c>
      <c r="F109" s="533" t="s">
        <v>75</v>
      </c>
      <c r="G109" s="389" t="s">
        <v>376</v>
      </c>
      <c r="H109" s="344" t="s">
        <v>75</v>
      </c>
      <c r="I109" s="448" t="s">
        <v>376</v>
      </c>
      <c r="J109" s="451">
        <v>4</v>
      </c>
      <c r="K109" s="344">
        <v>8</v>
      </c>
      <c r="L109" s="344">
        <v>10.119999999999999</v>
      </c>
      <c r="M109" s="533">
        <v>11</v>
      </c>
      <c r="N109" s="389">
        <v>8.33</v>
      </c>
      <c r="O109" s="344">
        <v>7</v>
      </c>
      <c r="P109" s="448">
        <v>1</v>
      </c>
    </row>
    <row r="110" spans="1:16" x14ac:dyDescent="0.25">
      <c r="A110" s="669"/>
      <c r="B110" s="544" t="s">
        <v>314</v>
      </c>
      <c r="C110" s="337">
        <v>0</v>
      </c>
      <c r="D110" s="336" t="s">
        <v>75</v>
      </c>
      <c r="E110" s="336" t="s">
        <v>376</v>
      </c>
      <c r="F110" s="549" t="s">
        <v>75</v>
      </c>
      <c r="G110" s="388" t="s">
        <v>376</v>
      </c>
      <c r="H110" s="336" t="s">
        <v>75</v>
      </c>
      <c r="I110" s="338" t="s">
        <v>376</v>
      </c>
      <c r="J110" s="337">
        <v>104</v>
      </c>
      <c r="K110" s="336">
        <v>1</v>
      </c>
      <c r="L110" s="336">
        <v>0</v>
      </c>
      <c r="M110" s="549">
        <v>2</v>
      </c>
      <c r="N110" s="388">
        <v>0</v>
      </c>
      <c r="O110" s="336">
        <v>0</v>
      </c>
      <c r="P110" s="338">
        <v>0</v>
      </c>
    </row>
    <row r="111" spans="1:16" x14ac:dyDescent="0.25">
      <c r="A111" s="669"/>
      <c r="B111" s="543" t="s">
        <v>315</v>
      </c>
      <c r="C111" s="451">
        <v>0</v>
      </c>
      <c r="D111" s="344" t="s">
        <v>75</v>
      </c>
      <c r="E111" s="344">
        <v>20</v>
      </c>
      <c r="F111" s="533" t="s">
        <v>75</v>
      </c>
      <c r="G111" s="389">
        <v>15</v>
      </c>
      <c r="H111" s="344" t="s">
        <v>75</v>
      </c>
      <c r="I111" s="448">
        <v>5</v>
      </c>
      <c r="J111" s="451">
        <v>77</v>
      </c>
      <c r="K111" s="344">
        <v>347.19500000000005</v>
      </c>
      <c r="L111" s="344">
        <v>921.61500000000001</v>
      </c>
      <c r="M111" s="533">
        <v>202.98</v>
      </c>
      <c r="N111" s="389">
        <v>562.23500000000001</v>
      </c>
      <c r="O111" s="344">
        <v>50.865000000000002</v>
      </c>
      <c r="P111" s="448">
        <v>110.8</v>
      </c>
    </row>
    <row r="112" spans="1:16" x14ac:dyDescent="0.25">
      <c r="A112" s="669"/>
      <c r="B112" s="544" t="s">
        <v>124</v>
      </c>
      <c r="C112" s="337">
        <v>132</v>
      </c>
      <c r="D112" s="336">
        <v>270</v>
      </c>
      <c r="E112" s="336">
        <v>42</v>
      </c>
      <c r="F112" s="549">
        <v>155</v>
      </c>
      <c r="G112" s="388">
        <v>35</v>
      </c>
      <c r="H112" s="336">
        <v>52</v>
      </c>
      <c r="I112" s="338">
        <v>7</v>
      </c>
      <c r="J112" s="337">
        <v>4023</v>
      </c>
      <c r="K112" s="336">
        <v>4389.3019999999997</v>
      </c>
      <c r="L112" s="336">
        <v>1437.7550000000001</v>
      </c>
      <c r="M112" s="549">
        <v>2730.386</v>
      </c>
      <c r="N112" s="388">
        <v>1078.8399999999999</v>
      </c>
      <c r="O112" s="336">
        <v>689.35500000000002</v>
      </c>
      <c r="P112" s="338">
        <v>271.7</v>
      </c>
    </row>
    <row r="113" spans="1:16" x14ac:dyDescent="0.25">
      <c r="A113" s="669"/>
      <c r="B113" s="545" t="s">
        <v>183</v>
      </c>
      <c r="C113" s="534">
        <f t="shared" ref="C113:P113" si="35">SUM(C97:C112)</f>
        <v>205</v>
      </c>
      <c r="D113" s="535">
        <f t="shared" si="35"/>
        <v>270</v>
      </c>
      <c r="E113" s="535">
        <f t="shared" si="35"/>
        <v>140</v>
      </c>
      <c r="F113" s="538">
        <f t="shared" si="35"/>
        <v>155</v>
      </c>
      <c r="G113" s="536">
        <f t="shared" si="35"/>
        <v>120</v>
      </c>
      <c r="H113" s="535">
        <f t="shared" si="35"/>
        <v>52</v>
      </c>
      <c r="I113" s="537">
        <f t="shared" si="35"/>
        <v>20</v>
      </c>
      <c r="J113" s="534">
        <f t="shared" si="35"/>
        <v>9130</v>
      </c>
      <c r="K113" s="535">
        <f t="shared" si="35"/>
        <v>10825.994999999999</v>
      </c>
      <c r="L113" s="535">
        <f t="shared" si="35"/>
        <v>8371.4249999999993</v>
      </c>
      <c r="M113" s="538">
        <f t="shared" si="35"/>
        <v>6483.375</v>
      </c>
      <c r="N113" s="536">
        <f t="shared" si="35"/>
        <v>5764.1399999999994</v>
      </c>
      <c r="O113" s="535">
        <f t="shared" si="35"/>
        <v>2004.25</v>
      </c>
      <c r="P113" s="537">
        <f t="shared" si="35"/>
        <v>1464</v>
      </c>
    </row>
    <row r="114" spans="1:16" x14ac:dyDescent="0.25">
      <c r="A114" s="669"/>
      <c r="B114" s="323" t="s">
        <v>78</v>
      </c>
      <c r="C114" s="539"/>
      <c r="D114" s="540"/>
      <c r="E114" s="540"/>
      <c r="F114" s="550"/>
      <c r="G114" s="541"/>
      <c r="H114" s="540"/>
      <c r="I114" s="542"/>
      <c r="J114" s="539"/>
      <c r="K114" s="540"/>
      <c r="L114" s="540"/>
      <c r="M114" s="550"/>
      <c r="N114" s="541"/>
      <c r="O114" s="540"/>
      <c r="P114" s="542"/>
    </row>
    <row r="115" spans="1:16" x14ac:dyDescent="0.25">
      <c r="A115" s="669"/>
      <c r="B115" s="543" t="s">
        <v>301</v>
      </c>
      <c r="C115" s="243">
        <f>IFERROR(C97/C$113,"-")</f>
        <v>0</v>
      </c>
      <c r="D115" s="345" t="str">
        <f t="shared" ref="D115:P115" si="36">IFERROR(D97/D$113,"-")</f>
        <v>-</v>
      </c>
      <c r="E115" s="345" t="str">
        <f t="shared" si="36"/>
        <v>-</v>
      </c>
      <c r="F115" s="487" t="str">
        <f t="shared" si="36"/>
        <v>-</v>
      </c>
      <c r="G115" s="449" t="str">
        <f t="shared" si="36"/>
        <v>-</v>
      </c>
      <c r="H115" s="345" t="str">
        <f t="shared" si="36"/>
        <v>-</v>
      </c>
      <c r="I115" s="346" t="str">
        <f t="shared" si="36"/>
        <v>-</v>
      </c>
      <c r="J115" s="243">
        <f t="shared" si="36"/>
        <v>4.3811610076670317E-3</v>
      </c>
      <c r="K115" s="345">
        <f t="shared" si="36"/>
        <v>5.3879574117667714E-3</v>
      </c>
      <c r="L115" s="345">
        <f t="shared" si="36"/>
        <v>6.1829377913557131E-3</v>
      </c>
      <c r="M115" s="487">
        <f t="shared" si="36"/>
        <v>6.4683903059748965E-3</v>
      </c>
      <c r="N115" s="449">
        <f t="shared" si="36"/>
        <v>1.1463982484811265E-2</v>
      </c>
      <c r="O115" s="345">
        <f t="shared" si="36"/>
        <v>1.2905076711987026E-2</v>
      </c>
      <c r="P115" s="346">
        <f t="shared" si="36"/>
        <v>7.513661202185792E-3</v>
      </c>
    </row>
    <row r="116" spans="1:16" x14ac:dyDescent="0.25">
      <c r="A116" s="669"/>
      <c r="B116" s="544" t="s">
        <v>302</v>
      </c>
      <c r="C116" s="347">
        <f t="shared" ref="C116:P116" si="37">IFERROR(C98/C$113,"-")</f>
        <v>0</v>
      </c>
      <c r="D116" s="557" t="str">
        <f t="shared" si="37"/>
        <v>-</v>
      </c>
      <c r="E116" s="557" t="str">
        <f t="shared" si="37"/>
        <v>-</v>
      </c>
      <c r="F116" s="488" t="str">
        <f t="shared" si="37"/>
        <v>-</v>
      </c>
      <c r="G116" s="450" t="str">
        <f t="shared" si="37"/>
        <v>-</v>
      </c>
      <c r="H116" s="557" t="str">
        <f t="shared" si="37"/>
        <v>-</v>
      </c>
      <c r="I116" s="348" t="str">
        <f t="shared" si="37"/>
        <v>-</v>
      </c>
      <c r="J116" s="347">
        <f t="shared" si="37"/>
        <v>3.2858707557502739E-4</v>
      </c>
      <c r="K116" s="557">
        <f t="shared" si="37"/>
        <v>9.2370262502430503E-5</v>
      </c>
      <c r="L116" s="557">
        <f t="shared" si="37"/>
        <v>5.3515381192568783E-4</v>
      </c>
      <c r="M116" s="488">
        <f t="shared" si="37"/>
        <v>1.5424065398037288E-4</v>
      </c>
      <c r="N116" s="450">
        <f t="shared" si="37"/>
        <v>7.0088512770335211E-3</v>
      </c>
      <c r="O116" s="557">
        <f t="shared" si="37"/>
        <v>2.4946987651241113E-3</v>
      </c>
      <c r="P116" s="348">
        <f t="shared" si="37"/>
        <v>1.366120218579235E-3</v>
      </c>
    </row>
    <row r="117" spans="1:16" x14ac:dyDescent="0.25">
      <c r="A117" s="669"/>
      <c r="B117" s="543" t="s">
        <v>303</v>
      </c>
      <c r="C117" s="243">
        <f t="shared" ref="C117:P117" si="38">IFERROR(C99/C$113,"-")</f>
        <v>0</v>
      </c>
      <c r="D117" s="345" t="str">
        <f t="shared" si="38"/>
        <v>-</v>
      </c>
      <c r="E117" s="345" t="str">
        <f t="shared" si="38"/>
        <v>-</v>
      </c>
      <c r="F117" s="487" t="str">
        <f t="shared" si="38"/>
        <v>-</v>
      </c>
      <c r="G117" s="449" t="str">
        <f t="shared" si="38"/>
        <v>-</v>
      </c>
      <c r="H117" s="345" t="str">
        <f t="shared" si="38"/>
        <v>-</v>
      </c>
      <c r="I117" s="346" t="str">
        <f t="shared" si="38"/>
        <v>-</v>
      </c>
      <c r="J117" s="243">
        <f t="shared" si="38"/>
        <v>1.4238773274917853E-3</v>
      </c>
      <c r="K117" s="345">
        <f t="shared" si="38"/>
        <v>7.3896210001944402E-4</v>
      </c>
      <c r="L117" s="345">
        <f t="shared" si="38"/>
        <v>9.556318070101567E-4</v>
      </c>
      <c r="M117" s="487">
        <f t="shared" si="38"/>
        <v>1.0796845778626102E-3</v>
      </c>
      <c r="N117" s="449">
        <f t="shared" si="38"/>
        <v>1.040918506490127E-3</v>
      </c>
      <c r="O117" s="345">
        <f t="shared" si="38"/>
        <v>1.4968192590744667E-3</v>
      </c>
      <c r="P117" s="346">
        <f t="shared" si="38"/>
        <v>0</v>
      </c>
    </row>
    <row r="118" spans="1:16" x14ac:dyDescent="0.25">
      <c r="A118" s="669"/>
      <c r="B118" s="544" t="s">
        <v>304</v>
      </c>
      <c r="C118" s="347">
        <f t="shared" ref="C118:P118" si="39">IFERROR(C100/C$113,"-")</f>
        <v>3.4146341463414637E-2</v>
      </c>
      <c r="D118" s="557" t="str">
        <f t="shared" si="39"/>
        <v>-</v>
      </c>
      <c r="E118" s="557" t="str">
        <f t="shared" si="39"/>
        <v>-</v>
      </c>
      <c r="F118" s="488" t="str">
        <f t="shared" si="39"/>
        <v>-</v>
      </c>
      <c r="G118" s="450" t="str">
        <f t="shared" si="39"/>
        <v>-</v>
      </c>
      <c r="H118" s="557" t="str">
        <f t="shared" si="39"/>
        <v>-</v>
      </c>
      <c r="I118" s="348" t="str">
        <f t="shared" si="39"/>
        <v>-</v>
      </c>
      <c r="J118" s="347">
        <f t="shared" si="39"/>
        <v>3.0668127053669223E-3</v>
      </c>
      <c r="K118" s="557">
        <f t="shared" si="39"/>
        <v>3.4555715202159248E-3</v>
      </c>
      <c r="L118" s="557">
        <f t="shared" si="39"/>
        <v>2.8238919897150129E-3</v>
      </c>
      <c r="M118" s="488">
        <f t="shared" si="39"/>
        <v>2.13854666743787E-3</v>
      </c>
      <c r="N118" s="450">
        <f t="shared" si="39"/>
        <v>2.5398411558359099E-3</v>
      </c>
      <c r="O118" s="557">
        <f t="shared" si="39"/>
        <v>1.4968192590744667E-3</v>
      </c>
      <c r="P118" s="348">
        <f t="shared" si="39"/>
        <v>1.366120218579235E-3</v>
      </c>
    </row>
    <row r="119" spans="1:16" x14ac:dyDescent="0.25">
      <c r="A119" s="669"/>
      <c r="B119" s="543" t="s">
        <v>305</v>
      </c>
      <c r="C119" s="243">
        <f t="shared" ref="C119:P119" si="40">IFERROR(C101/C$113,"-")</f>
        <v>0</v>
      </c>
      <c r="D119" s="345" t="str">
        <f t="shared" si="40"/>
        <v>-</v>
      </c>
      <c r="E119" s="345" t="str">
        <f t="shared" si="40"/>
        <v>-</v>
      </c>
      <c r="F119" s="487" t="str">
        <f t="shared" si="40"/>
        <v>-</v>
      </c>
      <c r="G119" s="449" t="str">
        <f t="shared" si="40"/>
        <v>-</v>
      </c>
      <c r="H119" s="345" t="str">
        <f t="shared" si="40"/>
        <v>-</v>
      </c>
      <c r="I119" s="346" t="str">
        <f t="shared" si="40"/>
        <v>-</v>
      </c>
      <c r="J119" s="243">
        <f t="shared" si="40"/>
        <v>0</v>
      </c>
      <c r="K119" s="345">
        <f t="shared" si="40"/>
        <v>0</v>
      </c>
      <c r="L119" s="345">
        <f t="shared" si="40"/>
        <v>0</v>
      </c>
      <c r="M119" s="487">
        <f t="shared" si="40"/>
        <v>0</v>
      </c>
      <c r="N119" s="449">
        <f t="shared" si="40"/>
        <v>0</v>
      </c>
      <c r="O119" s="345">
        <f t="shared" si="40"/>
        <v>0</v>
      </c>
      <c r="P119" s="346">
        <f t="shared" si="40"/>
        <v>0</v>
      </c>
    </row>
    <row r="120" spans="1:16" x14ac:dyDescent="0.25">
      <c r="A120" s="669"/>
      <c r="B120" s="544" t="s">
        <v>306</v>
      </c>
      <c r="C120" s="347">
        <f t="shared" ref="C120:P120" si="41">IFERROR(C102/C$113,"-")</f>
        <v>0</v>
      </c>
      <c r="D120" s="557">
        <f t="shared" si="41"/>
        <v>0</v>
      </c>
      <c r="E120" s="557" t="str">
        <f t="shared" si="41"/>
        <v>-</v>
      </c>
      <c r="F120" s="488">
        <f t="shared" si="41"/>
        <v>0</v>
      </c>
      <c r="G120" s="450" t="str">
        <f t="shared" si="41"/>
        <v>-</v>
      </c>
      <c r="H120" s="557">
        <f t="shared" si="41"/>
        <v>0</v>
      </c>
      <c r="I120" s="348" t="str">
        <f t="shared" si="41"/>
        <v>-</v>
      </c>
      <c r="J120" s="347">
        <f t="shared" si="41"/>
        <v>3.2858707557502738E-3</v>
      </c>
      <c r="K120" s="557">
        <f t="shared" si="41"/>
        <v>2.4547397260020906E-2</v>
      </c>
      <c r="L120" s="557">
        <f t="shared" si="41"/>
        <v>5.0409577819785764E-2</v>
      </c>
      <c r="M120" s="488">
        <f t="shared" si="41"/>
        <v>2.9884126708697244E-2</v>
      </c>
      <c r="N120" s="450">
        <f t="shared" si="41"/>
        <v>4.5279955032320525E-2</v>
      </c>
      <c r="O120" s="557">
        <f t="shared" si="41"/>
        <v>1.546713234376949E-2</v>
      </c>
      <c r="P120" s="348">
        <f t="shared" si="41"/>
        <v>4.5765027322404374E-2</v>
      </c>
    </row>
    <row r="121" spans="1:16" x14ac:dyDescent="0.25">
      <c r="A121" s="669"/>
      <c r="B121" s="543" t="s">
        <v>307</v>
      </c>
      <c r="C121" s="243">
        <f t="shared" ref="C121:P121" si="42">IFERROR(C103/C$113,"-")</f>
        <v>1.9512195121951219E-2</v>
      </c>
      <c r="D121" s="345" t="str">
        <f t="shared" si="42"/>
        <v>-</v>
      </c>
      <c r="E121" s="345" t="str">
        <f t="shared" si="42"/>
        <v>-</v>
      </c>
      <c r="F121" s="487" t="str">
        <f t="shared" si="42"/>
        <v>-</v>
      </c>
      <c r="G121" s="449" t="str">
        <f t="shared" si="42"/>
        <v>-</v>
      </c>
      <c r="H121" s="345" t="str">
        <f t="shared" si="42"/>
        <v>-</v>
      </c>
      <c r="I121" s="346" t="str">
        <f t="shared" si="42"/>
        <v>-</v>
      </c>
      <c r="J121" s="243">
        <f t="shared" si="42"/>
        <v>3.6911281489594744E-2</v>
      </c>
      <c r="K121" s="345">
        <f t="shared" si="42"/>
        <v>4.5506025081297384E-2</v>
      </c>
      <c r="L121" s="345">
        <f t="shared" si="42"/>
        <v>4.9236539776680792E-2</v>
      </c>
      <c r="M121" s="487">
        <f t="shared" si="42"/>
        <v>4.4891742340987521E-2</v>
      </c>
      <c r="N121" s="449">
        <f t="shared" si="42"/>
        <v>5.5274507558803226E-2</v>
      </c>
      <c r="O121" s="345">
        <f t="shared" si="42"/>
        <v>5.4816015966072093E-2</v>
      </c>
      <c r="P121" s="346">
        <f t="shared" si="42"/>
        <v>4.1530054644808738E-2</v>
      </c>
    </row>
    <row r="122" spans="1:16" x14ac:dyDescent="0.25">
      <c r="A122" s="669"/>
      <c r="B122" s="544" t="s">
        <v>308</v>
      </c>
      <c r="C122" s="347">
        <f t="shared" ref="C122:P122" si="43">IFERROR(C104/C$113,"-")</f>
        <v>0</v>
      </c>
      <c r="D122" s="557" t="str">
        <f t="shared" si="43"/>
        <v>-</v>
      </c>
      <c r="E122" s="557" t="str">
        <f t="shared" si="43"/>
        <v>-</v>
      </c>
      <c r="F122" s="488" t="str">
        <f t="shared" si="43"/>
        <v>-</v>
      </c>
      <c r="G122" s="450" t="str">
        <f t="shared" si="43"/>
        <v>-</v>
      </c>
      <c r="H122" s="557" t="str">
        <f t="shared" si="43"/>
        <v>-</v>
      </c>
      <c r="I122" s="348" t="str">
        <f t="shared" si="43"/>
        <v>-</v>
      </c>
      <c r="J122" s="347">
        <f t="shared" si="43"/>
        <v>6.5717415115005477E-4</v>
      </c>
      <c r="K122" s="557">
        <f t="shared" si="43"/>
        <v>0</v>
      </c>
      <c r="L122" s="557">
        <f t="shared" si="43"/>
        <v>0</v>
      </c>
      <c r="M122" s="488">
        <f t="shared" si="43"/>
        <v>0</v>
      </c>
      <c r="N122" s="450">
        <f t="shared" si="43"/>
        <v>0</v>
      </c>
      <c r="O122" s="557">
        <f t="shared" si="43"/>
        <v>0</v>
      </c>
      <c r="P122" s="348">
        <f t="shared" si="43"/>
        <v>0</v>
      </c>
    </row>
    <row r="123" spans="1:16" x14ac:dyDescent="0.25">
      <c r="A123" s="669"/>
      <c r="B123" s="543" t="s">
        <v>309</v>
      </c>
      <c r="C123" s="243">
        <f t="shared" ref="C123:P123" si="44">IFERROR(C105/C$113,"-")</f>
        <v>0</v>
      </c>
      <c r="D123" s="345" t="str">
        <f t="shared" si="44"/>
        <v>-</v>
      </c>
      <c r="E123" s="345" t="str">
        <f t="shared" si="44"/>
        <v>-</v>
      </c>
      <c r="F123" s="487" t="str">
        <f t="shared" si="44"/>
        <v>-</v>
      </c>
      <c r="G123" s="449" t="str">
        <f t="shared" si="44"/>
        <v>-</v>
      </c>
      <c r="H123" s="345" t="str">
        <f t="shared" si="44"/>
        <v>-</v>
      </c>
      <c r="I123" s="346" t="str">
        <f t="shared" si="44"/>
        <v>-</v>
      </c>
      <c r="J123" s="243">
        <f t="shared" si="44"/>
        <v>6.5717415115005477E-4</v>
      </c>
      <c r="K123" s="345">
        <f t="shared" si="44"/>
        <v>9.2370262502430503E-5</v>
      </c>
      <c r="L123" s="345">
        <f t="shared" si="44"/>
        <v>2.3890795175253917E-4</v>
      </c>
      <c r="M123" s="487">
        <f t="shared" si="44"/>
        <v>0</v>
      </c>
      <c r="N123" s="449">
        <f t="shared" si="44"/>
        <v>1.734864177483545E-4</v>
      </c>
      <c r="O123" s="345">
        <f t="shared" si="44"/>
        <v>0</v>
      </c>
      <c r="P123" s="346">
        <f t="shared" si="44"/>
        <v>6.8306010928961749E-4</v>
      </c>
    </row>
    <row r="124" spans="1:16" x14ac:dyDescent="0.25">
      <c r="A124" s="669"/>
      <c r="B124" s="544" t="s">
        <v>310</v>
      </c>
      <c r="C124" s="347">
        <f t="shared" ref="C124:P124" si="45">IFERROR(C106/C$113,"-")</f>
        <v>0</v>
      </c>
      <c r="D124" s="557" t="str">
        <f t="shared" si="45"/>
        <v>-</v>
      </c>
      <c r="E124" s="557" t="str">
        <f t="shared" si="45"/>
        <v>-</v>
      </c>
      <c r="F124" s="488" t="str">
        <f t="shared" si="45"/>
        <v>-</v>
      </c>
      <c r="G124" s="450" t="str">
        <f t="shared" si="45"/>
        <v>-</v>
      </c>
      <c r="H124" s="557" t="str">
        <f t="shared" si="45"/>
        <v>-</v>
      </c>
      <c r="I124" s="348" t="str">
        <f t="shared" si="45"/>
        <v>-</v>
      </c>
      <c r="J124" s="347">
        <f t="shared" si="45"/>
        <v>2.3001095290251915E-3</v>
      </c>
      <c r="K124" s="557">
        <f t="shared" si="45"/>
        <v>2.7586378896350869E-3</v>
      </c>
      <c r="L124" s="557">
        <f t="shared" si="45"/>
        <v>2.1501715657728524E-3</v>
      </c>
      <c r="M124" s="488">
        <f t="shared" si="45"/>
        <v>9.2544392388223728E-4</v>
      </c>
      <c r="N124" s="450">
        <f t="shared" si="45"/>
        <v>8.6743208874177251E-4</v>
      </c>
      <c r="O124" s="557">
        <f t="shared" si="45"/>
        <v>5.4209804166146939E-3</v>
      </c>
      <c r="P124" s="348">
        <f t="shared" si="45"/>
        <v>5.4644808743169399E-3</v>
      </c>
    </row>
    <row r="125" spans="1:16" x14ac:dyDescent="0.25">
      <c r="A125" s="669"/>
      <c r="B125" s="543" t="s">
        <v>311</v>
      </c>
      <c r="C125" s="243">
        <f t="shared" ref="C125:P125" si="46">IFERROR(C107/C$113,"-")</f>
        <v>0</v>
      </c>
      <c r="D125" s="345" t="str">
        <f t="shared" si="46"/>
        <v>-</v>
      </c>
      <c r="E125" s="345" t="str">
        <f t="shared" si="46"/>
        <v>-</v>
      </c>
      <c r="F125" s="487" t="str">
        <f t="shared" si="46"/>
        <v>-</v>
      </c>
      <c r="G125" s="449" t="str">
        <f t="shared" si="46"/>
        <v>-</v>
      </c>
      <c r="H125" s="345" t="str">
        <f t="shared" si="46"/>
        <v>-</v>
      </c>
      <c r="I125" s="346" t="str">
        <f t="shared" si="46"/>
        <v>-</v>
      </c>
      <c r="J125" s="243">
        <f t="shared" si="46"/>
        <v>1.0952902519167579E-3</v>
      </c>
      <c r="K125" s="345">
        <f t="shared" si="46"/>
        <v>8.9137303314845435E-4</v>
      </c>
      <c r="L125" s="345">
        <f t="shared" si="46"/>
        <v>8.361778311338871E-4</v>
      </c>
      <c r="M125" s="487">
        <f t="shared" si="46"/>
        <v>4.6272196194111864E-4</v>
      </c>
      <c r="N125" s="449">
        <f t="shared" si="46"/>
        <v>6.9394567099341801E-4</v>
      </c>
      <c r="O125" s="345">
        <f t="shared" si="46"/>
        <v>1.9957590120992892E-3</v>
      </c>
      <c r="P125" s="346">
        <f t="shared" si="46"/>
        <v>1.366120218579235E-3</v>
      </c>
    </row>
    <row r="126" spans="1:16" x14ac:dyDescent="0.25">
      <c r="A126" s="669"/>
      <c r="B126" s="544" t="s">
        <v>312</v>
      </c>
      <c r="C126" s="347">
        <f t="shared" ref="C126:P126" si="47">IFERROR(C108/C$113,"-")</f>
        <v>0.30243902439024389</v>
      </c>
      <c r="D126" s="557" t="str">
        <f t="shared" si="47"/>
        <v>-</v>
      </c>
      <c r="E126" s="557">
        <f t="shared" si="47"/>
        <v>0.55714285714285716</v>
      </c>
      <c r="F126" s="488" t="str">
        <f t="shared" si="47"/>
        <v>-</v>
      </c>
      <c r="G126" s="450">
        <f t="shared" si="47"/>
        <v>0.58333333333333337</v>
      </c>
      <c r="H126" s="557" t="str">
        <f t="shared" si="47"/>
        <v>-</v>
      </c>
      <c r="I126" s="348">
        <f t="shared" si="47"/>
        <v>0.4</v>
      </c>
      <c r="J126" s="347">
        <f t="shared" si="47"/>
        <v>0.4849945235487404</v>
      </c>
      <c r="K126" s="557">
        <f t="shared" si="47"/>
        <v>0.47818653158439484</v>
      </c>
      <c r="L126" s="557">
        <f t="shared" si="47"/>
        <v>0.60358600835580567</v>
      </c>
      <c r="M126" s="488">
        <f t="shared" si="47"/>
        <v>0.45954568415370084</v>
      </c>
      <c r="N126" s="450">
        <f t="shared" si="47"/>
        <v>0.5895077149409973</v>
      </c>
      <c r="O126" s="557">
        <f t="shared" si="47"/>
        <v>0.53108893601097662</v>
      </c>
      <c r="P126" s="348">
        <f t="shared" si="47"/>
        <v>0.63299180327868854</v>
      </c>
    </row>
    <row r="127" spans="1:16" x14ac:dyDescent="0.25">
      <c r="A127" s="669"/>
      <c r="B127" s="543" t="s">
        <v>313</v>
      </c>
      <c r="C127" s="243">
        <f t="shared" ref="C127:P127" si="48">IFERROR(C109/C$113,"-")</f>
        <v>0</v>
      </c>
      <c r="D127" s="345" t="str">
        <f t="shared" si="48"/>
        <v>-</v>
      </c>
      <c r="E127" s="345" t="str">
        <f t="shared" si="48"/>
        <v>-</v>
      </c>
      <c r="F127" s="487" t="str">
        <f t="shared" si="48"/>
        <v>-</v>
      </c>
      <c r="G127" s="449" t="str">
        <f t="shared" si="48"/>
        <v>-</v>
      </c>
      <c r="H127" s="345" t="str">
        <f t="shared" si="48"/>
        <v>-</v>
      </c>
      <c r="I127" s="346" t="str">
        <f t="shared" si="48"/>
        <v>-</v>
      </c>
      <c r="J127" s="243">
        <f t="shared" si="48"/>
        <v>4.381161007667032E-4</v>
      </c>
      <c r="K127" s="345">
        <f t="shared" si="48"/>
        <v>7.3896210001944402E-4</v>
      </c>
      <c r="L127" s="345">
        <f t="shared" si="48"/>
        <v>1.208874235867848E-3</v>
      </c>
      <c r="M127" s="487">
        <f t="shared" si="48"/>
        <v>1.6966471937841017E-3</v>
      </c>
      <c r="N127" s="449">
        <f t="shared" si="48"/>
        <v>1.445141859843793E-3</v>
      </c>
      <c r="O127" s="345">
        <f t="shared" si="48"/>
        <v>3.4925782711737558E-3</v>
      </c>
      <c r="P127" s="346">
        <f t="shared" si="48"/>
        <v>6.8306010928961749E-4</v>
      </c>
    </row>
    <row r="128" spans="1:16" x14ac:dyDescent="0.25">
      <c r="A128" s="669"/>
      <c r="B128" s="544" t="s">
        <v>314</v>
      </c>
      <c r="C128" s="347">
        <f t="shared" ref="C128:P128" si="49">IFERROR(C110/C$113,"-")</f>
        <v>0</v>
      </c>
      <c r="D128" s="557" t="str">
        <f t="shared" si="49"/>
        <v>-</v>
      </c>
      <c r="E128" s="557" t="str">
        <f t="shared" si="49"/>
        <v>-</v>
      </c>
      <c r="F128" s="488" t="str">
        <f t="shared" si="49"/>
        <v>-</v>
      </c>
      <c r="G128" s="450" t="str">
        <f t="shared" si="49"/>
        <v>-</v>
      </c>
      <c r="H128" s="557" t="str">
        <f t="shared" si="49"/>
        <v>-</v>
      </c>
      <c r="I128" s="348" t="str">
        <f t="shared" si="49"/>
        <v>-</v>
      </c>
      <c r="J128" s="347">
        <f t="shared" si="49"/>
        <v>1.1391018619934282E-2</v>
      </c>
      <c r="K128" s="557">
        <f t="shared" si="49"/>
        <v>9.2370262502430503E-5</v>
      </c>
      <c r="L128" s="557">
        <f t="shared" si="49"/>
        <v>0</v>
      </c>
      <c r="M128" s="488">
        <f t="shared" si="49"/>
        <v>3.0848130796074576E-4</v>
      </c>
      <c r="N128" s="450">
        <f t="shared" si="49"/>
        <v>0</v>
      </c>
      <c r="O128" s="557">
        <f t="shared" si="49"/>
        <v>0</v>
      </c>
      <c r="P128" s="348">
        <f t="shared" si="49"/>
        <v>0</v>
      </c>
    </row>
    <row r="129" spans="1:16" x14ac:dyDescent="0.25">
      <c r="A129" s="669"/>
      <c r="B129" s="543" t="s">
        <v>315</v>
      </c>
      <c r="C129" s="243">
        <f t="shared" ref="C129:P129" si="50">IFERROR(C111/C$113,"-")</f>
        <v>0</v>
      </c>
      <c r="D129" s="345" t="str">
        <f t="shared" si="50"/>
        <v>-</v>
      </c>
      <c r="E129" s="345">
        <f t="shared" si="50"/>
        <v>0.14285714285714285</v>
      </c>
      <c r="F129" s="487" t="str">
        <f t="shared" si="50"/>
        <v>-</v>
      </c>
      <c r="G129" s="449">
        <f t="shared" si="50"/>
        <v>0.125</v>
      </c>
      <c r="H129" s="345" t="str">
        <f t="shared" si="50"/>
        <v>-</v>
      </c>
      <c r="I129" s="346">
        <f t="shared" si="50"/>
        <v>0.25</v>
      </c>
      <c r="J129" s="243">
        <f t="shared" si="50"/>
        <v>8.4337349397590362E-3</v>
      </c>
      <c r="K129" s="345">
        <f t="shared" si="50"/>
        <v>3.2070493289531363E-2</v>
      </c>
      <c r="L129" s="345">
        <f t="shared" si="50"/>
        <v>0.11009057597720819</v>
      </c>
      <c r="M129" s="487">
        <f t="shared" si="50"/>
        <v>3.1307767944936088E-2</v>
      </c>
      <c r="N129" s="449">
        <f t="shared" si="50"/>
        <v>9.7540136082746087E-2</v>
      </c>
      <c r="O129" s="345">
        <f t="shared" si="50"/>
        <v>2.5378570537607587E-2</v>
      </c>
      <c r="P129" s="346">
        <f t="shared" si="50"/>
        <v>7.5683060109289615E-2</v>
      </c>
    </row>
    <row r="130" spans="1:16" ht="15.75" thickBot="1" x14ac:dyDescent="0.3">
      <c r="A130" s="669"/>
      <c r="B130" s="546" t="s">
        <v>124</v>
      </c>
      <c r="C130" s="547">
        <f t="shared" ref="C130:P130" si="51">IFERROR(C112/C$113,"-")</f>
        <v>0.64390243902439026</v>
      </c>
      <c r="D130" s="370">
        <f t="shared" si="51"/>
        <v>1</v>
      </c>
      <c r="E130" s="370">
        <f t="shared" si="51"/>
        <v>0.3</v>
      </c>
      <c r="F130" s="551">
        <f t="shared" si="51"/>
        <v>1</v>
      </c>
      <c r="G130" s="548">
        <f t="shared" si="51"/>
        <v>0.29166666666666669</v>
      </c>
      <c r="H130" s="370">
        <f t="shared" si="51"/>
        <v>1</v>
      </c>
      <c r="I130" s="386">
        <f t="shared" si="51"/>
        <v>0.35</v>
      </c>
      <c r="J130" s="547">
        <f t="shared" si="51"/>
        <v>0.44063526834611172</v>
      </c>
      <c r="K130" s="370">
        <f t="shared" si="51"/>
        <v>0.40544097794244316</v>
      </c>
      <c r="L130" s="370">
        <f t="shared" si="51"/>
        <v>0.17174555108598599</v>
      </c>
      <c r="M130" s="551">
        <f t="shared" si="51"/>
        <v>0.4211365222588544</v>
      </c>
      <c r="N130" s="548">
        <f t="shared" si="51"/>
        <v>0.18716408692363476</v>
      </c>
      <c r="O130" s="370">
        <f t="shared" si="51"/>
        <v>0.34394661344642635</v>
      </c>
      <c r="P130" s="386">
        <f t="shared" si="51"/>
        <v>0.18558743169398906</v>
      </c>
    </row>
    <row r="132" spans="1:16" x14ac:dyDescent="0.25">
      <c r="A132" s="11" t="s">
        <v>324</v>
      </c>
      <c r="B132" s="669"/>
      <c r="C132" s="669"/>
      <c r="D132" s="669"/>
      <c r="E132" s="669"/>
      <c r="F132" s="669"/>
      <c r="G132" s="669"/>
      <c r="H132" s="669"/>
      <c r="I132" s="669"/>
      <c r="J132" s="669"/>
      <c r="K132" s="669"/>
      <c r="L132" s="669"/>
      <c r="M132" s="669"/>
      <c r="N132" s="669"/>
      <c r="O132" s="669"/>
      <c r="P132" s="669"/>
    </row>
    <row r="133" spans="1:16" x14ac:dyDescent="0.25">
      <c r="A133" s="702" t="s">
        <v>325</v>
      </c>
      <c r="B133" s="669"/>
      <c r="C133" s="669"/>
      <c r="D133" s="669"/>
      <c r="E133" s="669"/>
      <c r="F133" s="669"/>
      <c r="G133" s="669"/>
      <c r="H133" s="669"/>
      <c r="I133" s="669"/>
      <c r="J133" s="669"/>
      <c r="K133" s="669"/>
      <c r="L133" s="669"/>
      <c r="M133" s="669"/>
      <c r="N133" s="669"/>
      <c r="O133" s="669"/>
      <c r="P133" s="669"/>
    </row>
    <row r="137" spans="1:16" x14ac:dyDescent="0.25">
      <c r="A137" s="669"/>
      <c r="B137" s="669"/>
      <c r="C137" s="699"/>
      <c r="D137" s="669"/>
      <c r="E137" s="669"/>
      <c r="F137" s="669"/>
      <c r="G137" s="669"/>
      <c r="H137" s="669"/>
      <c r="I137" s="669"/>
      <c r="J137" s="669"/>
      <c r="K137" s="669"/>
      <c r="L137" s="669"/>
      <c r="M137" s="669"/>
      <c r="N137" s="669"/>
      <c r="O137" s="669"/>
      <c r="P137" s="669"/>
    </row>
  </sheetData>
  <mergeCells count="23">
    <mergeCell ref="A1:C1"/>
    <mergeCell ref="C12:E12"/>
    <mergeCell ref="F12:H12"/>
    <mergeCell ref="C11:H11"/>
    <mergeCell ref="I11:N11"/>
    <mergeCell ref="I12:K12"/>
    <mergeCell ref="L12:N12"/>
    <mergeCell ref="O94:P94"/>
    <mergeCell ref="C52:I52"/>
    <mergeCell ref="J52:P52"/>
    <mergeCell ref="J53:L53"/>
    <mergeCell ref="M53:N53"/>
    <mergeCell ref="O53:P53"/>
    <mergeCell ref="C93:I93"/>
    <mergeCell ref="J93:P93"/>
    <mergeCell ref="C53:E53"/>
    <mergeCell ref="F53:G53"/>
    <mergeCell ref="H53:I53"/>
    <mergeCell ref="C94:E94"/>
    <mergeCell ref="F94:G94"/>
    <mergeCell ref="H94:I94"/>
    <mergeCell ref="J94:L94"/>
    <mergeCell ref="M94:N94"/>
  </mergeCells>
  <phoneticPr fontId="10" type="noConversion"/>
  <hyperlinks>
    <hyperlink ref="C5" location="'Welfare Rights Activity'!B12" display="Table OP2.1" xr:uid="{CD0AA538-3ABB-4573-AF11-D40B05AAC7D3}"/>
    <hyperlink ref="C6" location="'Welfare Rights Activity'!B53" display="Table OP3.1" xr:uid="{9690F0B8-0C2B-4B11-B419-D4A560D1107A}"/>
    <hyperlink ref="C7" location="'Welfare Rights Activity'!B94" display="Table OP3.2" xr:uid="{4002D691-13B8-4E24-96A8-496EFD5F5A14}"/>
    <hyperlink ref="A3" location="Contents!A1" display="Return to Contents" xr:uid="{BA663086-BAE0-42B1-B85F-0FA8FAB14AD8}"/>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E38C-C037-42F8-805E-5652BDCACDF0}">
  <dimension ref="A1:T64"/>
  <sheetViews>
    <sheetView workbookViewId="0">
      <selection sqref="A1:C1"/>
    </sheetView>
  </sheetViews>
  <sheetFormatPr defaultRowHeight="15" x14ac:dyDescent="0.25"/>
  <cols>
    <col min="1" max="1" width="9.140625" style="530"/>
    <col min="2" max="2" width="50.85546875" style="530" customWidth="1"/>
    <col min="3" max="8" width="14.5703125" style="530" customWidth="1"/>
    <col min="9" max="11" width="12.7109375" style="530" bestFit="1" customWidth="1"/>
    <col min="12" max="20" width="13" style="530" customWidth="1"/>
    <col min="21" max="16384" width="9.140625" style="530"/>
  </cols>
  <sheetData>
    <row r="1" spans="1:20" ht="18.75" x14ac:dyDescent="0.3">
      <c r="A1" s="717" t="s">
        <v>1</v>
      </c>
      <c r="B1" s="717"/>
      <c r="C1" s="717"/>
      <c r="D1" s="669"/>
      <c r="E1" s="669"/>
      <c r="F1" s="669"/>
      <c r="G1" s="669"/>
      <c r="H1" s="669"/>
      <c r="I1" s="669"/>
      <c r="J1" s="669"/>
      <c r="K1" s="669"/>
      <c r="L1" s="669"/>
      <c r="M1" s="669"/>
      <c r="N1" s="669"/>
      <c r="O1" s="669"/>
      <c r="P1" s="669"/>
      <c r="Q1" s="669"/>
      <c r="R1" s="669"/>
      <c r="S1" s="669"/>
      <c r="T1" s="669"/>
    </row>
    <row r="2" spans="1:20" x14ac:dyDescent="0.25">
      <c r="A2" s="670" t="s">
        <v>15</v>
      </c>
      <c r="B2" s="669"/>
      <c r="C2" s="669"/>
      <c r="D2" s="669"/>
      <c r="E2" s="669"/>
      <c r="F2" s="669"/>
      <c r="G2" s="669"/>
      <c r="H2" s="669"/>
      <c r="I2" s="669"/>
      <c r="J2" s="669"/>
      <c r="K2" s="669"/>
      <c r="L2" s="669"/>
      <c r="M2" s="669"/>
      <c r="N2" s="669"/>
      <c r="O2" s="669"/>
      <c r="P2" s="669"/>
      <c r="Q2" s="669"/>
      <c r="R2" s="669"/>
      <c r="S2" s="669"/>
      <c r="T2" s="669"/>
    </row>
    <row r="3" spans="1:20" s="669" customFormat="1" x14ac:dyDescent="0.25">
      <c r="A3" s="277" t="s">
        <v>21</v>
      </c>
    </row>
    <row r="4" spans="1:20" s="652" customFormat="1" x14ac:dyDescent="0.25">
      <c r="A4" s="670"/>
      <c r="B4" s="669"/>
      <c r="C4" s="669"/>
      <c r="D4" s="669"/>
      <c r="E4" s="669"/>
      <c r="F4" s="669"/>
      <c r="G4" s="669"/>
      <c r="H4" s="669"/>
      <c r="I4" s="669"/>
      <c r="J4" s="669"/>
      <c r="K4" s="669"/>
      <c r="L4" s="669"/>
      <c r="M4" s="669"/>
      <c r="N4" s="669"/>
      <c r="O4" s="669"/>
      <c r="P4" s="669"/>
      <c r="Q4" s="669"/>
      <c r="R4" s="669"/>
      <c r="S4" s="669"/>
      <c r="T4" s="669"/>
    </row>
    <row r="5" spans="1:20" s="652" customFormat="1" x14ac:dyDescent="0.25">
      <c r="A5" s="273" t="s">
        <v>326</v>
      </c>
      <c r="B5" s="669"/>
      <c r="C5" s="529" t="s">
        <v>327</v>
      </c>
      <c r="D5" s="669"/>
      <c r="E5" s="669"/>
      <c r="F5" s="669"/>
      <c r="G5" s="669"/>
      <c r="H5" s="669"/>
      <c r="I5" s="669"/>
      <c r="J5" s="669"/>
      <c r="K5" s="669"/>
      <c r="L5" s="669"/>
      <c r="M5" s="669"/>
      <c r="N5" s="669"/>
      <c r="O5" s="669"/>
      <c r="P5" s="669"/>
      <c r="Q5" s="669"/>
      <c r="R5" s="669"/>
      <c r="S5" s="669"/>
      <c r="T5" s="669"/>
    </row>
    <row r="6" spans="1:20" s="652" customFormat="1" x14ac:dyDescent="0.25">
      <c r="A6" s="273" t="s">
        <v>328</v>
      </c>
      <c r="B6" s="669"/>
      <c r="C6" s="529" t="s">
        <v>329</v>
      </c>
      <c r="D6" s="669"/>
      <c r="E6" s="669"/>
      <c r="F6" s="669"/>
      <c r="G6" s="669"/>
      <c r="H6" s="669"/>
      <c r="I6" s="669"/>
      <c r="J6" s="669"/>
      <c r="K6" s="669"/>
      <c r="L6" s="669"/>
      <c r="M6" s="669"/>
      <c r="N6" s="669"/>
      <c r="O6" s="669"/>
      <c r="P6" s="669"/>
      <c r="Q6" s="669"/>
      <c r="R6" s="669"/>
      <c r="S6" s="669"/>
      <c r="T6" s="669"/>
    </row>
    <row r="8" spans="1:20" x14ac:dyDescent="0.25">
      <c r="A8" s="670" t="s">
        <v>330</v>
      </c>
      <c r="B8" s="669"/>
      <c r="C8" s="669"/>
      <c r="D8" s="669"/>
      <c r="E8" s="669"/>
      <c r="F8" s="669"/>
      <c r="G8" s="669"/>
      <c r="H8" s="669"/>
      <c r="I8" s="669"/>
      <c r="J8" s="669"/>
      <c r="K8" s="669"/>
      <c r="L8" s="669"/>
      <c r="M8" s="669"/>
      <c r="N8" s="669"/>
      <c r="O8" s="669"/>
      <c r="P8" s="669"/>
      <c r="Q8" s="669"/>
      <c r="R8" s="669"/>
      <c r="S8" s="669"/>
      <c r="T8" s="669"/>
    </row>
    <row r="10" spans="1:20" x14ac:dyDescent="0.25">
      <c r="A10" s="669"/>
      <c r="B10" s="749" t="s">
        <v>15</v>
      </c>
      <c r="C10" s="766" t="str">
        <f>$A$1</f>
        <v>South Ayrshire</v>
      </c>
      <c r="D10" s="731"/>
      <c r="E10" s="731"/>
      <c r="F10" s="731"/>
      <c r="G10" s="731"/>
      <c r="H10" s="731"/>
      <c r="I10" s="731"/>
      <c r="J10" s="731"/>
      <c r="K10" s="731"/>
      <c r="L10" s="766" t="s">
        <v>70</v>
      </c>
      <c r="M10" s="731"/>
      <c r="N10" s="731"/>
      <c r="O10" s="731"/>
      <c r="P10" s="731"/>
      <c r="Q10" s="731"/>
      <c r="R10" s="731"/>
      <c r="S10" s="731"/>
      <c r="T10" s="731"/>
    </row>
    <row r="11" spans="1:20" x14ac:dyDescent="0.25">
      <c r="A11" s="669"/>
      <c r="B11" s="749"/>
      <c r="C11" s="767" t="s">
        <v>331</v>
      </c>
      <c r="D11" s="768"/>
      <c r="E11" s="769"/>
      <c r="F11" s="770" t="s">
        <v>332</v>
      </c>
      <c r="G11" s="768"/>
      <c r="H11" s="768"/>
      <c r="I11" s="771" t="s">
        <v>333</v>
      </c>
      <c r="J11" s="761"/>
      <c r="K11" s="764"/>
      <c r="L11" s="767" t="s">
        <v>331</v>
      </c>
      <c r="M11" s="768"/>
      <c r="N11" s="769"/>
      <c r="O11" s="770" t="s">
        <v>332</v>
      </c>
      <c r="P11" s="768"/>
      <c r="Q11" s="768"/>
      <c r="R11" s="771" t="s">
        <v>333</v>
      </c>
      <c r="S11" s="761"/>
      <c r="T11" s="761"/>
    </row>
    <row r="12" spans="1:20" ht="18" thickBot="1" x14ac:dyDescent="0.3">
      <c r="A12" s="669"/>
      <c r="B12" s="670" t="s">
        <v>300</v>
      </c>
      <c r="C12" s="592" t="s">
        <v>74</v>
      </c>
      <c r="D12" s="591" t="s">
        <v>76</v>
      </c>
      <c r="E12" s="590" t="s">
        <v>77</v>
      </c>
      <c r="F12" s="589" t="s">
        <v>74</v>
      </c>
      <c r="G12" s="591" t="s">
        <v>76</v>
      </c>
      <c r="H12" s="591" t="s">
        <v>77</v>
      </c>
      <c r="I12" s="604" t="s">
        <v>74</v>
      </c>
      <c r="J12" s="553" t="s">
        <v>76</v>
      </c>
      <c r="K12" s="556" t="s">
        <v>77</v>
      </c>
      <c r="L12" s="592" t="s">
        <v>74</v>
      </c>
      <c r="M12" s="591" t="s">
        <v>76</v>
      </c>
      <c r="N12" s="590" t="s">
        <v>77</v>
      </c>
      <c r="O12" s="589" t="s">
        <v>74</v>
      </c>
      <c r="P12" s="591" t="s">
        <v>76</v>
      </c>
      <c r="Q12" s="591" t="s">
        <v>77</v>
      </c>
      <c r="R12" s="604" t="s">
        <v>74</v>
      </c>
      <c r="S12" s="553" t="s">
        <v>76</v>
      </c>
      <c r="T12" s="553" t="s">
        <v>77</v>
      </c>
    </row>
    <row r="13" spans="1:20" x14ac:dyDescent="0.25">
      <c r="A13" s="669"/>
      <c r="B13" s="160" t="s">
        <v>73</v>
      </c>
      <c r="C13" s="337"/>
      <c r="D13" s="336"/>
      <c r="E13" s="388"/>
      <c r="F13" s="549"/>
      <c r="G13" s="336"/>
      <c r="H13" s="336"/>
      <c r="I13" s="581"/>
      <c r="J13" s="336"/>
      <c r="K13" s="338"/>
      <c r="L13" s="337"/>
      <c r="M13" s="336"/>
      <c r="N13" s="388"/>
      <c r="O13" s="549"/>
      <c r="P13" s="336"/>
      <c r="Q13" s="336"/>
      <c r="R13" s="581"/>
      <c r="S13" s="336"/>
      <c r="T13" s="336"/>
    </row>
    <row r="14" spans="1:20" x14ac:dyDescent="0.25">
      <c r="A14" s="669"/>
      <c r="B14" s="543" t="s">
        <v>301</v>
      </c>
      <c r="C14" s="559">
        <v>167913</v>
      </c>
      <c r="D14" s="560">
        <v>111134.9</v>
      </c>
      <c r="E14" s="560">
        <v>463931.02</v>
      </c>
      <c r="F14" s="568">
        <v>18513.2</v>
      </c>
      <c r="G14" s="560" t="s">
        <v>75</v>
      </c>
      <c r="H14" s="560" t="s">
        <v>376</v>
      </c>
      <c r="I14" s="582">
        <f>SUM(C14,F14)</f>
        <v>186426.2</v>
      </c>
      <c r="J14" s="571">
        <f t="shared" ref="J14:K29" si="0">SUM(D14,G14)</f>
        <v>111134.9</v>
      </c>
      <c r="K14" s="572">
        <f t="shared" si="0"/>
        <v>463931.02</v>
      </c>
      <c r="L14" s="559">
        <v>18299723</v>
      </c>
      <c r="M14" s="560">
        <v>29556233.381999999</v>
      </c>
      <c r="N14" s="560">
        <v>39371407.23932004</v>
      </c>
      <c r="O14" s="568">
        <v>530398.71000000008</v>
      </c>
      <c r="P14" s="560">
        <v>1959705.5730000003</v>
      </c>
      <c r="Q14" s="560">
        <v>613292.32649999985</v>
      </c>
      <c r="R14" s="582">
        <f>SUM(L14,O14)</f>
        <v>18830121.710000001</v>
      </c>
      <c r="S14" s="571">
        <f t="shared" ref="S14:S29" si="1">SUM(M14,P14)</f>
        <v>31515938.954999998</v>
      </c>
      <c r="T14" s="571">
        <f t="shared" ref="T14:T29" si="2">SUM(N14,Q14)</f>
        <v>39984699.565820038</v>
      </c>
    </row>
    <row r="15" spans="1:20" x14ac:dyDescent="0.25">
      <c r="A15" s="669"/>
      <c r="B15" s="544" t="s">
        <v>302</v>
      </c>
      <c r="C15" s="561">
        <v>50965.7</v>
      </c>
      <c r="D15" s="562">
        <v>36459.800000000003</v>
      </c>
      <c r="E15" s="563">
        <v>271082.23</v>
      </c>
      <c r="F15" s="569">
        <v>0</v>
      </c>
      <c r="G15" s="562" t="s">
        <v>75</v>
      </c>
      <c r="H15" s="562" t="s">
        <v>376</v>
      </c>
      <c r="I15" s="583">
        <f t="shared" ref="I15:I29" si="3">SUM(C15,F15)</f>
        <v>50965.7</v>
      </c>
      <c r="J15" s="573">
        <f t="shared" si="0"/>
        <v>36459.800000000003</v>
      </c>
      <c r="K15" s="574">
        <f t="shared" si="0"/>
        <v>271082.23</v>
      </c>
      <c r="L15" s="561">
        <v>2898316.7600000002</v>
      </c>
      <c r="M15" s="562">
        <v>4194117.6488000005</v>
      </c>
      <c r="N15" s="563">
        <v>4927112.7186881201</v>
      </c>
      <c r="O15" s="569">
        <v>64031.55</v>
      </c>
      <c r="P15" s="562">
        <v>63942.07</v>
      </c>
      <c r="Q15" s="562">
        <v>52982.06</v>
      </c>
      <c r="R15" s="583">
        <f t="shared" ref="R15:R29" si="4">SUM(L15,O15)</f>
        <v>2962348.31</v>
      </c>
      <c r="S15" s="573">
        <f t="shared" si="1"/>
        <v>4258059.7188000008</v>
      </c>
      <c r="T15" s="573">
        <f t="shared" si="2"/>
        <v>4980094.7786881197</v>
      </c>
    </row>
    <row r="16" spans="1:20" x14ac:dyDescent="0.25">
      <c r="A16" s="669"/>
      <c r="B16" s="543" t="s">
        <v>303</v>
      </c>
      <c r="C16" s="559" t="s">
        <v>75</v>
      </c>
      <c r="D16" s="560">
        <v>3229.2</v>
      </c>
      <c r="E16" s="564">
        <v>5385</v>
      </c>
      <c r="F16" s="568">
        <v>0</v>
      </c>
      <c r="G16" s="560" t="s">
        <v>75</v>
      </c>
      <c r="H16" s="560" t="s">
        <v>376</v>
      </c>
      <c r="I16" s="582">
        <f t="shared" si="3"/>
        <v>0</v>
      </c>
      <c r="J16" s="571">
        <f t="shared" si="0"/>
        <v>3229.2</v>
      </c>
      <c r="K16" s="572">
        <f t="shared" si="0"/>
        <v>5385</v>
      </c>
      <c r="L16" s="559">
        <v>177295.51</v>
      </c>
      <c r="M16" s="560">
        <v>880829.34019999998</v>
      </c>
      <c r="N16" s="564">
        <v>1249193.1043091277</v>
      </c>
      <c r="O16" s="568">
        <v>43239</v>
      </c>
      <c r="P16" s="560">
        <v>61320.899999999994</v>
      </c>
      <c r="Q16" s="560">
        <v>25279.045999999998</v>
      </c>
      <c r="R16" s="582">
        <f t="shared" si="4"/>
        <v>220534.51</v>
      </c>
      <c r="S16" s="571">
        <f t="shared" si="1"/>
        <v>942150.2402</v>
      </c>
      <c r="T16" s="571">
        <f t="shared" si="2"/>
        <v>1274472.1503091278</v>
      </c>
    </row>
    <row r="17" spans="2:20" x14ac:dyDescent="0.25">
      <c r="B17" s="544" t="s">
        <v>304</v>
      </c>
      <c r="C17" s="561">
        <v>8948.36</v>
      </c>
      <c r="D17" s="562">
        <v>5390</v>
      </c>
      <c r="E17" s="563">
        <v>49920</v>
      </c>
      <c r="F17" s="569">
        <v>16500.2</v>
      </c>
      <c r="G17" s="562" t="s">
        <v>75</v>
      </c>
      <c r="H17" s="562" t="s">
        <v>376</v>
      </c>
      <c r="I17" s="583">
        <f t="shared" si="3"/>
        <v>25448.560000000001</v>
      </c>
      <c r="J17" s="573">
        <f t="shared" si="0"/>
        <v>5390</v>
      </c>
      <c r="K17" s="574">
        <f t="shared" si="0"/>
        <v>49920</v>
      </c>
      <c r="L17" s="561">
        <v>2823786.5800000005</v>
      </c>
      <c r="M17" s="562">
        <v>3185275.6814999999</v>
      </c>
      <c r="N17" s="563">
        <v>1660603.8130923023</v>
      </c>
      <c r="O17" s="569">
        <v>393761.98000000004</v>
      </c>
      <c r="P17" s="562">
        <v>196223.9142</v>
      </c>
      <c r="Q17" s="562">
        <v>234795.46000000002</v>
      </c>
      <c r="R17" s="583">
        <f t="shared" si="4"/>
        <v>3217548.5600000005</v>
      </c>
      <c r="S17" s="573">
        <f t="shared" si="1"/>
        <v>3381499.5956999999</v>
      </c>
      <c r="T17" s="573">
        <f t="shared" si="2"/>
        <v>1895399.2730923023</v>
      </c>
    </row>
    <row r="18" spans="2:20" x14ac:dyDescent="0.25">
      <c r="B18" s="543" t="s">
        <v>305</v>
      </c>
      <c r="C18" s="559">
        <v>0</v>
      </c>
      <c r="D18" s="560">
        <v>0</v>
      </c>
      <c r="E18" s="564" t="s">
        <v>376</v>
      </c>
      <c r="F18" s="568">
        <v>0</v>
      </c>
      <c r="G18" s="560" t="s">
        <v>75</v>
      </c>
      <c r="H18" s="560" t="s">
        <v>376</v>
      </c>
      <c r="I18" s="582">
        <f t="shared" si="3"/>
        <v>0</v>
      </c>
      <c r="J18" s="571">
        <f t="shared" si="0"/>
        <v>0</v>
      </c>
      <c r="K18" s="572">
        <f t="shared" si="0"/>
        <v>0</v>
      </c>
      <c r="L18" s="559">
        <v>11670.119999999999</v>
      </c>
      <c r="M18" s="560">
        <v>2592.48</v>
      </c>
      <c r="N18" s="564">
        <v>8133.66</v>
      </c>
      <c r="O18" s="568">
        <v>200</v>
      </c>
      <c r="P18" s="560">
        <v>300</v>
      </c>
      <c r="Q18" s="560">
        <v>0</v>
      </c>
      <c r="R18" s="582">
        <f t="shared" si="4"/>
        <v>11870.119999999999</v>
      </c>
      <c r="S18" s="571">
        <f t="shared" si="1"/>
        <v>2892.48</v>
      </c>
      <c r="T18" s="571">
        <f t="shared" si="2"/>
        <v>8133.66</v>
      </c>
    </row>
    <row r="19" spans="2:20" x14ac:dyDescent="0.25">
      <c r="B19" s="544" t="s">
        <v>306</v>
      </c>
      <c r="C19" s="561">
        <v>29112.65</v>
      </c>
      <c r="D19" s="562">
        <v>26870.799999999999</v>
      </c>
      <c r="E19" s="563">
        <v>315228.36</v>
      </c>
      <c r="F19" s="569">
        <v>0</v>
      </c>
      <c r="G19" s="562">
        <v>0</v>
      </c>
      <c r="H19" s="562" t="s">
        <v>376</v>
      </c>
      <c r="I19" s="583">
        <f t="shared" si="3"/>
        <v>29112.65</v>
      </c>
      <c r="J19" s="573">
        <f t="shared" si="0"/>
        <v>26870.799999999999</v>
      </c>
      <c r="K19" s="574">
        <f t="shared" si="0"/>
        <v>315228.36</v>
      </c>
      <c r="L19" s="561">
        <v>2771469.97</v>
      </c>
      <c r="M19" s="562">
        <v>4752508.04005</v>
      </c>
      <c r="N19" s="563">
        <v>12740944.52</v>
      </c>
      <c r="O19" s="569">
        <v>407456.1</v>
      </c>
      <c r="P19" s="562">
        <v>1442020.1025</v>
      </c>
      <c r="Q19" s="562">
        <v>1982232.36</v>
      </c>
      <c r="R19" s="583">
        <f t="shared" si="4"/>
        <v>3178926.0700000003</v>
      </c>
      <c r="S19" s="573">
        <f t="shared" si="1"/>
        <v>6194528.14255</v>
      </c>
      <c r="T19" s="573">
        <f t="shared" si="2"/>
        <v>14723176.879999999</v>
      </c>
    </row>
    <row r="20" spans="2:20" x14ac:dyDescent="0.25">
      <c r="B20" s="543" t="s">
        <v>307</v>
      </c>
      <c r="C20" s="559">
        <v>25359.1</v>
      </c>
      <c r="D20" s="560">
        <v>66979.600000000006</v>
      </c>
      <c r="E20" s="564">
        <v>254666.4</v>
      </c>
      <c r="F20" s="568">
        <v>187267.42</v>
      </c>
      <c r="G20" s="560" t="s">
        <v>75</v>
      </c>
      <c r="H20" s="560" t="s">
        <v>376</v>
      </c>
      <c r="I20" s="582">
        <f t="shared" si="3"/>
        <v>212626.52000000002</v>
      </c>
      <c r="J20" s="571">
        <f t="shared" si="0"/>
        <v>66979.600000000006</v>
      </c>
      <c r="K20" s="572">
        <f t="shared" si="0"/>
        <v>254666.4</v>
      </c>
      <c r="L20" s="559">
        <v>5547566.0699999994</v>
      </c>
      <c r="M20" s="560">
        <v>6146411.2131999992</v>
      </c>
      <c r="N20" s="564">
        <v>8185740.0726269484</v>
      </c>
      <c r="O20" s="568">
        <v>1119251.6099999999</v>
      </c>
      <c r="P20" s="560">
        <v>2730060.7977000009</v>
      </c>
      <c r="Q20" s="560">
        <v>3938782.3884999999</v>
      </c>
      <c r="R20" s="582">
        <f t="shared" si="4"/>
        <v>6666817.6799999997</v>
      </c>
      <c r="S20" s="571">
        <f t="shared" si="1"/>
        <v>8876472.0109000001</v>
      </c>
      <c r="T20" s="571">
        <f t="shared" si="2"/>
        <v>12124522.461126948</v>
      </c>
    </row>
    <row r="21" spans="2:20" x14ac:dyDescent="0.25">
      <c r="B21" s="544" t="s">
        <v>308</v>
      </c>
      <c r="C21" s="561">
        <v>0</v>
      </c>
      <c r="D21" s="562">
        <v>0</v>
      </c>
      <c r="E21" s="563">
        <v>2380</v>
      </c>
      <c r="F21" s="569">
        <v>0</v>
      </c>
      <c r="G21" s="562" t="s">
        <v>75</v>
      </c>
      <c r="H21" s="562" t="s">
        <v>376</v>
      </c>
      <c r="I21" s="583">
        <f t="shared" si="3"/>
        <v>0</v>
      </c>
      <c r="J21" s="573">
        <f t="shared" si="0"/>
        <v>0</v>
      </c>
      <c r="K21" s="574">
        <f t="shared" si="0"/>
        <v>2380</v>
      </c>
      <c r="L21" s="561">
        <v>799400.37000000011</v>
      </c>
      <c r="M21" s="562">
        <v>1308618.1932599999</v>
      </c>
      <c r="N21" s="563">
        <v>1393433.5499999998</v>
      </c>
      <c r="O21" s="569">
        <v>89541.63</v>
      </c>
      <c r="P21" s="562">
        <v>11654.43</v>
      </c>
      <c r="Q21" s="562">
        <v>32612.71</v>
      </c>
      <c r="R21" s="583">
        <f t="shared" si="4"/>
        <v>888942.00000000012</v>
      </c>
      <c r="S21" s="573">
        <f t="shared" si="1"/>
        <v>1320272.6232599998</v>
      </c>
      <c r="T21" s="573">
        <f t="shared" si="2"/>
        <v>1426046.2599999998</v>
      </c>
    </row>
    <row r="22" spans="2:20" x14ac:dyDescent="0.25">
      <c r="B22" s="543" t="s">
        <v>309</v>
      </c>
      <c r="C22" s="559">
        <v>0</v>
      </c>
      <c r="D22" s="560">
        <v>1850</v>
      </c>
      <c r="E22" s="564">
        <v>5460</v>
      </c>
      <c r="F22" s="568">
        <v>0</v>
      </c>
      <c r="G22" s="560" t="s">
        <v>75</v>
      </c>
      <c r="H22" s="560" t="s">
        <v>376</v>
      </c>
      <c r="I22" s="582">
        <f t="shared" si="3"/>
        <v>0</v>
      </c>
      <c r="J22" s="571">
        <f t="shared" si="0"/>
        <v>1850</v>
      </c>
      <c r="K22" s="572">
        <f t="shared" si="0"/>
        <v>5460</v>
      </c>
      <c r="L22" s="559">
        <v>47948.619999999995</v>
      </c>
      <c r="M22" s="560">
        <v>52282.474999999999</v>
      </c>
      <c r="N22" s="564">
        <v>138128.85466764367</v>
      </c>
      <c r="O22" s="568">
        <v>584.67999999999995</v>
      </c>
      <c r="P22" s="560">
        <v>4178.3999999999996</v>
      </c>
      <c r="Q22" s="560">
        <v>1000</v>
      </c>
      <c r="R22" s="582">
        <f t="shared" si="4"/>
        <v>48533.299999999996</v>
      </c>
      <c r="S22" s="571">
        <f t="shared" si="1"/>
        <v>56460.875</v>
      </c>
      <c r="T22" s="571">
        <f t="shared" si="2"/>
        <v>139128.85466764367</v>
      </c>
    </row>
    <row r="23" spans="2:20" x14ac:dyDescent="0.25">
      <c r="B23" s="544" t="s">
        <v>310</v>
      </c>
      <c r="C23" s="561">
        <v>0</v>
      </c>
      <c r="D23" s="562">
        <v>0</v>
      </c>
      <c r="E23" s="563">
        <v>66666.539999999994</v>
      </c>
      <c r="F23" s="569">
        <v>0</v>
      </c>
      <c r="G23" s="562" t="s">
        <v>75</v>
      </c>
      <c r="H23" s="562" t="s">
        <v>376</v>
      </c>
      <c r="I23" s="583">
        <f t="shared" si="3"/>
        <v>0</v>
      </c>
      <c r="J23" s="573">
        <f t="shared" si="0"/>
        <v>0</v>
      </c>
      <c r="K23" s="574">
        <f t="shared" si="0"/>
        <v>66666.539999999994</v>
      </c>
      <c r="L23" s="561">
        <v>19030.919999999998</v>
      </c>
      <c r="M23" s="562">
        <v>122384.58</v>
      </c>
      <c r="N23" s="563">
        <v>163826.72712801388</v>
      </c>
      <c r="O23" s="569">
        <v>13850.66</v>
      </c>
      <c r="P23" s="562">
        <v>20126.400000000001</v>
      </c>
      <c r="Q23" s="562">
        <v>58926.96</v>
      </c>
      <c r="R23" s="583">
        <f t="shared" si="4"/>
        <v>32881.58</v>
      </c>
      <c r="S23" s="573">
        <f t="shared" si="1"/>
        <v>142510.98000000001</v>
      </c>
      <c r="T23" s="573">
        <f t="shared" si="2"/>
        <v>222753.68712801387</v>
      </c>
    </row>
    <row r="24" spans="2:20" x14ac:dyDescent="0.25">
      <c r="B24" s="543" t="s">
        <v>311</v>
      </c>
      <c r="C24" s="559">
        <v>19788.919999999998</v>
      </c>
      <c r="D24" s="560">
        <v>31867.14</v>
      </c>
      <c r="E24" s="564">
        <v>43212</v>
      </c>
      <c r="F24" s="568">
        <v>0</v>
      </c>
      <c r="G24" s="560" t="s">
        <v>75</v>
      </c>
      <c r="H24" s="560" t="s">
        <v>376</v>
      </c>
      <c r="I24" s="582">
        <f t="shared" si="3"/>
        <v>19788.919999999998</v>
      </c>
      <c r="J24" s="571">
        <f t="shared" si="0"/>
        <v>31867.14</v>
      </c>
      <c r="K24" s="572">
        <f t="shared" si="0"/>
        <v>43212</v>
      </c>
      <c r="L24" s="559">
        <v>5667393.3200000003</v>
      </c>
      <c r="M24" s="560">
        <v>6997890.4281500001</v>
      </c>
      <c r="N24" s="564">
        <v>7351725.5251229787</v>
      </c>
      <c r="O24" s="568">
        <v>171245.53</v>
      </c>
      <c r="P24" s="560">
        <v>87622.926000000007</v>
      </c>
      <c r="Q24" s="560">
        <v>170626.90224999998</v>
      </c>
      <c r="R24" s="582">
        <f t="shared" si="4"/>
        <v>5838638.8500000006</v>
      </c>
      <c r="S24" s="571">
        <f t="shared" si="1"/>
        <v>7085513.35415</v>
      </c>
      <c r="T24" s="571">
        <f t="shared" si="2"/>
        <v>7522352.427372979</v>
      </c>
    </row>
    <row r="25" spans="2:20" x14ac:dyDescent="0.25">
      <c r="B25" s="544" t="s">
        <v>312</v>
      </c>
      <c r="C25" s="561">
        <v>458651.9</v>
      </c>
      <c r="D25" s="562">
        <v>1203234.8</v>
      </c>
      <c r="E25" s="563">
        <v>1529899.53</v>
      </c>
      <c r="F25" s="569">
        <v>245138.38</v>
      </c>
      <c r="G25" s="562" t="s">
        <v>75</v>
      </c>
      <c r="H25" s="562">
        <v>217564.27</v>
      </c>
      <c r="I25" s="583">
        <f t="shared" si="3"/>
        <v>703790.28</v>
      </c>
      <c r="J25" s="573">
        <f t="shared" si="0"/>
        <v>1203234.8</v>
      </c>
      <c r="K25" s="574">
        <f t="shared" si="0"/>
        <v>1747463.8</v>
      </c>
      <c r="L25" s="561">
        <v>62945121.020000003</v>
      </c>
      <c r="M25" s="562">
        <v>66356433.752059996</v>
      </c>
      <c r="N25" s="563">
        <v>64961974.192235842</v>
      </c>
      <c r="O25" s="569">
        <v>13498250.729999999</v>
      </c>
      <c r="P25" s="562">
        <v>19563811.165300004</v>
      </c>
      <c r="Q25" s="562">
        <v>28406503.494900003</v>
      </c>
      <c r="R25" s="583">
        <f t="shared" si="4"/>
        <v>76443371.75</v>
      </c>
      <c r="S25" s="573">
        <f t="shared" si="1"/>
        <v>85920244.917360008</v>
      </c>
      <c r="T25" s="573">
        <f t="shared" si="2"/>
        <v>93368477.687135845</v>
      </c>
    </row>
    <row r="26" spans="2:20" x14ac:dyDescent="0.25">
      <c r="B26" s="543" t="s">
        <v>313</v>
      </c>
      <c r="C26" s="559">
        <v>748</v>
      </c>
      <c r="D26" s="560">
        <v>4157.3999999999996</v>
      </c>
      <c r="E26" s="564">
        <v>1856</v>
      </c>
      <c r="F26" s="568">
        <v>0</v>
      </c>
      <c r="G26" s="560" t="s">
        <v>75</v>
      </c>
      <c r="H26" s="560" t="s">
        <v>376</v>
      </c>
      <c r="I26" s="582">
        <f t="shared" si="3"/>
        <v>748</v>
      </c>
      <c r="J26" s="571">
        <f t="shared" si="0"/>
        <v>4157.3999999999996</v>
      </c>
      <c r="K26" s="572">
        <f t="shared" si="0"/>
        <v>1856</v>
      </c>
      <c r="L26" s="559">
        <v>1145622.53</v>
      </c>
      <c r="M26" s="560">
        <v>859969.89500000014</v>
      </c>
      <c r="N26" s="564">
        <v>1124431.8313887219</v>
      </c>
      <c r="O26" s="568">
        <v>10268.400000000001</v>
      </c>
      <c r="P26" s="560">
        <v>21285.46</v>
      </c>
      <c r="Q26" s="560">
        <v>12206.91</v>
      </c>
      <c r="R26" s="582">
        <f t="shared" si="4"/>
        <v>1155890.93</v>
      </c>
      <c r="S26" s="571">
        <f t="shared" si="1"/>
        <v>881255.3550000001</v>
      </c>
      <c r="T26" s="571">
        <f t="shared" si="2"/>
        <v>1136638.7413887219</v>
      </c>
    </row>
    <row r="27" spans="2:20" x14ac:dyDescent="0.25">
      <c r="B27" s="544" t="s">
        <v>314</v>
      </c>
      <c r="C27" s="561">
        <v>0</v>
      </c>
      <c r="D27" s="562">
        <v>0</v>
      </c>
      <c r="E27" s="563">
        <v>2260</v>
      </c>
      <c r="F27" s="569">
        <v>0</v>
      </c>
      <c r="G27" s="562" t="s">
        <v>75</v>
      </c>
      <c r="H27" s="562" t="s">
        <v>376</v>
      </c>
      <c r="I27" s="583">
        <f t="shared" si="3"/>
        <v>0</v>
      </c>
      <c r="J27" s="573">
        <f t="shared" si="0"/>
        <v>0</v>
      </c>
      <c r="K27" s="574">
        <f t="shared" si="0"/>
        <v>2260</v>
      </c>
      <c r="L27" s="561">
        <v>40148</v>
      </c>
      <c r="M27" s="562">
        <v>73311.199999999997</v>
      </c>
      <c r="N27" s="563">
        <v>333271.64090375154</v>
      </c>
      <c r="O27" s="569">
        <v>485833.58</v>
      </c>
      <c r="P27" s="562">
        <v>1000</v>
      </c>
      <c r="Q27" s="562">
        <v>0</v>
      </c>
      <c r="R27" s="583">
        <f t="shared" si="4"/>
        <v>525981.58000000007</v>
      </c>
      <c r="S27" s="573">
        <f t="shared" si="1"/>
        <v>74311.199999999997</v>
      </c>
      <c r="T27" s="573">
        <f t="shared" si="2"/>
        <v>333271.64090375154</v>
      </c>
    </row>
    <row r="28" spans="2:20" x14ac:dyDescent="0.25">
      <c r="B28" s="543" t="s">
        <v>315</v>
      </c>
      <c r="C28" s="559">
        <v>16798.099999999999</v>
      </c>
      <c r="D28" s="560">
        <v>29239</v>
      </c>
      <c r="E28" s="564">
        <v>1319270.4099999999</v>
      </c>
      <c r="F28" s="568">
        <v>0</v>
      </c>
      <c r="G28" s="560" t="s">
        <v>75</v>
      </c>
      <c r="H28" s="560">
        <v>63768</v>
      </c>
      <c r="I28" s="582">
        <f t="shared" si="3"/>
        <v>16798.099999999999</v>
      </c>
      <c r="J28" s="571">
        <f t="shared" si="0"/>
        <v>29239</v>
      </c>
      <c r="K28" s="572">
        <f t="shared" si="0"/>
        <v>1383038.41</v>
      </c>
      <c r="L28" s="559">
        <v>2498803.5099999998</v>
      </c>
      <c r="M28" s="560">
        <v>16699608.243080001</v>
      </c>
      <c r="N28" s="564">
        <v>41223077.096276611</v>
      </c>
      <c r="O28" s="568">
        <v>335235.38000000006</v>
      </c>
      <c r="P28" s="560">
        <v>1115462.6080999998</v>
      </c>
      <c r="Q28" s="560">
        <v>6170184.1380000003</v>
      </c>
      <c r="R28" s="582">
        <f t="shared" si="4"/>
        <v>2834038.8899999997</v>
      </c>
      <c r="S28" s="571">
        <f t="shared" si="1"/>
        <v>17815070.851180002</v>
      </c>
      <c r="T28" s="571">
        <f t="shared" si="2"/>
        <v>47393261.234276608</v>
      </c>
    </row>
    <row r="29" spans="2:20" x14ac:dyDescent="0.25">
      <c r="B29" s="544" t="s">
        <v>124</v>
      </c>
      <c r="C29" s="561">
        <v>630033.64</v>
      </c>
      <c r="D29" s="562">
        <v>1302842.08</v>
      </c>
      <c r="E29" s="563">
        <v>1456979.47</v>
      </c>
      <c r="F29" s="569">
        <v>388085.48</v>
      </c>
      <c r="G29" s="562">
        <v>581930.30000000005</v>
      </c>
      <c r="H29" s="562">
        <v>198367</v>
      </c>
      <c r="I29" s="583">
        <f t="shared" si="3"/>
        <v>1018119.12</v>
      </c>
      <c r="J29" s="573">
        <f t="shared" si="0"/>
        <v>1884772.3800000001</v>
      </c>
      <c r="K29" s="574">
        <f t="shared" si="0"/>
        <v>1655346.47</v>
      </c>
      <c r="L29" s="561">
        <v>82546161.570000008</v>
      </c>
      <c r="M29" s="562">
        <v>81345428.530980006</v>
      </c>
      <c r="N29" s="563">
        <v>98299408.740939915</v>
      </c>
      <c r="O29" s="569">
        <v>15246009.780000001</v>
      </c>
      <c r="P29" s="562">
        <v>17274828.673300002</v>
      </c>
      <c r="Q29" s="562">
        <v>12371434.055949999</v>
      </c>
      <c r="R29" s="583">
        <f t="shared" si="4"/>
        <v>97792171.350000009</v>
      </c>
      <c r="S29" s="573">
        <f t="shared" si="1"/>
        <v>98620257.204280004</v>
      </c>
      <c r="T29" s="573">
        <f t="shared" si="2"/>
        <v>110670842.79688992</v>
      </c>
    </row>
    <row r="30" spans="2:20" x14ac:dyDescent="0.25">
      <c r="B30" s="545" t="s">
        <v>183</v>
      </c>
      <c r="C30" s="565">
        <f t="shared" ref="C30:I30" si="5">SUM(C14:C29)</f>
        <v>1408319.37</v>
      </c>
      <c r="D30" s="566">
        <f t="shared" si="5"/>
        <v>2823254.7199999997</v>
      </c>
      <c r="E30" s="567">
        <f t="shared" si="5"/>
        <v>5788196.96</v>
      </c>
      <c r="F30" s="570">
        <f t="shared" si="5"/>
        <v>855504.67999999993</v>
      </c>
      <c r="G30" s="566">
        <f t="shared" si="5"/>
        <v>581930.30000000005</v>
      </c>
      <c r="H30" s="566">
        <f t="shared" si="5"/>
        <v>479699.27</v>
      </c>
      <c r="I30" s="584">
        <f t="shared" si="5"/>
        <v>2263824.0500000003</v>
      </c>
      <c r="J30" s="575">
        <f t="shared" ref="J30:K30" si="6">SUM(J14:J29)</f>
        <v>3405185.02</v>
      </c>
      <c r="K30" s="576">
        <f t="shared" si="6"/>
        <v>6267896.2299999995</v>
      </c>
      <c r="L30" s="565">
        <f t="shared" ref="L30:R30" si="7">SUM(L14:L29)</f>
        <v>188239457.87000003</v>
      </c>
      <c r="M30" s="566">
        <f t="shared" si="7"/>
        <v>222533895.08327997</v>
      </c>
      <c r="N30" s="567">
        <f t="shared" si="7"/>
        <v>283132413.28670001</v>
      </c>
      <c r="O30" s="570">
        <f t="shared" si="7"/>
        <v>32409159.32</v>
      </c>
      <c r="P30" s="566">
        <f t="shared" si="7"/>
        <v>44553543.420100011</v>
      </c>
      <c r="Q30" s="566">
        <f t="shared" si="7"/>
        <v>54070858.812099993</v>
      </c>
      <c r="R30" s="584">
        <f t="shared" si="7"/>
        <v>220648617.19</v>
      </c>
      <c r="S30" s="575">
        <f t="shared" ref="S30" si="8">SUM(S14:S29)</f>
        <v>267087438.50338</v>
      </c>
      <c r="T30" s="575">
        <f t="shared" ref="T30" si="9">SUM(T14:T29)</f>
        <v>337203272.09879994</v>
      </c>
    </row>
    <row r="31" spans="2:20" x14ac:dyDescent="0.25">
      <c r="B31" s="323" t="s">
        <v>78</v>
      </c>
      <c r="C31" s="539"/>
      <c r="D31" s="540"/>
      <c r="E31" s="541"/>
      <c r="F31" s="550"/>
      <c r="G31" s="540"/>
      <c r="H31" s="540"/>
      <c r="I31" s="585"/>
      <c r="J31" s="577"/>
      <c r="K31" s="578"/>
      <c r="L31" s="539"/>
      <c r="M31" s="540"/>
      <c r="N31" s="541"/>
      <c r="O31" s="550"/>
      <c r="P31" s="540"/>
      <c r="Q31" s="540"/>
      <c r="R31" s="585"/>
      <c r="S31" s="577"/>
      <c r="T31" s="577"/>
    </row>
    <row r="32" spans="2:20" x14ac:dyDescent="0.25">
      <c r="B32" s="543" t="s">
        <v>301</v>
      </c>
      <c r="C32" s="243">
        <f>IFERROR(C14/C$30,"-")</f>
        <v>0.11922934781476448</v>
      </c>
      <c r="D32" s="345">
        <f t="shared" ref="D32:H32" si="10">IFERROR(D14/D$30,"-")</f>
        <v>3.9364106686059136E-2</v>
      </c>
      <c r="E32" s="345">
        <f t="shared" si="10"/>
        <v>8.0151215172194146E-2</v>
      </c>
      <c r="F32" s="487">
        <f t="shared" si="10"/>
        <v>2.1640092021472053E-2</v>
      </c>
      <c r="G32" s="345" t="str">
        <f t="shared" si="10"/>
        <v>-</v>
      </c>
      <c r="H32" s="345" t="str">
        <f t="shared" si="10"/>
        <v>-</v>
      </c>
      <c r="I32" s="586">
        <f t="shared" ref="I32:K32" si="11">IFERROR(I14/I$30,"-")</f>
        <v>8.2350127873232898E-2</v>
      </c>
      <c r="J32" s="489">
        <f t="shared" si="11"/>
        <v>3.2636963732443527E-2</v>
      </c>
      <c r="K32" s="579">
        <f t="shared" si="11"/>
        <v>7.4017023092930193E-2</v>
      </c>
      <c r="L32" s="243">
        <f>IFERROR(L14/L$30,"-")</f>
        <v>9.7215128045247359E-2</v>
      </c>
      <c r="M32" s="345">
        <f t="shared" ref="M32:T32" si="12">IFERROR(M14/M$30,"-")</f>
        <v>0.13281677099544328</v>
      </c>
      <c r="N32" s="345">
        <f t="shared" si="12"/>
        <v>0.13905651699246646</v>
      </c>
      <c r="O32" s="487">
        <f t="shared" si="12"/>
        <v>1.6365704051838396E-2</v>
      </c>
      <c r="P32" s="345">
        <f t="shared" si="12"/>
        <v>4.3985403237666913E-2</v>
      </c>
      <c r="Q32" s="345">
        <f t="shared" si="12"/>
        <v>1.1342381829577249E-2</v>
      </c>
      <c r="R32" s="586">
        <f t="shared" si="12"/>
        <v>8.5339858231630913E-2</v>
      </c>
      <c r="S32" s="489">
        <f t="shared" si="12"/>
        <v>0.11799858178130367</v>
      </c>
      <c r="T32" s="489">
        <f t="shared" si="12"/>
        <v>0.11857743644345359</v>
      </c>
    </row>
    <row r="33" spans="2:20" x14ac:dyDescent="0.25">
      <c r="B33" s="544" t="s">
        <v>302</v>
      </c>
      <c r="C33" s="347">
        <f t="shared" ref="C33:K33" si="13">IFERROR(C15/C$30,"-")</f>
        <v>3.6189021528547173E-2</v>
      </c>
      <c r="D33" s="557">
        <f t="shared" si="13"/>
        <v>1.2914102203289686E-2</v>
      </c>
      <c r="E33" s="450">
        <f t="shared" si="13"/>
        <v>4.6833622261534098E-2</v>
      </c>
      <c r="F33" s="488">
        <f t="shared" si="13"/>
        <v>0</v>
      </c>
      <c r="G33" s="557" t="str">
        <f t="shared" si="13"/>
        <v>-</v>
      </c>
      <c r="H33" s="557" t="str">
        <f t="shared" si="13"/>
        <v>-</v>
      </c>
      <c r="I33" s="587">
        <f t="shared" si="13"/>
        <v>2.2513101227986332E-2</v>
      </c>
      <c r="J33" s="34">
        <f t="shared" si="13"/>
        <v>1.0707142133498521E-2</v>
      </c>
      <c r="K33" s="580">
        <f t="shared" si="13"/>
        <v>4.3249316844545145E-2</v>
      </c>
      <c r="L33" s="347">
        <f t="shared" ref="L33:T33" si="14">IFERROR(L15/L$30,"-")</f>
        <v>1.5396967207595792E-2</v>
      </c>
      <c r="M33" s="557">
        <f t="shared" si="14"/>
        <v>1.8847095842322872E-2</v>
      </c>
      <c r="N33" s="450">
        <f t="shared" si="14"/>
        <v>1.7402149974608958E-2</v>
      </c>
      <c r="O33" s="488">
        <f t="shared" si="14"/>
        <v>1.9757238800231862E-3</v>
      </c>
      <c r="P33" s="557">
        <f t="shared" si="14"/>
        <v>1.435173615644519E-3</v>
      </c>
      <c r="Q33" s="557">
        <f t="shared" si="14"/>
        <v>9.7986348217838281E-4</v>
      </c>
      <c r="R33" s="587">
        <f t="shared" si="14"/>
        <v>1.3425637322028304E-2</v>
      </c>
      <c r="S33" s="34">
        <f t="shared" si="14"/>
        <v>1.5942568256522911E-2</v>
      </c>
      <c r="T33" s="34">
        <f t="shared" si="14"/>
        <v>1.4768821036911413E-2</v>
      </c>
    </row>
    <row r="34" spans="2:20" x14ac:dyDescent="0.25">
      <c r="B34" s="543" t="s">
        <v>303</v>
      </c>
      <c r="C34" s="243" t="str">
        <f t="shared" ref="C34:K34" si="15">IFERROR(C16/C$30,"-")</f>
        <v>-</v>
      </c>
      <c r="D34" s="345">
        <f t="shared" si="15"/>
        <v>1.1437862751540889E-3</v>
      </c>
      <c r="E34" s="449">
        <f t="shared" si="15"/>
        <v>9.3034152728624494E-4</v>
      </c>
      <c r="F34" s="487">
        <f t="shared" si="15"/>
        <v>0</v>
      </c>
      <c r="G34" s="345" t="str">
        <f t="shared" si="15"/>
        <v>-</v>
      </c>
      <c r="H34" s="345" t="str">
        <f t="shared" si="15"/>
        <v>-</v>
      </c>
      <c r="I34" s="586">
        <f t="shared" si="15"/>
        <v>0</v>
      </c>
      <c r="J34" s="489">
        <f t="shared" si="15"/>
        <v>9.4831851456929047E-4</v>
      </c>
      <c r="K34" s="579">
        <f t="shared" si="15"/>
        <v>8.5913994144092595E-4</v>
      </c>
      <c r="L34" s="243">
        <f t="shared" ref="L34:T34" si="16">IFERROR(L16/L$30,"-")</f>
        <v>9.4186156295903692E-4</v>
      </c>
      <c r="M34" s="345">
        <f t="shared" si="16"/>
        <v>3.9581805723139969E-3</v>
      </c>
      <c r="N34" s="449">
        <f t="shared" si="16"/>
        <v>4.4120455507303371E-3</v>
      </c>
      <c r="O34" s="487">
        <f t="shared" si="16"/>
        <v>1.3341598766283579E-3</v>
      </c>
      <c r="P34" s="345">
        <f t="shared" si="16"/>
        <v>1.3763417069165259E-3</v>
      </c>
      <c r="Q34" s="345">
        <f t="shared" si="16"/>
        <v>4.6751700556202456E-4</v>
      </c>
      <c r="R34" s="586">
        <f t="shared" si="16"/>
        <v>9.994828556305806E-4</v>
      </c>
      <c r="S34" s="489">
        <f t="shared" si="16"/>
        <v>3.5274973824277289E-3</v>
      </c>
      <c r="T34" s="489">
        <f t="shared" si="16"/>
        <v>3.7795367238776666E-3</v>
      </c>
    </row>
    <row r="35" spans="2:20" x14ac:dyDescent="0.25">
      <c r="B35" s="544" t="s">
        <v>304</v>
      </c>
      <c r="C35" s="347">
        <f t="shared" ref="C35:K35" si="17">IFERROR(C17/C$30,"-")</f>
        <v>6.3539280866384733E-3</v>
      </c>
      <c r="D35" s="557">
        <f t="shared" si="17"/>
        <v>1.9091440675958564E-3</v>
      </c>
      <c r="E35" s="450">
        <f t="shared" si="17"/>
        <v>8.624447361583909E-3</v>
      </c>
      <c r="F35" s="488">
        <f t="shared" si="17"/>
        <v>1.9287094957797311E-2</v>
      </c>
      <c r="G35" s="557" t="str">
        <f t="shared" si="17"/>
        <v>-</v>
      </c>
      <c r="H35" s="557" t="str">
        <f t="shared" si="17"/>
        <v>-</v>
      </c>
      <c r="I35" s="587">
        <f t="shared" si="17"/>
        <v>1.1241403677109976E-2</v>
      </c>
      <c r="J35" s="34">
        <f t="shared" si="17"/>
        <v>1.5828802160065888E-3</v>
      </c>
      <c r="K35" s="580">
        <f t="shared" si="17"/>
        <v>7.9643947774802274E-3</v>
      </c>
      <c r="L35" s="347">
        <f t="shared" ref="L35:T35" si="18">IFERROR(L17/L$30,"-")</f>
        <v>1.5001034384353861E-2</v>
      </c>
      <c r="M35" s="557">
        <f t="shared" si="18"/>
        <v>1.4313665252243746E-2</v>
      </c>
      <c r="N35" s="450">
        <f t="shared" si="18"/>
        <v>5.8651137600793666E-3</v>
      </c>
      <c r="O35" s="488">
        <f t="shared" si="18"/>
        <v>1.214971286703527E-2</v>
      </c>
      <c r="P35" s="557">
        <f t="shared" si="18"/>
        <v>4.4042268950369272E-3</v>
      </c>
      <c r="Q35" s="557">
        <f t="shared" si="18"/>
        <v>4.3423660204090827E-3</v>
      </c>
      <c r="R35" s="587">
        <f t="shared" si="18"/>
        <v>1.4582228526858962E-2</v>
      </c>
      <c r="S35" s="34">
        <f t="shared" si="18"/>
        <v>1.2660646321100597E-2</v>
      </c>
      <c r="T35" s="34">
        <f t="shared" si="18"/>
        <v>5.6209397414653606E-3</v>
      </c>
    </row>
    <row r="36" spans="2:20" x14ac:dyDescent="0.25">
      <c r="B36" s="543" t="s">
        <v>305</v>
      </c>
      <c r="C36" s="243">
        <f t="shared" ref="C36:K36" si="19">IFERROR(C18/C$30,"-")</f>
        <v>0</v>
      </c>
      <c r="D36" s="345">
        <f t="shared" si="19"/>
        <v>0</v>
      </c>
      <c r="E36" s="449" t="str">
        <f t="shared" si="19"/>
        <v>-</v>
      </c>
      <c r="F36" s="487">
        <f t="shared" si="19"/>
        <v>0</v>
      </c>
      <c r="G36" s="345" t="str">
        <f t="shared" si="19"/>
        <v>-</v>
      </c>
      <c r="H36" s="345" t="str">
        <f t="shared" si="19"/>
        <v>-</v>
      </c>
      <c r="I36" s="586">
        <f t="shared" si="19"/>
        <v>0</v>
      </c>
      <c r="J36" s="489">
        <f t="shared" si="19"/>
        <v>0</v>
      </c>
      <c r="K36" s="579">
        <f t="shared" si="19"/>
        <v>0</v>
      </c>
      <c r="L36" s="243">
        <f t="shared" ref="L36:T36" si="20">IFERROR(L18/L$30,"-")</f>
        <v>6.1996141149426261E-5</v>
      </c>
      <c r="M36" s="345">
        <f t="shared" si="20"/>
        <v>1.1649820801589814E-5</v>
      </c>
      <c r="N36" s="449">
        <f t="shared" si="20"/>
        <v>2.8727406747894499E-5</v>
      </c>
      <c r="O36" s="487">
        <f t="shared" si="20"/>
        <v>6.1710949680999004E-6</v>
      </c>
      <c r="P36" s="345">
        <f t="shared" si="20"/>
        <v>6.7334711668445467E-6</v>
      </c>
      <c r="Q36" s="345">
        <f t="shared" si="20"/>
        <v>0</v>
      </c>
      <c r="R36" s="586">
        <f t="shared" si="20"/>
        <v>5.3796484887003241E-5</v>
      </c>
      <c r="S36" s="489">
        <f t="shared" si="20"/>
        <v>1.0829711858438433E-5</v>
      </c>
      <c r="T36" s="489">
        <f t="shared" si="20"/>
        <v>2.4120940314057368E-5</v>
      </c>
    </row>
    <row r="37" spans="2:20" x14ac:dyDescent="0.25">
      <c r="B37" s="544" t="s">
        <v>306</v>
      </c>
      <c r="C37" s="347">
        <f t="shared" ref="C37:K37" si="21">IFERROR(C19/C$30,"-")</f>
        <v>2.0671909099709392E-2</v>
      </c>
      <c r="D37" s="557">
        <f t="shared" si="21"/>
        <v>9.5176676088227705E-3</v>
      </c>
      <c r="E37" s="450">
        <f t="shared" si="21"/>
        <v>5.4460544825689551E-2</v>
      </c>
      <c r="F37" s="488">
        <f t="shared" si="21"/>
        <v>0</v>
      </c>
      <c r="G37" s="557">
        <f t="shared" si="21"/>
        <v>0</v>
      </c>
      <c r="H37" s="557" t="str">
        <f t="shared" si="21"/>
        <v>-</v>
      </c>
      <c r="I37" s="587">
        <f t="shared" si="21"/>
        <v>1.285994377522405E-2</v>
      </c>
      <c r="J37" s="34">
        <f t="shared" si="21"/>
        <v>7.8911424319610089E-3</v>
      </c>
      <c r="K37" s="580">
        <f t="shared" si="21"/>
        <v>5.0292530130161391E-2</v>
      </c>
      <c r="L37" s="347">
        <f t="shared" ref="L37:T37" si="22">IFERROR(L19/L$30,"-")</f>
        <v>1.4723108541430266E-2</v>
      </c>
      <c r="M37" s="557">
        <f t="shared" si="22"/>
        <v>2.1356333327430616E-2</v>
      </c>
      <c r="N37" s="450">
        <f t="shared" si="22"/>
        <v>4.4999950278029499E-2</v>
      </c>
      <c r="O37" s="488">
        <f t="shared" si="22"/>
        <v>1.2572251442158049E-2</v>
      </c>
      <c r="P37" s="557">
        <f t="shared" si="22"/>
        <v>3.2366002607313225E-2</v>
      </c>
      <c r="Q37" s="557">
        <f t="shared" si="22"/>
        <v>3.6659901535657048E-2</v>
      </c>
      <c r="R37" s="587">
        <f t="shared" si="22"/>
        <v>1.4407187819639199E-2</v>
      </c>
      <c r="S37" s="34">
        <f t="shared" si="22"/>
        <v>2.3192884612099073E-2</v>
      </c>
      <c r="T37" s="34">
        <f t="shared" si="22"/>
        <v>4.3662615692786441E-2</v>
      </c>
    </row>
    <row r="38" spans="2:20" x14ac:dyDescent="0.25">
      <c r="B38" s="543" t="s">
        <v>307</v>
      </c>
      <c r="C38" s="243">
        <f t="shared" ref="C38:K38" si="23">IFERROR(C20/C$30,"-")</f>
        <v>1.8006640070568649E-2</v>
      </c>
      <c r="D38" s="345">
        <f t="shared" si="23"/>
        <v>2.3724249719841082E-2</v>
      </c>
      <c r="E38" s="449">
        <f t="shared" si="23"/>
        <v>4.3997535287741835E-2</v>
      </c>
      <c r="F38" s="487">
        <f t="shared" si="23"/>
        <v>0.21889701409932677</v>
      </c>
      <c r="G38" s="345" t="str">
        <f t="shared" si="23"/>
        <v>-</v>
      </c>
      <c r="H38" s="345" t="str">
        <f t="shared" si="23"/>
        <v>-</v>
      </c>
      <c r="I38" s="586">
        <f t="shared" si="23"/>
        <v>9.3923606828012984E-2</v>
      </c>
      <c r="J38" s="489">
        <f t="shared" si="23"/>
        <v>1.9669885661602025E-2</v>
      </c>
      <c r="K38" s="579">
        <f t="shared" si="23"/>
        <v>4.0630283376596361E-2</v>
      </c>
      <c r="L38" s="243">
        <f t="shared" ref="L38:T38" si="24">IFERROR(L20/L$30,"-")</f>
        <v>2.9470792854871062E-2</v>
      </c>
      <c r="M38" s="345">
        <f t="shared" si="24"/>
        <v>2.7620112481740351E-2</v>
      </c>
      <c r="N38" s="449">
        <f t="shared" si="24"/>
        <v>2.8911349207969575E-2</v>
      </c>
      <c r="O38" s="487">
        <f t="shared" si="24"/>
        <v>3.4535039892543556E-2</v>
      </c>
      <c r="P38" s="345">
        <f t="shared" si="24"/>
        <v>6.1275952216818599E-2</v>
      </c>
      <c r="Q38" s="345">
        <f t="shared" si="24"/>
        <v>7.2844827602748893E-2</v>
      </c>
      <c r="R38" s="586">
        <f t="shared" si="24"/>
        <v>3.0214636125542628E-2</v>
      </c>
      <c r="S38" s="489">
        <f t="shared" si="24"/>
        <v>3.3234329778439459E-2</v>
      </c>
      <c r="T38" s="489">
        <f t="shared" si="24"/>
        <v>3.5956123396022339E-2</v>
      </c>
    </row>
    <row r="39" spans="2:20" x14ac:dyDescent="0.25">
      <c r="B39" s="544" t="s">
        <v>308</v>
      </c>
      <c r="C39" s="347">
        <f t="shared" ref="C39:K39" si="25">IFERROR(C21/C$30,"-")</f>
        <v>0</v>
      </c>
      <c r="D39" s="557">
        <f t="shared" si="25"/>
        <v>0</v>
      </c>
      <c r="E39" s="450">
        <f t="shared" si="25"/>
        <v>4.1118158494730977E-4</v>
      </c>
      <c r="F39" s="488">
        <f t="shared" si="25"/>
        <v>0</v>
      </c>
      <c r="G39" s="557" t="str">
        <f t="shared" si="25"/>
        <v>-</v>
      </c>
      <c r="H39" s="557" t="str">
        <f t="shared" si="25"/>
        <v>-</v>
      </c>
      <c r="I39" s="587">
        <f t="shared" si="25"/>
        <v>0</v>
      </c>
      <c r="J39" s="34">
        <f t="shared" si="25"/>
        <v>0</v>
      </c>
      <c r="K39" s="580">
        <f t="shared" si="25"/>
        <v>3.7971273177890504E-4</v>
      </c>
      <c r="L39" s="347">
        <f t="shared" ref="L39:T39" si="26">IFERROR(L21/L$30,"-")</f>
        <v>4.2467205284456013E-3</v>
      </c>
      <c r="M39" s="557">
        <f t="shared" si="26"/>
        <v>5.8805342564568382E-3</v>
      </c>
      <c r="N39" s="450">
        <f t="shared" si="26"/>
        <v>4.9214907393489013E-3</v>
      </c>
      <c r="O39" s="488">
        <f t="shared" si="26"/>
        <v>2.7628495116423157E-3</v>
      </c>
      <c r="P39" s="557">
        <f t="shared" si="26"/>
        <v>2.6158256123669362E-4</v>
      </c>
      <c r="Q39" s="557">
        <f t="shared" si="26"/>
        <v>6.0314762362720083E-4</v>
      </c>
      <c r="R39" s="587">
        <f t="shared" si="26"/>
        <v>4.0287676003631341E-3</v>
      </c>
      <c r="S39" s="34">
        <f t="shared" si="26"/>
        <v>4.943222454257397E-3</v>
      </c>
      <c r="T39" s="34">
        <f t="shared" si="26"/>
        <v>4.2290403978706669E-3</v>
      </c>
    </row>
    <row r="40" spans="2:20" x14ac:dyDescent="0.25">
      <c r="B40" s="543" t="s">
        <v>309</v>
      </c>
      <c r="C40" s="243">
        <f t="shared" ref="C40:K40" si="27">IFERROR(C22/C$30,"-")</f>
        <v>0</v>
      </c>
      <c r="D40" s="345">
        <f t="shared" si="27"/>
        <v>6.5527208257000632E-4</v>
      </c>
      <c r="E40" s="449">
        <f t="shared" si="27"/>
        <v>9.4329893017324005E-4</v>
      </c>
      <c r="F40" s="487">
        <f t="shared" si="27"/>
        <v>0</v>
      </c>
      <c r="G40" s="345" t="str">
        <f t="shared" si="27"/>
        <v>-</v>
      </c>
      <c r="H40" s="345" t="str">
        <f t="shared" si="27"/>
        <v>-</v>
      </c>
      <c r="I40" s="586">
        <f t="shared" si="27"/>
        <v>0</v>
      </c>
      <c r="J40" s="489">
        <f t="shared" si="27"/>
        <v>5.4328912794289225E-4</v>
      </c>
      <c r="K40" s="579">
        <f t="shared" si="27"/>
        <v>8.7110567878689979E-4</v>
      </c>
      <c r="L40" s="243">
        <f t="shared" ref="L40:T40" si="28">IFERROR(L22/L$30,"-")</f>
        <v>2.5472140932914167E-4</v>
      </c>
      <c r="M40" s="345">
        <f t="shared" si="28"/>
        <v>2.3494162532154515E-4</v>
      </c>
      <c r="N40" s="449">
        <f t="shared" si="28"/>
        <v>4.8785956035268319E-4</v>
      </c>
      <c r="O40" s="487">
        <f t="shared" si="28"/>
        <v>1.8040579029743247E-5</v>
      </c>
      <c r="P40" s="345">
        <f t="shared" si="28"/>
        <v>9.3783786411810841E-5</v>
      </c>
      <c r="Q40" s="345">
        <f t="shared" si="28"/>
        <v>1.8494250359053289E-5</v>
      </c>
      <c r="R40" s="586">
        <f t="shared" si="28"/>
        <v>2.199574174453497E-4</v>
      </c>
      <c r="S40" s="489">
        <f t="shared" si="28"/>
        <v>2.113947227034621E-4</v>
      </c>
      <c r="T40" s="489">
        <f t="shared" si="28"/>
        <v>4.1259639564493656E-4</v>
      </c>
    </row>
    <row r="41" spans="2:20" x14ac:dyDescent="0.25">
      <c r="B41" s="544" t="s">
        <v>310</v>
      </c>
      <c r="C41" s="347">
        <f t="shared" ref="C41:K41" si="29">IFERROR(C23/C$30,"-")</f>
        <v>0</v>
      </c>
      <c r="D41" s="557">
        <f t="shared" si="29"/>
        <v>0</v>
      </c>
      <c r="E41" s="450">
        <f t="shared" si="29"/>
        <v>1.151766957149295E-2</v>
      </c>
      <c r="F41" s="488">
        <f t="shared" si="29"/>
        <v>0</v>
      </c>
      <c r="G41" s="557" t="str">
        <f t="shared" si="29"/>
        <v>-</v>
      </c>
      <c r="H41" s="557" t="str">
        <f t="shared" si="29"/>
        <v>-</v>
      </c>
      <c r="I41" s="587">
        <f t="shared" si="29"/>
        <v>0</v>
      </c>
      <c r="J41" s="34">
        <f t="shared" si="29"/>
        <v>0</v>
      </c>
      <c r="K41" s="580">
        <f t="shared" si="29"/>
        <v>1.0636190765398169E-2</v>
      </c>
      <c r="L41" s="347">
        <f t="shared" ref="L41:T41" si="30">IFERROR(L23/L$30,"-")</f>
        <v>1.0109952618511542E-4</v>
      </c>
      <c r="M41" s="557">
        <f t="shared" si="30"/>
        <v>5.4995927678432727E-4</v>
      </c>
      <c r="N41" s="450">
        <f t="shared" si="30"/>
        <v>5.7862229628270387E-4</v>
      </c>
      <c r="O41" s="488">
        <f t="shared" si="30"/>
        <v>4.2736869115431284E-4</v>
      </c>
      <c r="P41" s="557">
        <f t="shared" si="30"/>
        <v>4.5173511364126701E-4</v>
      </c>
      <c r="Q41" s="557">
        <f t="shared" si="30"/>
        <v>1.0898099511379188E-3</v>
      </c>
      <c r="R41" s="587">
        <f t="shared" si="30"/>
        <v>1.490223705851995E-4</v>
      </c>
      <c r="S41" s="34">
        <f t="shared" si="30"/>
        <v>5.3357425118364949E-4</v>
      </c>
      <c r="T41" s="34">
        <f t="shared" si="30"/>
        <v>6.605917129497707E-4</v>
      </c>
    </row>
    <row r="42" spans="2:20" x14ac:dyDescent="0.25">
      <c r="B42" s="543" t="s">
        <v>311</v>
      </c>
      <c r="C42" s="243">
        <f t="shared" ref="C42:K42" si="31">IFERROR(C24/C$30,"-")</f>
        <v>1.4051443459163667E-2</v>
      </c>
      <c r="D42" s="345">
        <f t="shared" si="31"/>
        <v>1.1287376861270244E-2</v>
      </c>
      <c r="E42" s="449">
        <f t="shared" si="31"/>
        <v>7.4655372473710711E-3</v>
      </c>
      <c r="F42" s="487">
        <f t="shared" si="31"/>
        <v>0</v>
      </c>
      <c r="G42" s="345" t="str">
        <f t="shared" si="31"/>
        <v>-</v>
      </c>
      <c r="H42" s="345" t="str">
        <f t="shared" si="31"/>
        <v>-</v>
      </c>
      <c r="I42" s="586">
        <f t="shared" si="31"/>
        <v>8.7413683938908568E-3</v>
      </c>
      <c r="J42" s="489">
        <f t="shared" si="31"/>
        <v>9.3584165949373282E-3</v>
      </c>
      <c r="K42" s="579">
        <f t="shared" si="31"/>
        <v>6.8941792292563217E-3</v>
      </c>
      <c r="L42" s="243">
        <f t="shared" ref="L42:T42" si="32">IFERROR(L24/L$30,"-")</f>
        <v>3.0107361039649595E-2</v>
      </c>
      <c r="M42" s="345">
        <f t="shared" si="32"/>
        <v>3.1446402470648997E-2</v>
      </c>
      <c r="N42" s="449">
        <f t="shared" si="32"/>
        <v>2.5965679590625387E-2</v>
      </c>
      <c r="O42" s="487">
        <f t="shared" si="32"/>
        <v>5.2838621424630026E-3</v>
      </c>
      <c r="P42" s="345">
        <f t="shared" si="32"/>
        <v>1.9666881525851779E-3</v>
      </c>
      <c r="Q42" s="345">
        <f t="shared" si="32"/>
        <v>3.1556166482012127E-3</v>
      </c>
      <c r="R42" s="586">
        <f t="shared" si="32"/>
        <v>2.6461252847881492E-2</v>
      </c>
      <c r="S42" s="489">
        <f t="shared" si="32"/>
        <v>2.652881540911679E-2</v>
      </c>
      <c r="T42" s="489">
        <f t="shared" si="32"/>
        <v>2.2308064748461112E-2</v>
      </c>
    </row>
    <row r="43" spans="2:20" x14ac:dyDescent="0.25">
      <c r="B43" s="544" t="s">
        <v>312</v>
      </c>
      <c r="C43" s="347">
        <f t="shared" ref="C43:K43" si="33">IFERROR(C25/C$30,"-")</f>
        <v>0.32567321714818137</v>
      </c>
      <c r="D43" s="557">
        <f t="shared" si="33"/>
        <v>0.42618712065767844</v>
      </c>
      <c r="E43" s="450">
        <f t="shared" si="33"/>
        <v>0.2643136611577917</v>
      </c>
      <c r="F43" s="488">
        <f t="shared" si="33"/>
        <v>0.28654241844708556</v>
      </c>
      <c r="G43" s="557" t="str">
        <f t="shared" si="33"/>
        <v>-</v>
      </c>
      <c r="H43" s="557">
        <f t="shared" si="33"/>
        <v>0.45354305000297368</v>
      </c>
      <c r="I43" s="587">
        <f t="shared" si="33"/>
        <v>0.31088559201409666</v>
      </c>
      <c r="J43" s="34">
        <f t="shared" si="33"/>
        <v>0.35335372173110291</v>
      </c>
      <c r="K43" s="580">
        <f t="shared" si="33"/>
        <v>0.27879590469863286</v>
      </c>
      <c r="L43" s="347">
        <f t="shared" ref="L43:T43" si="34">IFERROR(L25/L$30,"-")</f>
        <v>0.33438855876577428</v>
      </c>
      <c r="M43" s="557">
        <f t="shared" si="34"/>
        <v>0.29818573807476428</v>
      </c>
      <c r="N43" s="450">
        <f t="shared" si="34"/>
        <v>0.22944025884615096</v>
      </c>
      <c r="O43" s="488">
        <f t="shared" si="34"/>
        <v>0.41649493579026903</v>
      </c>
      <c r="P43" s="557">
        <f t="shared" si="34"/>
        <v>0.43910786131712998</v>
      </c>
      <c r="Q43" s="557">
        <f t="shared" si="34"/>
        <v>0.52535698746000292</v>
      </c>
      <c r="R43" s="587">
        <f t="shared" si="34"/>
        <v>0.34644845149505193</v>
      </c>
      <c r="S43" s="34">
        <f t="shared" si="34"/>
        <v>0.32169332035535875</v>
      </c>
      <c r="T43" s="34">
        <f t="shared" si="34"/>
        <v>0.27689078194881528</v>
      </c>
    </row>
    <row r="44" spans="2:20" x14ac:dyDescent="0.25">
      <c r="B44" s="543" t="s">
        <v>313</v>
      </c>
      <c r="C44" s="243">
        <f t="shared" ref="C44:K44" si="35">IFERROR(C26/C$30,"-")</f>
        <v>5.3112952639428653E-4</v>
      </c>
      <c r="D44" s="345">
        <f t="shared" si="35"/>
        <v>1.4725557600413753E-3</v>
      </c>
      <c r="E44" s="449">
        <f t="shared" si="35"/>
        <v>3.2065253011017098E-4</v>
      </c>
      <c r="F44" s="487">
        <f t="shared" si="35"/>
        <v>0</v>
      </c>
      <c r="G44" s="345" t="str">
        <f t="shared" si="35"/>
        <v>-</v>
      </c>
      <c r="H44" s="345" t="str">
        <f t="shared" si="35"/>
        <v>-</v>
      </c>
      <c r="I44" s="586">
        <f t="shared" si="35"/>
        <v>3.3041437120521794E-4</v>
      </c>
      <c r="J44" s="489">
        <f t="shared" si="35"/>
        <v>1.2209028218971784E-3</v>
      </c>
      <c r="K44" s="579">
        <f t="shared" si="35"/>
        <v>2.9611211352170073E-4</v>
      </c>
      <c r="L44" s="243">
        <f t="shared" ref="L44:T44" si="36">IFERROR(L26/L$30,"-")</f>
        <v>6.0859850690346646E-3</v>
      </c>
      <c r="M44" s="345">
        <f t="shared" si="36"/>
        <v>3.8644445363173519E-3</v>
      </c>
      <c r="N44" s="449">
        <f t="shared" si="36"/>
        <v>3.9713991709247427E-3</v>
      </c>
      <c r="O44" s="487">
        <f t="shared" si="36"/>
        <v>3.1683635785218514E-4</v>
      </c>
      <c r="P44" s="345">
        <f t="shared" si="36"/>
        <v>4.7775010394340975E-4</v>
      </c>
      <c r="Q44" s="345">
        <f t="shared" si="36"/>
        <v>2.2575764965043117E-4</v>
      </c>
      <c r="R44" s="586">
        <f t="shared" si="36"/>
        <v>5.2386049127362763E-3</v>
      </c>
      <c r="S44" s="489">
        <f t="shared" si="36"/>
        <v>3.2995013166403474E-3</v>
      </c>
      <c r="T44" s="489">
        <f t="shared" si="36"/>
        <v>3.3707820636321964E-3</v>
      </c>
    </row>
    <row r="45" spans="2:20" x14ac:dyDescent="0.25">
      <c r="B45" s="544" t="s">
        <v>314</v>
      </c>
      <c r="C45" s="347">
        <f t="shared" ref="C45:K45" si="37">IFERROR(C27/C$30,"-")</f>
        <v>0</v>
      </c>
      <c r="D45" s="557">
        <f t="shared" si="37"/>
        <v>0</v>
      </c>
      <c r="E45" s="450">
        <f t="shared" si="37"/>
        <v>3.9044974032811767E-4</v>
      </c>
      <c r="F45" s="488">
        <f t="shared" si="37"/>
        <v>0</v>
      </c>
      <c r="G45" s="557" t="str">
        <f t="shared" si="37"/>
        <v>-</v>
      </c>
      <c r="H45" s="557" t="str">
        <f t="shared" si="37"/>
        <v>-</v>
      </c>
      <c r="I45" s="587">
        <f t="shared" si="37"/>
        <v>0</v>
      </c>
      <c r="J45" s="34">
        <f t="shared" si="37"/>
        <v>0</v>
      </c>
      <c r="K45" s="580">
        <f t="shared" si="37"/>
        <v>3.6056755202534683E-4</v>
      </c>
      <c r="L45" s="347">
        <f t="shared" ref="L45:T45" si="38">IFERROR(L27/L$30,"-")</f>
        <v>2.1328153222650371E-4</v>
      </c>
      <c r="M45" s="557">
        <f t="shared" si="38"/>
        <v>3.2943835352616455E-4</v>
      </c>
      <c r="N45" s="450">
        <f t="shared" si="38"/>
        <v>1.1770875578497632E-3</v>
      </c>
      <c r="O45" s="488">
        <f t="shared" si="38"/>
        <v>1.4990625804359803E-2</v>
      </c>
      <c r="P45" s="557">
        <f t="shared" si="38"/>
        <v>2.2444903889481821E-5</v>
      </c>
      <c r="Q45" s="557">
        <f t="shared" si="38"/>
        <v>0</v>
      </c>
      <c r="R45" s="587">
        <f t="shared" si="38"/>
        <v>2.3837973094890442E-3</v>
      </c>
      <c r="S45" s="34">
        <f t="shared" si="38"/>
        <v>2.7822798562299135E-4</v>
      </c>
      <c r="T45" s="34">
        <f t="shared" si="38"/>
        <v>9.8834047140000333E-4</v>
      </c>
    </row>
    <row r="46" spans="2:20" x14ac:dyDescent="0.25">
      <c r="B46" s="543" t="s">
        <v>315</v>
      </c>
      <c r="C46" s="243">
        <f t="shared" ref="C46:K46" si="39">IFERROR(C28/C$30,"-")</f>
        <v>1.1927763231716395E-2</v>
      </c>
      <c r="D46" s="345">
        <f t="shared" si="39"/>
        <v>1.0356486714737522E-2</v>
      </c>
      <c r="E46" s="449">
        <f t="shared" si="39"/>
        <v>0.22792424292348198</v>
      </c>
      <c r="F46" s="487">
        <f t="shared" si="39"/>
        <v>0</v>
      </c>
      <c r="G46" s="345" t="str">
        <f t="shared" si="39"/>
        <v>-</v>
      </c>
      <c r="H46" s="345">
        <f t="shared" si="39"/>
        <v>0.13293328547279215</v>
      </c>
      <c r="I46" s="586">
        <f t="shared" si="39"/>
        <v>7.4202321509924752E-3</v>
      </c>
      <c r="J46" s="489">
        <f t="shared" si="39"/>
        <v>8.5866112496876899E-3</v>
      </c>
      <c r="K46" s="579">
        <f t="shared" si="39"/>
        <v>0.22065432471271146</v>
      </c>
      <c r="L46" s="243">
        <f t="shared" ref="L46:T46" si="40">IFERROR(L28/L$30,"-")</f>
        <v>1.3274600013593841E-2</v>
      </c>
      <c r="M46" s="345">
        <f t="shared" si="40"/>
        <v>7.504298721248924E-2</v>
      </c>
      <c r="N46" s="449">
        <f t="shared" si="40"/>
        <v>0.1455964600370008</v>
      </c>
      <c r="O46" s="487">
        <f t="shared" si="40"/>
        <v>1.0343846833235292E-2</v>
      </c>
      <c r="P46" s="345">
        <f t="shared" si="40"/>
        <v>2.5036451031115223E-2</v>
      </c>
      <c r="Q46" s="345">
        <f t="shared" si="40"/>
        <v>0.11411293020963141</v>
      </c>
      <c r="R46" s="586">
        <f t="shared" si="40"/>
        <v>1.2844127128880285E-2</v>
      </c>
      <c r="S46" s="489">
        <f t="shared" si="40"/>
        <v>6.6701268135283542E-2</v>
      </c>
      <c r="T46" s="489">
        <f t="shared" si="40"/>
        <v>0.14054804669982701</v>
      </c>
    </row>
    <row r="47" spans="2:20" ht="15.75" thickBot="1" x14ac:dyDescent="0.3">
      <c r="B47" s="546" t="s">
        <v>124</v>
      </c>
      <c r="C47" s="547">
        <f t="shared" ref="C47:K47" si="41">IFERROR(C29/C$30,"-")</f>
        <v>0.44736560003431608</v>
      </c>
      <c r="D47" s="370">
        <f t="shared" si="41"/>
        <v>0.4614681313629399</v>
      </c>
      <c r="E47" s="548">
        <f t="shared" si="41"/>
        <v>0.25171559987827369</v>
      </c>
      <c r="F47" s="551">
        <f t="shared" si="41"/>
        <v>0.45363338047431839</v>
      </c>
      <c r="G47" s="370">
        <f t="shared" si="41"/>
        <v>1</v>
      </c>
      <c r="H47" s="370">
        <f t="shared" si="41"/>
        <v>0.41352366452423411</v>
      </c>
      <c r="I47" s="588">
        <f t="shared" si="41"/>
        <v>0.44973420968824845</v>
      </c>
      <c r="J47" s="59">
        <f t="shared" si="41"/>
        <v>0.55350072578435106</v>
      </c>
      <c r="K47" s="558">
        <f t="shared" si="41"/>
        <v>0.26409921435473416</v>
      </c>
      <c r="L47" s="547">
        <f t="shared" ref="L47:T47" si="42">IFERROR(L29/L$30,"-")</f>
        <v>0.43851678337815431</v>
      </c>
      <c r="M47" s="370">
        <f t="shared" si="42"/>
        <v>0.36554174590139493</v>
      </c>
      <c r="N47" s="548">
        <f t="shared" si="42"/>
        <v>0.34718528903083196</v>
      </c>
      <c r="O47" s="551">
        <f t="shared" si="42"/>
        <v>0.47042287118479942</v>
      </c>
      <c r="P47" s="370">
        <f t="shared" si="42"/>
        <v>0.38773186927948333</v>
      </c>
      <c r="Q47" s="370">
        <f t="shared" si="42"/>
        <v>0.22880039873125735</v>
      </c>
      <c r="R47" s="588">
        <f t="shared" si="42"/>
        <v>0.44320319155134974</v>
      </c>
      <c r="S47" s="59">
        <f t="shared" si="42"/>
        <v>0.36924333752608124</v>
      </c>
      <c r="T47" s="59">
        <f t="shared" si="42"/>
        <v>0.32820216158656834</v>
      </c>
    </row>
    <row r="49" spans="1:8" x14ac:dyDescent="0.25">
      <c r="A49" s="670" t="s">
        <v>334</v>
      </c>
      <c r="B49" s="669"/>
      <c r="C49" s="669"/>
      <c r="D49" s="669"/>
      <c r="E49" s="669"/>
      <c r="F49" s="669"/>
      <c r="G49" s="669"/>
      <c r="H49" s="669"/>
    </row>
    <row r="51" spans="1:8" x14ac:dyDescent="0.25">
      <c r="A51" s="669"/>
      <c r="B51" s="670"/>
      <c r="C51" s="718" t="str">
        <f>$A$1</f>
        <v>South Ayrshire</v>
      </c>
      <c r="D51" s="719"/>
      <c r="E51" s="720"/>
      <c r="F51" s="719" t="s">
        <v>70</v>
      </c>
      <c r="G51" s="719"/>
      <c r="H51" s="719"/>
    </row>
    <row r="52" spans="1:8" ht="15.75" thickBot="1" x14ac:dyDescent="0.3">
      <c r="A52" s="669"/>
      <c r="B52" s="594" t="s">
        <v>335</v>
      </c>
      <c r="C52" s="596" t="s">
        <v>74</v>
      </c>
      <c r="D52" s="596" t="s">
        <v>76</v>
      </c>
      <c r="E52" s="597" t="s">
        <v>77</v>
      </c>
      <c r="F52" s="596" t="s">
        <v>74</v>
      </c>
      <c r="G52" s="596" t="s">
        <v>76</v>
      </c>
      <c r="H52" s="596" t="s">
        <v>77</v>
      </c>
    </row>
    <row r="53" spans="1:8" x14ac:dyDescent="0.25">
      <c r="A53" s="669"/>
      <c r="B53" s="598" t="s">
        <v>336</v>
      </c>
      <c r="C53" s="605">
        <f>I30</f>
        <v>2263824.0500000003</v>
      </c>
      <c r="D53" s="605">
        <f t="shared" ref="D53:E53" si="43">J30</f>
        <v>3405185.02</v>
      </c>
      <c r="E53" s="607">
        <f t="shared" si="43"/>
        <v>6267896.2299999995</v>
      </c>
      <c r="F53" s="599">
        <f>R30</f>
        <v>220648617.19</v>
      </c>
      <c r="G53" s="599">
        <f t="shared" ref="G53:H53" si="44">S30</f>
        <v>267087438.50338</v>
      </c>
      <c r="H53" s="599">
        <f t="shared" si="44"/>
        <v>337203272.09879994</v>
      </c>
    </row>
    <row r="54" spans="1:8" x14ac:dyDescent="0.25">
      <c r="A54" s="669"/>
      <c r="B54" s="593" t="s">
        <v>337</v>
      </c>
      <c r="C54" s="606" t="s">
        <v>378</v>
      </c>
      <c r="D54" s="606" t="s">
        <v>376</v>
      </c>
      <c r="E54" s="608" t="s">
        <v>376</v>
      </c>
      <c r="F54" s="601" t="s">
        <v>378</v>
      </c>
      <c r="G54" s="601">
        <v>21975914.620000001</v>
      </c>
      <c r="H54" s="601">
        <v>19392009.030000001</v>
      </c>
    </row>
    <row r="55" spans="1:8" x14ac:dyDescent="0.25">
      <c r="A55" s="669"/>
      <c r="B55" s="598" t="s">
        <v>338</v>
      </c>
      <c r="C55" s="605" t="s">
        <v>378</v>
      </c>
      <c r="D55" s="605" t="s">
        <v>376</v>
      </c>
      <c r="E55" s="607" t="s">
        <v>376</v>
      </c>
      <c r="F55" s="600" t="s">
        <v>378</v>
      </c>
      <c r="G55" s="600">
        <v>30217870.109999999</v>
      </c>
      <c r="H55" s="600">
        <v>21318013.316</v>
      </c>
    </row>
    <row r="56" spans="1:8" x14ac:dyDescent="0.25">
      <c r="A56" s="669"/>
      <c r="B56" s="593" t="s">
        <v>339</v>
      </c>
      <c r="C56" s="606">
        <f>IFERROR(C58-(SUM(C53:C55)),"-")</f>
        <v>-4.6566128730773926E-10</v>
      </c>
      <c r="D56" s="606">
        <f t="shared" ref="D56:E56" si="45">IFERROR(D58-(SUM(D53:D55)),"-")</f>
        <v>0</v>
      </c>
      <c r="E56" s="608">
        <f t="shared" si="45"/>
        <v>9.3132257461547852E-10</v>
      </c>
      <c r="F56" s="601">
        <f>IFERROR(F58-(SUM(F53:F55)),"-")</f>
        <v>81142615.540000021</v>
      </c>
      <c r="G56" s="601">
        <f t="shared" ref="G56" si="46">IFERROR(G58-(SUM(G53:G55)),"-")</f>
        <v>12664316.306620002</v>
      </c>
      <c r="H56" s="601">
        <f t="shared" ref="H56" si="47">IFERROR(H58-(SUM(H53:H55)),"-")</f>
        <v>1.1920928955078125E-7</v>
      </c>
    </row>
    <row r="57" spans="1:8" s="595" customFormat="1" x14ac:dyDescent="0.25">
      <c r="A57" s="669"/>
      <c r="B57" s="593" t="s">
        <v>340</v>
      </c>
      <c r="C57" s="606" t="s">
        <v>75</v>
      </c>
      <c r="D57" s="606">
        <v>708527</v>
      </c>
      <c r="E57" s="608" t="s">
        <v>376</v>
      </c>
      <c r="F57" s="601">
        <v>85820538.799999997</v>
      </c>
      <c r="G57" s="601">
        <v>47195663.519999996</v>
      </c>
      <c r="H57" s="601">
        <v>26445620.789999999</v>
      </c>
    </row>
    <row r="58" spans="1:8" ht="20.25" customHeight="1" x14ac:dyDescent="0.25">
      <c r="A58" s="669"/>
      <c r="B58" s="610" t="s">
        <v>341</v>
      </c>
      <c r="C58" s="611">
        <v>2263824.0499999998</v>
      </c>
      <c r="D58" s="611">
        <v>3405185.02</v>
      </c>
      <c r="E58" s="612">
        <v>6267896.2300000004</v>
      </c>
      <c r="F58" s="611">
        <v>301791232.73000002</v>
      </c>
      <c r="G58" s="611">
        <v>331945539.54000002</v>
      </c>
      <c r="H58" s="611">
        <v>377913294.44480002</v>
      </c>
    </row>
    <row r="59" spans="1:8" ht="15.75" thickBot="1" x14ac:dyDescent="0.3">
      <c r="A59" s="669"/>
      <c r="B59" s="602" t="s">
        <v>342</v>
      </c>
      <c r="C59" s="603">
        <f>SUM(C57:C58)</f>
        <v>2263824.0499999998</v>
      </c>
      <c r="D59" s="603">
        <f t="shared" ref="D59:H59" si="48">SUM(D57:D58)</f>
        <v>4113712.02</v>
      </c>
      <c r="E59" s="609">
        <f t="shared" si="48"/>
        <v>6267896.2300000004</v>
      </c>
      <c r="F59" s="603">
        <f t="shared" si="48"/>
        <v>387611771.53000003</v>
      </c>
      <c r="G59" s="603">
        <f t="shared" si="48"/>
        <v>379141203.06</v>
      </c>
      <c r="H59" s="603">
        <f t="shared" si="48"/>
        <v>404358915.23480004</v>
      </c>
    </row>
    <row r="61" spans="1:8" x14ac:dyDescent="0.25">
      <c r="A61" s="11" t="s">
        <v>343</v>
      </c>
      <c r="B61" s="669"/>
      <c r="C61" s="599"/>
      <c r="D61" s="531"/>
      <c r="E61" s="700"/>
      <c r="F61" s="599"/>
      <c r="G61" s="599"/>
      <c r="H61" s="599"/>
    </row>
    <row r="63" spans="1:8" x14ac:dyDescent="0.25">
      <c r="A63" s="669"/>
      <c r="B63" s="669"/>
      <c r="C63" s="669"/>
      <c r="D63" s="669"/>
      <c r="E63" s="531"/>
      <c r="F63" s="669"/>
      <c r="G63" s="669"/>
      <c r="H63" s="669"/>
    </row>
    <row r="64" spans="1:8" x14ac:dyDescent="0.25">
      <c r="A64" s="669"/>
      <c r="B64" s="669"/>
      <c r="C64" s="669"/>
      <c r="D64" s="669"/>
      <c r="E64" s="531"/>
      <c r="F64" s="669"/>
      <c r="G64" s="669"/>
      <c r="H64" s="669"/>
    </row>
  </sheetData>
  <mergeCells count="12">
    <mergeCell ref="A1:C1"/>
    <mergeCell ref="C11:E11"/>
    <mergeCell ref="F11:H11"/>
    <mergeCell ref="B10:B11"/>
    <mergeCell ref="I11:K11"/>
    <mergeCell ref="C10:K10"/>
    <mergeCell ref="L10:T10"/>
    <mergeCell ref="L11:N11"/>
    <mergeCell ref="O11:Q11"/>
    <mergeCell ref="R11:T11"/>
    <mergeCell ref="C51:E51"/>
    <mergeCell ref="F51:H51"/>
  </mergeCells>
  <phoneticPr fontId="10" type="noConversion"/>
  <hyperlinks>
    <hyperlink ref="C5" location="'Financial Gain'!A11" display="Table OC1.1" xr:uid="{44AA57C2-3E1F-496E-8C06-A85FCF401AF3}"/>
    <hyperlink ref="C6" location="'Financial Gain'!A51" display="Table OC1.2" xr:uid="{71C69403-E94D-450B-BF12-FC8BE81E6F27}"/>
    <hyperlink ref="A3" location="Contents!A1" display="Return to Contents" xr:uid="{19CE334F-4442-40FE-9308-E9E32633BB5F}"/>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C413B-A5A0-46AF-920D-BA445EA94CAB}">
  <dimension ref="A1:A2"/>
  <sheetViews>
    <sheetView workbookViewId="0"/>
  </sheetViews>
  <sheetFormatPr defaultRowHeight="15" x14ac:dyDescent="0.25"/>
  <cols>
    <col min="1" max="16384" width="9.140625" style="669"/>
  </cols>
  <sheetData>
    <row r="1" spans="1:1" x14ac:dyDescent="0.25">
      <c r="A1" s="277" t="s">
        <v>21</v>
      </c>
    </row>
    <row r="2" spans="1:1" x14ac:dyDescent="0.25">
      <c r="A2" s="649" t="s">
        <v>344</v>
      </c>
    </row>
  </sheetData>
  <hyperlinks>
    <hyperlink ref="A1" location="Contents!A1" display="Return to Contents" xr:uid="{F8FF7989-AF03-4403-8D9B-1CFA0C164289}"/>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9BD31-529B-4B55-8A5F-68A75C047809}">
  <dimension ref="A1:V65"/>
  <sheetViews>
    <sheetView workbookViewId="0">
      <selection activeCell="A3" sqref="A3"/>
    </sheetView>
  </sheetViews>
  <sheetFormatPr defaultRowHeight="15" x14ac:dyDescent="0.25"/>
  <cols>
    <col min="1" max="1" width="9.140625" style="595"/>
    <col min="2" max="2" width="46.42578125" style="595" customWidth="1"/>
    <col min="3" max="4" width="16.42578125" style="595" customWidth="1"/>
    <col min="5" max="16384" width="9.140625" style="595"/>
  </cols>
  <sheetData>
    <row r="1" spans="1:22" ht="18.75" x14ac:dyDescent="0.3">
      <c r="A1" s="717" t="s">
        <v>1</v>
      </c>
      <c r="B1" s="717"/>
      <c r="C1" s="717"/>
      <c r="D1" s="669"/>
      <c r="E1" s="669"/>
      <c r="F1" s="669"/>
      <c r="G1" s="669"/>
      <c r="H1" s="669"/>
      <c r="I1" s="669"/>
      <c r="J1" s="669"/>
      <c r="K1" s="669"/>
      <c r="L1" s="669"/>
      <c r="M1" s="669"/>
      <c r="N1" s="669"/>
      <c r="O1" s="669"/>
      <c r="P1" s="669"/>
      <c r="Q1" s="669"/>
      <c r="R1" s="669"/>
      <c r="S1" s="669"/>
      <c r="T1" s="669"/>
      <c r="U1" s="669"/>
      <c r="V1" s="669"/>
    </row>
    <row r="2" spans="1:22" x14ac:dyDescent="0.25">
      <c r="A2" s="670" t="s">
        <v>16</v>
      </c>
      <c r="B2" s="669"/>
      <c r="C2" s="669"/>
      <c r="D2" s="669"/>
      <c r="E2" s="669"/>
      <c r="F2" s="669"/>
      <c r="G2" s="669"/>
      <c r="H2" s="669"/>
      <c r="I2" s="669"/>
      <c r="J2" s="669"/>
      <c r="K2" s="669"/>
      <c r="L2" s="669"/>
      <c r="M2" s="669"/>
      <c r="N2" s="669"/>
      <c r="O2" s="669"/>
      <c r="P2" s="669"/>
      <c r="Q2" s="669"/>
      <c r="R2" s="669"/>
      <c r="S2" s="669"/>
      <c r="T2" s="669"/>
      <c r="U2" s="669"/>
      <c r="V2" s="669"/>
    </row>
    <row r="3" spans="1:22" s="669" customFormat="1" x14ac:dyDescent="0.25">
      <c r="A3" s="277" t="s">
        <v>21</v>
      </c>
    </row>
    <row r="5" spans="1:22" s="652" customFormat="1" x14ac:dyDescent="0.25">
      <c r="A5" s="653"/>
      <c r="B5" s="707"/>
      <c r="C5" s="708"/>
      <c r="D5" s="651"/>
      <c r="E5" s="651"/>
      <c r="F5" s="651"/>
      <c r="G5" s="669"/>
      <c r="H5" s="669"/>
      <c r="I5" s="669"/>
      <c r="J5" s="669"/>
      <c r="K5" s="669"/>
      <c r="L5" s="669"/>
      <c r="M5" s="669"/>
      <c r="N5" s="669"/>
      <c r="O5" s="669"/>
      <c r="P5" s="669"/>
      <c r="Q5" s="669"/>
      <c r="R5" s="669"/>
      <c r="S5" s="669"/>
      <c r="T5" s="669"/>
      <c r="U5" s="669"/>
      <c r="V5" s="669"/>
    </row>
    <row r="6" spans="1:22" s="652" customFormat="1" x14ac:dyDescent="0.25">
      <c r="A6" s="707"/>
      <c r="B6" s="707"/>
      <c r="C6" s="707"/>
      <c r="D6" s="707"/>
      <c r="E6" s="707"/>
      <c r="F6" s="707"/>
      <c r="G6" s="273"/>
      <c r="H6" s="273"/>
      <c r="I6" s="273"/>
      <c r="J6" s="273"/>
      <c r="K6" s="273"/>
      <c r="L6" s="273"/>
      <c r="M6" s="273"/>
      <c r="N6" s="273"/>
      <c r="O6" s="273"/>
      <c r="P6" s="273"/>
      <c r="Q6" s="273"/>
      <c r="R6" s="273"/>
      <c r="S6" s="273"/>
      <c r="T6" s="273"/>
      <c r="U6" s="273"/>
      <c r="V6" s="273"/>
    </row>
    <row r="7" spans="1:22" s="652" customFormat="1" x14ac:dyDescent="0.25">
      <c r="A7" s="707"/>
      <c r="B7" s="653"/>
      <c r="C7" s="653"/>
      <c r="D7" s="653"/>
      <c r="E7" s="707"/>
      <c r="F7" s="707"/>
      <c r="G7" s="273"/>
      <c r="H7" s="273"/>
      <c r="I7" s="273"/>
      <c r="J7" s="273"/>
      <c r="K7" s="273"/>
      <c r="L7" s="273"/>
      <c r="M7" s="273"/>
      <c r="N7" s="273"/>
      <c r="O7" s="273"/>
      <c r="P7" s="273"/>
      <c r="Q7" s="273"/>
      <c r="R7" s="273"/>
      <c r="S7" s="273"/>
      <c r="T7" s="273"/>
      <c r="U7" s="273"/>
      <c r="V7" s="273"/>
    </row>
    <row r="8" spans="1:22" s="652" customFormat="1" x14ac:dyDescent="0.25">
      <c r="A8" s="707"/>
      <c r="B8" s="308"/>
      <c r="C8" s="308"/>
      <c r="D8" s="557"/>
      <c r="E8" s="707"/>
      <c r="F8" s="707"/>
      <c r="G8" s="273"/>
      <c r="H8" s="273"/>
      <c r="I8" s="273"/>
      <c r="J8" s="273"/>
      <c r="K8" s="273"/>
      <c r="L8" s="273"/>
      <c r="M8" s="273"/>
      <c r="N8" s="273"/>
      <c r="O8" s="273"/>
      <c r="P8" s="273"/>
      <c r="Q8" s="273"/>
      <c r="R8" s="273"/>
      <c r="S8" s="273"/>
      <c r="T8" s="273"/>
      <c r="U8" s="273"/>
      <c r="V8" s="273"/>
    </row>
    <row r="9" spans="1:22" x14ac:dyDescent="0.25">
      <c r="A9" s="707"/>
      <c r="B9" s="308"/>
      <c r="C9" s="308"/>
      <c r="D9" s="557"/>
      <c r="E9" s="707"/>
      <c r="F9" s="707"/>
      <c r="G9" s="273"/>
      <c r="H9" s="273"/>
      <c r="I9" s="273"/>
      <c r="J9" s="273"/>
      <c r="K9" s="273"/>
      <c r="L9" s="273"/>
      <c r="M9" s="273"/>
      <c r="N9" s="273"/>
      <c r="O9" s="273"/>
      <c r="P9" s="273"/>
      <c r="Q9" s="273"/>
      <c r="R9" s="273"/>
      <c r="S9" s="273"/>
      <c r="T9" s="273"/>
      <c r="U9" s="273"/>
      <c r="V9" s="273"/>
    </row>
    <row r="10" spans="1:22" x14ac:dyDescent="0.25">
      <c r="A10" s="707"/>
      <c r="B10" s="308"/>
      <c r="C10" s="308"/>
      <c r="D10" s="557"/>
      <c r="E10" s="707"/>
      <c r="F10" s="707"/>
      <c r="G10" s="273"/>
      <c r="H10" s="273"/>
      <c r="I10" s="273"/>
      <c r="J10" s="273"/>
      <c r="K10" s="273"/>
      <c r="L10" s="273"/>
      <c r="M10" s="273"/>
      <c r="N10" s="273"/>
      <c r="O10" s="273"/>
      <c r="P10" s="273"/>
      <c r="Q10" s="273"/>
      <c r="R10" s="273"/>
      <c r="S10" s="273"/>
      <c r="T10" s="273"/>
      <c r="U10" s="273"/>
      <c r="V10" s="273"/>
    </row>
    <row r="11" spans="1:22" x14ac:dyDescent="0.25">
      <c r="A11" s="707"/>
      <c r="B11" s="308"/>
      <c r="C11" s="308"/>
      <c r="D11" s="557"/>
      <c r="E11" s="707"/>
      <c r="F11" s="707"/>
      <c r="G11" s="273"/>
      <c r="H11" s="273"/>
      <c r="I11" s="273"/>
      <c r="J11" s="273"/>
      <c r="K11" s="273"/>
      <c r="L11" s="273"/>
      <c r="M11" s="273"/>
      <c r="N11" s="273"/>
      <c r="O11" s="273"/>
      <c r="P11" s="273"/>
      <c r="Q11" s="273"/>
      <c r="R11" s="273"/>
      <c r="S11" s="273"/>
      <c r="T11" s="273"/>
      <c r="U11" s="273"/>
      <c r="V11" s="273"/>
    </row>
    <row r="12" spans="1:22" s="650" customFormat="1" x14ac:dyDescent="0.25">
      <c r="A12" s="707"/>
      <c r="B12" s="308"/>
      <c r="C12" s="308"/>
      <c r="D12" s="557"/>
      <c r="E12" s="707"/>
      <c r="F12" s="707"/>
      <c r="G12" s="273"/>
      <c r="H12" s="273"/>
      <c r="I12" s="273"/>
      <c r="J12" s="273"/>
      <c r="K12" s="273"/>
      <c r="L12" s="273"/>
      <c r="M12" s="273"/>
      <c r="N12" s="273"/>
      <c r="O12" s="273"/>
      <c r="P12" s="273"/>
      <c r="Q12" s="273"/>
      <c r="R12" s="273"/>
      <c r="S12" s="273"/>
      <c r="T12" s="273"/>
      <c r="U12" s="273"/>
      <c r="V12" s="273"/>
    </row>
    <row r="13" spans="1:22" x14ac:dyDescent="0.25">
      <c r="A13" s="707"/>
      <c r="B13" s="308"/>
      <c r="C13" s="308"/>
      <c r="D13" s="557"/>
      <c r="E13" s="707"/>
      <c r="F13" s="707"/>
      <c r="G13" s="273"/>
      <c r="H13" s="273"/>
      <c r="I13" s="273"/>
      <c r="J13" s="273"/>
      <c r="K13" s="273"/>
      <c r="L13" s="273"/>
      <c r="M13" s="273"/>
      <c r="N13" s="273"/>
      <c r="O13" s="273"/>
      <c r="P13" s="273"/>
      <c r="Q13" s="273"/>
      <c r="R13" s="273"/>
      <c r="S13" s="273"/>
      <c r="T13" s="273"/>
      <c r="U13" s="273"/>
      <c r="V13" s="273"/>
    </row>
    <row r="14" spans="1:22" s="650" customFormat="1" x14ac:dyDescent="0.25">
      <c r="A14" s="707"/>
      <c r="B14" s="308"/>
      <c r="C14" s="707"/>
      <c r="D14" s="707"/>
      <c r="E14" s="707"/>
      <c r="F14" s="707"/>
      <c r="G14" s="273"/>
      <c r="H14" s="273"/>
      <c r="I14" s="273"/>
      <c r="J14" s="273"/>
      <c r="K14" s="273"/>
      <c r="L14" s="273"/>
      <c r="M14" s="273"/>
      <c r="N14" s="273"/>
      <c r="O14" s="273"/>
      <c r="P14" s="273"/>
      <c r="Q14" s="273"/>
      <c r="R14" s="273"/>
      <c r="S14" s="273"/>
      <c r="T14" s="273"/>
      <c r="U14" s="273"/>
      <c r="V14" s="273"/>
    </row>
    <row r="15" spans="1:22" s="650" customFormat="1" x14ac:dyDescent="0.25">
      <c r="A15" s="709"/>
      <c r="B15" s="308"/>
      <c r="C15" s="707"/>
      <c r="D15" s="707"/>
      <c r="E15" s="707"/>
      <c r="F15" s="707"/>
      <c r="G15" s="273"/>
      <c r="H15" s="273"/>
      <c r="I15" s="273"/>
      <c r="J15" s="273"/>
      <c r="K15" s="273"/>
      <c r="L15" s="273"/>
      <c r="M15" s="273"/>
      <c r="N15" s="273"/>
      <c r="O15" s="273"/>
      <c r="P15" s="273"/>
      <c r="Q15" s="273"/>
      <c r="R15" s="273"/>
      <c r="S15" s="273"/>
      <c r="T15" s="273"/>
      <c r="U15" s="273"/>
      <c r="V15" s="273"/>
    </row>
    <row r="16" spans="1:22" s="650" customFormat="1" x14ac:dyDescent="0.25">
      <c r="A16" s="707"/>
      <c r="B16" s="707"/>
      <c r="C16" s="707"/>
      <c r="D16" s="707"/>
      <c r="E16" s="707"/>
      <c r="F16" s="707"/>
      <c r="G16" s="273"/>
      <c r="H16" s="273"/>
      <c r="I16" s="273"/>
      <c r="J16" s="273"/>
      <c r="K16" s="273"/>
      <c r="L16" s="273"/>
      <c r="M16" s="273"/>
      <c r="N16" s="273"/>
      <c r="O16" s="273"/>
      <c r="P16" s="273"/>
      <c r="Q16" s="273"/>
      <c r="R16" s="273"/>
      <c r="S16" s="273"/>
      <c r="T16" s="273"/>
      <c r="U16" s="273"/>
      <c r="V16" s="273"/>
    </row>
    <row r="17" spans="1:22" s="650" customFormat="1" x14ac:dyDescent="0.25">
      <c r="A17" s="707"/>
      <c r="B17" s="707"/>
      <c r="C17" s="707"/>
      <c r="D17" s="707"/>
      <c r="E17" s="707"/>
      <c r="F17" s="707"/>
      <c r="G17" s="273"/>
      <c r="H17" s="273"/>
      <c r="I17" s="273"/>
      <c r="J17" s="273"/>
      <c r="K17" s="273"/>
      <c r="L17" s="273"/>
      <c r="M17" s="273"/>
      <c r="N17" s="273"/>
      <c r="O17" s="273"/>
      <c r="P17" s="273"/>
      <c r="Q17" s="273"/>
      <c r="R17" s="273"/>
      <c r="S17" s="273"/>
      <c r="T17" s="273"/>
      <c r="U17" s="273"/>
      <c r="V17" s="273"/>
    </row>
    <row r="18" spans="1:22" s="650" customFormat="1" x14ac:dyDescent="0.25">
      <c r="A18" s="707"/>
      <c r="B18" s="707"/>
      <c r="C18" s="707"/>
      <c r="D18" s="707"/>
      <c r="E18" s="707"/>
      <c r="F18" s="707"/>
      <c r="G18" s="273"/>
      <c r="H18" s="273"/>
      <c r="I18" s="273"/>
      <c r="J18" s="273"/>
      <c r="K18" s="273"/>
      <c r="L18" s="273"/>
      <c r="M18" s="273"/>
      <c r="N18" s="273"/>
      <c r="O18" s="273"/>
      <c r="P18" s="273"/>
      <c r="Q18" s="273"/>
      <c r="R18" s="273"/>
      <c r="S18" s="273"/>
      <c r="T18" s="273"/>
      <c r="U18" s="273"/>
      <c r="V18" s="273"/>
    </row>
    <row r="19" spans="1:22" s="650" customFormat="1" x14ac:dyDescent="0.25">
      <c r="A19" s="707"/>
      <c r="B19" s="707"/>
      <c r="C19" s="707"/>
      <c r="D19" s="707"/>
      <c r="E19" s="707"/>
      <c r="F19" s="707"/>
      <c r="G19" s="273"/>
      <c r="H19" s="273"/>
      <c r="I19" s="273"/>
      <c r="J19" s="273"/>
      <c r="K19" s="273"/>
      <c r="L19" s="273"/>
      <c r="M19" s="273"/>
      <c r="N19" s="273"/>
      <c r="O19" s="273"/>
      <c r="P19" s="273"/>
      <c r="Q19" s="273"/>
      <c r="R19" s="273"/>
      <c r="S19" s="273"/>
      <c r="T19" s="273"/>
      <c r="U19" s="273"/>
      <c r="V19" s="273"/>
    </row>
    <row r="20" spans="1:22" s="650" customFormat="1" x14ac:dyDescent="0.25">
      <c r="A20" s="707"/>
      <c r="B20" s="707"/>
      <c r="C20" s="707"/>
      <c r="D20" s="707"/>
      <c r="E20" s="707"/>
      <c r="F20" s="707"/>
      <c r="G20" s="273"/>
      <c r="H20" s="273"/>
      <c r="I20" s="273"/>
      <c r="J20" s="273"/>
      <c r="K20" s="273"/>
      <c r="L20" s="273"/>
      <c r="M20" s="273"/>
      <c r="N20" s="273"/>
      <c r="O20" s="273"/>
      <c r="P20" s="273"/>
      <c r="Q20" s="273"/>
      <c r="R20" s="273"/>
      <c r="S20" s="273"/>
      <c r="T20" s="273"/>
      <c r="U20" s="273"/>
      <c r="V20" s="273"/>
    </row>
    <row r="21" spans="1:22" x14ac:dyDescent="0.25">
      <c r="A21" s="707"/>
      <c r="B21" s="707"/>
      <c r="C21" s="707"/>
      <c r="D21" s="707"/>
      <c r="E21" s="707"/>
      <c r="F21" s="707"/>
      <c r="G21" s="273"/>
      <c r="H21" s="273"/>
      <c r="I21" s="273"/>
      <c r="J21" s="273"/>
      <c r="K21" s="273"/>
      <c r="L21" s="273"/>
      <c r="M21" s="273"/>
      <c r="N21" s="273"/>
      <c r="O21" s="273"/>
      <c r="P21" s="273"/>
      <c r="Q21" s="273"/>
      <c r="R21" s="273"/>
      <c r="S21" s="273"/>
      <c r="T21" s="273"/>
      <c r="U21" s="273"/>
      <c r="V21" s="273"/>
    </row>
    <row r="22" spans="1:22" x14ac:dyDescent="0.25">
      <c r="A22" s="707"/>
      <c r="B22" s="707"/>
      <c r="C22" s="707"/>
      <c r="D22" s="707"/>
      <c r="E22" s="707"/>
      <c r="F22" s="707"/>
      <c r="G22" s="273"/>
      <c r="H22" s="273"/>
      <c r="I22" s="273"/>
      <c r="J22" s="273"/>
      <c r="K22" s="273"/>
      <c r="L22" s="273"/>
      <c r="M22" s="273"/>
      <c r="N22" s="273"/>
      <c r="O22" s="273"/>
      <c r="P22" s="273"/>
      <c r="Q22" s="273"/>
      <c r="R22" s="273"/>
      <c r="S22" s="273"/>
      <c r="T22" s="273"/>
      <c r="U22" s="273"/>
      <c r="V22" s="273"/>
    </row>
    <row r="23" spans="1:22" x14ac:dyDescent="0.25">
      <c r="A23" s="707"/>
      <c r="B23" s="707"/>
      <c r="C23" s="707"/>
      <c r="D23" s="707"/>
      <c r="E23" s="707"/>
      <c r="F23" s="707"/>
      <c r="G23" s="273"/>
      <c r="H23" s="273"/>
      <c r="I23" s="273"/>
      <c r="J23" s="273"/>
      <c r="K23" s="273"/>
      <c r="L23" s="273"/>
      <c r="M23" s="273"/>
      <c r="N23" s="273"/>
      <c r="O23" s="273"/>
      <c r="P23" s="273"/>
      <c r="Q23" s="273"/>
      <c r="R23" s="273"/>
      <c r="S23" s="273"/>
      <c r="T23" s="273"/>
      <c r="U23" s="273"/>
      <c r="V23" s="273"/>
    </row>
    <row r="24" spans="1:22" x14ac:dyDescent="0.25">
      <c r="A24" s="707"/>
      <c r="B24" s="707"/>
      <c r="C24" s="707"/>
      <c r="D24" s="707"/>
      <c r="E24" s="707"/>
      <c r="F24" s="707"/>
      <c r="G24" s="273"/>
      <c r="H24" s="273"/>
      <c r="I24" s="273"/>
      <c r="J24" s="273"/>
      <c r="K24" s="273"/>
      <c r="L24" s="273"/>
      <c r="M24" s="273"/>
      <c r="N24" s="273"/>
      <c r="O24" s="273"/>
      <c r="P24" s="273"/>
      <c r="Q24" s="273"/>
      <c r="R24" s="273"/>
      <c r="S24" s="273"/>
      <c r="T24" s="273"/>
      <c r="U24" s="273"/>
      <c r="V24" s="273"/>
    </row>
    <row r="25" spans="1:22" x14ac:dyDescent="0.25">
      <c r="A25" s="707"/>
      <c r="B25" s="707"/>
      <c r="C25" s="707"/>
      <c r="D25" s="707"/>
      <c r="E25" s="707"/>
      <c r="F25" s="707"/>
      <c r="G25" s="273"/>
      <c r="H25" s="273"/>
      <c r="I25" s="273"/>
      <c r="J25" s="273"/>
      <c r="K25" s="273"/>
      <c r="L25" s="273"/>
      <c r="M25" s="273"/>
      <c r="N25" s="273"/>
      <c r="O25" s="273"/>
      <c r="P25" s="273"/>
      <c r="Q25" s="273"/>
      <c r="R25" s="273"/>
      <c r="S25" s="273"/>
      <c r="T25" s="273"/>
      <c r="U25" s="273"/>
      <c r="V25" s="273"/>
    </row>
    <row r="26" spans="1:22" x14ac:dyDescent="0.25">
      <c r="A26" s="707"/>
      <c r="B26" s="707"/>
      <c r="C26" s="707"/>
      <c r="D26" s="707"/>
      <c r="E26" s="707"/>
      <c r="F26" s="707"/>
      <c r="G26" s="273"/>
      <c r="H26" s="273"/>
      <c r="I26" s="273"/>
      <c r="J26" s="273"/>
      <c r="K26" s="273"/>
      <c r="L26" s="273"/>
      <c r="M26" s="273"/>
      <c r="N26" s="273"/>
      <c r="O26" s="273"/>
      <c r="P26" s="273"/>
      <c r="Q26" s="273"/>
      <c r="R26" s="273"/>
      <c r="S26" s="273"/>
      <c r="T26" s="273"/>
      <c r="U26" s="273"/>
      <c r="V26" s="273"/>
    </row>
    <row r="27" spans="1:22" x14ac:dyDescent="0.25">
      <c r="A27" s="707"/>
      <c r="B27" s="707"/>
      <c r="C27" s="707"/>
      <c r="D27" s="707"/>
      <c r="E27" s="707"/>
      <c r="F27" s="707"/>
      <c r="G27" s="273"/>
      <c r="H27" s="273"/>
      <c r="I27" s="273"/>
      <c r="J27" s="273"/>
      <c r="K27" s="273"/>
      <c r="L27" s="273"/>
      <c r="M27" s="273"/>
      <c r="N27" s="273"/>
      <c r="O27" s="273"/>
      <c r="P27" s="273"/>
      <c r="Q27" s="273"/>
      <c r="R27" s="273"/>
      <c r="S27" s="273"/>
      <c r="T27" s="273"/>
      <c r="U27" s="273"/>
      <c r="V27" s="273"/>
    </row>
    <row r="28" spans="1:22" x14ac:dyDescent="0.25">
      <c r="A28" s="707"/>
      <c r="B28" s="707"/>
      <c r="C28" s="707"/>
      <c r="D28" s="707"/>
      <c r="E28" s="707"/>
      <c r="F28" s="707"/>
      <c r="G28" s="273"/>
      <c r="H28" s="273"/>
      <c r="I28" s="273"/>
      <c r="J28" s="273"/>
      <c r="K28" s="273"/>
      <c r="L28" s="273"/>
      <c r="M28" s="273"/>
      <c r="N28" s="273"/>
      <c r="O28" s="273"/>
      <c r="P28" s="273"/>
      <c r="Q28" s="273"/>
      <c r="R28" s="273"/>
      <c r="S28" s="273"/>
      <c r="T28" s="273"/>
      <c r="U28" s="273"/>
      <c r="V28" s="273"/>
    </row>
    <row r="29" spans="1:22" x14ac:dyDescent="0.25">
      <c r="A29" s="707"/>
      <c r="B29" s="707"/>
      <c r="C29" s="707"/>
      <c r="D29" s="707"/>
      <c r="E29" s="707"/>
      <c r="F29" s="707"/>
      <c r="G29" s="273"/>
      <c r="H29" s="273"/>
      <c r="I29" s="273"/>
      <c r="J29" s="273"/>
      <c r="K29" s="273"/>
      <c r="L29" s="273"/>
      <c r="M29" s="273"/>
      <c r="N29" s="273"/>
      <c r="O29" s="273"/>
      <c r="P29" s="273"/>
      <c r="Q29" s="273"/>
      <c r="R29" s="273"/>
      <c r="S29" s="273"/>
      <c r="T29" s="273"/>
      <c r="U29" s="273"/>
      <c r="V29" s="273"/>
    </row>
    <row r="30" spans="1:22" x14ac:dyDescent="0.25">
      <c r="A30" s="707"/>
      <c r="B30" s="707"/>
      <c r="C30" s="707"/>
      <c r="D30" s="707"/>
      <c r="E30" s="707"/>
      <c r="F30" s="707"/>
      <c r="G30" s="273"/>
      <c r="H30" s="273"/>
      <c r="I30" s="273"/>
      <c r="J30" s="273"/>
      <c r="K30" s="273"/>
      <c r="L30" s="273"/>
      <c r="M30" s="273"/>
      <c r="N30" s="273"/>
      <c r="O30" s="273"/>
      <c r="P30" s="273"/>
      <c r="Q30" s="273"/>
      <c r="R30" s="273"/>
      <c r="S30" s="273"/>
      <c r="T30" s="273"/>
      <c r="U30" s="273"/>
      <c r="V30" s="273"/>
    </row>
    <row r="31" spans="1:22" x14ac:dyDescent="0.25">
      <c r="A31" s="707"/>
      <c r="B31" s="707"/>
      <c r="C31" s="707"/>
      <c r="D31" s="707"/>
      <c r="E31" s="707"/>
      <c r="F31" s="707"/>
      <c r="G31" s="273"/>
      <c r="H31" s="273"/>
      <c r="I31" s="273"/>
      <c r="J31" s="273"/>
      <c r="K31" s="273"/>
      <c r="L31" s="273"/>
      <c r="M31" s="273"/>
      <c r="N31" s="273"/>
      <c r="O31" s="273"/>
      <c r="P31" s="273"/>
      <c r="Q31" s="273"/>
      <c r="R31" s="273"/>
      <c r="S31" s="273"/>
      <c r="T31" s="273"/>
      <c r="U31" s="273"/>
      <c r="V31" s="273"/>
    </row>
    <row r="32" spans="1:22" x14ac:dyDescent="0.25">
      <c r="A32" s="707"/>
      <c r="B32" s="707"/>
      <c r="C32" s="707"/>
      <c r="D32" s="707"/>
      <c r="E32" s="707"/>
      <c r="F32" s="707"/>
      <c r="G32" s="273"/>
      <c r="H32" s="273"/>
      <c r="I32" s="273"/>
      <c r="J32" s="273"/>
      <c r="K32" s="273"/>
      <c r="L32" s="273"/>
      <c r="M32" s="273"/>
      <c r="N32" s="273"/>
      <c r="O32" s="273"/>
      <c r="P32" s="273"/>
      <c r="Q32" s="273"/>
      <c r="R32" s="273"/>
      <c r="S32" s="273"/>
      <c r="T32" s="273"/>
      <c r="U32" s="273"/>
      <c r="V32" s="273"/>
    </row>
    <row r="33" spans="1:22" x14ac:dyDescent="0.25">
      <c r="A33" s="707"/>
      <c r="B33" s="707"/>
      <c r="C33" s="707"/>
      <c r="D33" s="707"/>
      <c r="E33" s="707"/>
      <c r="F33" s="707"/>
      <c r="G33" s="273"/>
      <c r="H33" s="273"/>
      <c r="I33" s="273"/>
      <c r="J33" s="273"/>
      <c r="K33" s="273"/>
      <c r="L33" s="273"/>
      <c r="M33" s="273"/>
      <c r="N33" s="273"/>
      <c r="O33" s="273"/>
      <c r="P33" s="273"/>
      <c r="Q33" s="273"/>
      <c r="R33" s="273"/>
      <c r="S33" s="273"/>
      <c r="T33" s="273"/>
      <c r="U33" s="273"/>
      <c r="V33" s="273"/>
    </row>
    <row r="34" spans="1:22" x14ac:dyDescent="0.25">
      <c r="A34" s="707"/>
      <c r="B34" s="707"/>
      <c r="C34" s="707"/>
      <c r="D34" s="707"/>
      <c r="E34" s="707"/>
      <c r="F34" s="707"/>
      <c r="G34" s="273"/>
      <c r="H34" s="273"/>
      <c r="I34" s="273"/>
      <c r="J34" s="273"/>
      <c r="K34" s="273"/>
      <c r="L34" s="273"/>
      <c r="M34" s="273"/>
      <c r="N34" s="273"/>
      <c r="O34" s="273"/>
      <c r="P34" s="273"/>
      <c r="Q34" s="273"/>
      <c r="R34" s="273"/>
      <c r="S34" s="273"/>
      <c r="T34" s="273"/>
      <c r="U34" s="273"/>
      <c r="V34" s="273"/>
    </row>
    <row r="35" spans="1:22" x14ac:dyDescent="0.25">
      <c r="A35" s="707"/>
      <c r="B35" s="707"/>
      <c r="C35" s="707"/>
      <c r="D35" s="707"/>
      <c r="E35" s="707"/>
      <c r="F35" s="707"/>
      <c r="G35" s="273"/>
      <c r="H35" s="273"/>
      <c r="I35" s="273"/>
      <c r="J35" s="273"/>
      <c r="K35" s="273"/>
      <c r="L35" s="273"/>
      <c r="M35" s="273"/>
      <c r="N35" s="273"/>
      <c r="O35" s="273"/>
      <c r="P35" s="273"/>
      <c r="Q35" s="273"/>
      <c r="R35" s="273"/>
      <c r="S35" s="273"/>
      <c r="T35" s="273"/>
      <c r="U35" s="273"/>
      <c r="V35" s="273"/>
    </row>
    <row r="36" spans="1:22" x14ac:dyDescent="0.25">
      <c r="A36" s="707"/>
      <c r="B36" s="707"/>
      <c r="C36" s="707"/>
      <c r="D36" s="707"/>
      <c r="E36" s="707"/>
      <c r="F36" s="707"/>
      <c r="G36" s="273"/>
      <c r="H36" s="273"/>
      <c r="I36" s="273"/>
      <c r="J36" s="273"/>
      <c r="K36" s="273"/>
      <c r="L36" s="273"/>
      <c r="M36" s="273"/>
      <c r="N36" s="273"/>
      <c r="O36" s="273"/>
      <c r="P36" s="273"/>
      <c r="Q36" s="273"/>
      <c r="R36" s="273"/>
      <c r="S36" s="273"/>
      <c r="T36" s="273"/>
      <c r="U36" s="273"/>
      <c r="V36" s="273"/>
    </row>
    <row r="37" spans="1:22" x14ac:dyDescent="0.25">
      <c r="A37" s="707"/>
      <c r="B37" s="707"/>
      <c r="C37" s="707"/>
      <c r="D37" s="707"/>
      <c r="E37" s="707"/>
      <c r="F37" s="707"/>
      <c r="G37" s="273"/>
      <c r="H37" s="273"/>
      <c r="I37" s="273"/>
      <c r="J37" s="273"/>
      <c r="K37" s="273"/>
      <c r="L37" s="273"/>
      <c r="M37" s="273"/>
      <c r="N37" s="273"/>
      <c r="O37" s="273"/>
      <c r="P37" s="273"/>
      <c r="Q37" s="273"/>
      <c r="R37" s="273"/>
      <c r="S37" s="273"/>
      <c r="T37" s="273"/>
      <c r="U37" s="273"/>
      <c r="V37" s="273"/>
    </row>
    <row r="38" spans="1:22" x14ac:dyDescent="0.25">
      <c r="A38" s="707"/>
      <c r="B38" s="707"/>
      <c r="C38" s="707"/>
      <c r="D38" s="707"/>
      <c r="E38" s="707"/>
      <c r="F38" s="707"/>
      <c r="G38" s="273"/>
      <c r="H38" s="273"/>
      <c r="I38" s="273"/>
      <c r="J38" s="273"/>
      <c r="K38" s="273"/>
      <c r="L38" s="273"/>
      <c r="M38" s="273"/>
      <c r="N38" s="273"/>
      <c r="O38" s="273"/>
      <c r="P38" s="273"/>
      <c r="Q38" s="273"/>
      <c r="R38" s="273"/>
      <c r="S38" s="273"/>
      <c r="T38" s="273"/>
      <c r="U38" s="273"/>
      <c r="V38" s="273"/>
    </row>
    <row r="39" spans="1:22" x14ac:dyDescent="0.25">
      <c r="A39" s="707"/>
      <c r="B39" s="707"/>
      <c r="C39" s="707"/>
      <c r="D39" s="707"/>
      <c r="E39" s="707"/>
      <c r="F39" s="707"/>
      <c r="G39" s="273"/>
      <c r="H39" s="273"/>
      <c r="I39" s="273"/>
      <c r="J39" s="273"/>
      <c r="K39" s="273"/>
      <c r="L39" s="273"/>
      <c r="M39" s="273"/>
      <c r="N39" s="273"/>
      <c r="O39" s="273"/>
      <c r="P39" s="273"/>
      <c r="Q39" s="273"/>
      <c r="R39" s="273"/>
      <c r="S39" s="273"/>
      <c r="T39" s="273"/>
      <c r="U39" s="273"/>
      <c r="V39" s="273"/>
    </row>
    <row r="40" spans="1:22" x14ac:dyDescent="0.25">
      <c r="A40" s="707"/>
      <c r="B40" s="707"/>
      <c r="C40" s="707"/>
      <c r="D40" s="707"/>
      <c r="E40" s="707"/>
      <c r="F40" s="707"/>
      <c r="G40" s="273"/>
      <c r="H40" s="273"/>
      <c r="I40" s="273"/>
      <c r="J40" s="273"/>
      <c r="K40" s="273"/>
      <c r="L40" s="273"/>
      <c r="M40" s="273"/>
      <c r="N40" s="273"/>
      <c r="O40" s="273"/>
      <c r="P40" s="273"/>
      <c r="Q40" s="273"/>
      <c r="R40" s="273"/>
      <c r="S40" s="273"/>
      <c r="T40" s="273"/>
      <c r="U40" s="273"/>
      <c r="V40" s="273"/>
    </row>
    <row r="41" spans="1:22" x14ac:dyDescent="0.25">
      <c r="A41" s="707"/>
      <c r="B41" s="707"/>
      <c r="C41" s="707"/>
      <c r="D41" s="707"/>
      <c r="E41" s="707"/>
      <c r="F41" s="707"/>
      <c r="G41" s="273"/>
      <c r="H41" s="273"/>
      <c r="I41" s="273"/>
      <c r="J41" s="273"/>
      <c r="K41" s="273"/>
      <c r="L41" s="273"/>
      <c r="M41" s="273"/>
      <c r="N41" s="273"/>
      <c r="O41" s="273"/>
      <c r="P41" s="273"/>
      <c r="Q41" s="273"/>
      <c r="R41" s="273"/>
      <c r="S41" s="273"/>
      <c r="T41" s="273"/>
      <c r="U41" s="273"/>
      <c r="V41" s="273"/>
    </row>
    <row r="42" spans="1:22" x14ac:dyDescent="0.25">
      <c r="A42" s="707"/>
      <c r="B42" s="707"/>
      <c r="C42" s="707"/>
      <c r="D42" s="707"/>
      <c r="E42" s="707"/>
      <c r="F42" s="707"/>
      <c r="G42" s="273"/>
      <c r="H42" s="273"/>
      <c r="I42" s="273"/>
      <c r="J42" s="273"/>
      <c r="K42" s="273"/>
      <c r="L42" s="273"/>
      <c r="M42" s="273"/>
      <c r="N42" s="273"/>
      <c r="O42" s="273"/>
      <c r="P42" s="273"/>
      <c r="Q42" s="273"/>
      <c r="R42" s="273"/>
      <c r="S42" s="273"/>
      <c r="T42" s="273"/>
      <c r="U42" s="273"/>
      <c r="V42" s="273"/>
    </row>
    <row r="43" spans="1:22" x14ac:dyDescent="0.25">
      <c r="A43" s="707"/>
      <c r="B43" s="707"/>
      <c r="C43" s="707"/>
      <c r="D43" s="707"/>
      <c r="E43" s="707"/>
      <c r="F43" s="707"/>
      <c r="G43" s="273"/>
      <c r="H43" s="273"/>
      <c r="I43" s="273"/>
      <c r="J43" s="273"/>
      <c r="K43" s="273"/>
      <c r="L43" s="273"/>
      <c r="M43" s="273"/>
      <c r="N43" s="273"/>
      <c r="O43" s="273"/>
      <c r="P43" s="273"/>
      <c r="Q43" s="273"/>
      <c r="R43" s="273"/>
      <c r="S43" s="273"/>
      <c r="T43" s="273"/>
      <c r="U43" s="273"/>
      <c r="V43" s="273"/>
    </row>
    <row r="44" spans="1:22" x14ac:dyDescent="0.25">
      <c r="A44" s="707"/>
      <c r="B44" s="707"/>
      <c r="C44" s="707"/>
      <c r="D44" s="707"/>
      <c r="E44" s="707"/>
      <c r="F44" s="707"/>
      <c r="G44" s="273"/>
      <c r="H44" s="273"/>
      <c r="I44" s="273"/>
      <c r="J44" s="273"/>
      <c r="K44" s="273"/>
      <c r="L44" s="273"/>
      <c r="M44" s="273"/>
      <c r="N44" s="273"/>
      <c r="O44" s="273"/>
      <c r="P44" s="273"/>
      <c r="Q44" s="273"/>
      <c r="R44" s="273"/>
      <c r="S44" s="273"/>
      <c r="T44" s="273"/>
      <c r="U44" s="273"/>
      <c r="V44" s="273"/>
    </row>
    <row r="45" spans="1:22" x14ac:dyDescent="0.25">
      <c r="A45" s="707"/>
      <c r="B45" s="707"/>
      <c r="C45" s="707"/>
      <c r="D45" s="707"/>
      <c r="E45" s="707"/>
      <c r="F45" s="707"/>
      <c r="G45" s="273"/>
      <c r="H45" s="273"/>
      <c r="I45" s="273"/>
      <c r="J45" s="273"/>
      <c r="K45" s="273"/>
      <c r="L45" s="273"/>
      <c r="M45" s="273"/>
      <c r="N45" s="273"/>
      <c r="O45" s="273"/>
      <c r="P45" s="273"/>
      <c r="Q45" s="273"/>
      <c r="R45" s="273"/>
      <c r="S45" s="273"/>
      <c r="T45" s="273"/>
      <c r="U45" s="273"/>
      <c r="V45" s="273"/>
    </row>
    <row r="46" spans="1:22" x14ac:dyDescent="0.25">
      <c r="A46" s="707"/>
      <c r="B46" s="707"/>
      <c r="C46" s="707"/>
      <c r="D46" s="707"/>
      <c r="E46" s="707"/>
      <c r="F46" s="707"/>
      <c r="G46" s="273"/>
      <c r="H46" s="273"/>
      <c r="I46" s="273"/>
      <c r="J46" s="273"/>
      <c r="K46" s="273"/>
      <c r="L46" s="273"/>
      <c r="M46" s="273"/>
      <c r="N46" s="273"/>
      <c r="O46" s="273"/>
      <c r="P46" s="273"/>
      <c r="Q46" s="273"/>
      <c r="R46" s="273"/>
      <c r="S46" s="273"/>
      <c r="T46" s="273"/>
      <c r="U46" s="273"/>
      <c r="V46" s="273"/>
    </row>
    <row r="47" spans="1:22" x14ac:dyDescent="0.25">
      <c r="A47" s="707"/>
      <c r="B47" s="707"/>
      <c r="C47" s="707"/>
      <c r="D47" s="707"/>
      <c r="E47" s="707"/>
      <c r="F47" s="707"/>
      <c r="G47" s="273"/>
      <c r="H47" s="273"/>
      <c r="I47" s="273"/>
      <c r="J47" s="273"/>
      <c r="K47" s="273"/>
      <c r="L47" s="273"/>
      <c r="M47" s="273"/>
      <c r="N47" s="273"/>
      <c r="O47" s="273"/>
      <c r="P47" s="273"/>
      <c r="Q47" s="273"/>
      <c r="R47" s="273"/>
      <c r="S47" s="273"/>
      <c r="T47" s="273"/>
      <c r="U47" s="273"/>
      <c r="V47" s="273"/>
    </row>
    <row r="48" spans="1:22" x14ac:dyDescent="0.25">
      <c r="A48" s="707"/>
      <c r="B48" s="707"/>
      <c r="C48" s="707"/>
      <c r="D48" s="707"/>
      <c r="E48" s="707"/>
      <c r="F48" s="707"/>
      <c r="G48" s="273"/>
      <c r="H48" s="273"/>
      <c r="I48" s="273"/>
      <c r="J48" s="273"/>
      <c r="K48" s="273"/>
      <c r="L48" s="273"/>
      <c r="M48" s="273"/>
      <c r="N48" s="273"/>
      <c r="O48" s="273"/>
      <c r="P48" s="273"/>
      <c r="Q48" s="273"/>
      <c r="R48" s="273"/>
      <c r="S48" s="273"/>
      <c r="T48" s="273"/>
      <c r="U48" s="273"/>
      <c r="V48" s="273"/>
    </row>
    <row r="49" spans="1:22" x14ac:dyDescent="0.25">
      <c r="A49" s="707"/>
      <c r="B49" s="707"/>
      <c r="C49" s="707"/>
      <c r="D49" s="707"/>
      <c r="E49" s="707"/>
      <c r="F49" s="707"/>
      <c r="G49" s="273"/>
      <c r="H49" s="273"/>
      <c r="I49" s="273"/>
      <c r="J49" s="273"/>
      <c r="K49" s="273"/>
      <c r="L49" s="273"/>
      <c r="M49" s="273"/>
      <c r="N49" s="273"/>
      <c r="O49" s="273"/>
      <c r="P49" s="273"/>
      <c r="Q49" s="273"/>
      <c r="R49" s="273"/>
      <c r="S49" s="273"/>
      <c r="T49" s="273"/>
      <c r="U49" s="273"/>
      <c r="V49" s="273"/>
    </row>
    <row r="50" spans="1:22" x14ac:dyDescent="0.25">
      <c r="A50" s="707"/>
      <c r="B50" s="707"/>
      <c r="C50" s="707"/>
      <c r="D50" s="707"/>
      <c r="E50" s="707"/>
      <c r="F50" s="707"/>
      <c r="G50" s="273"/>
      <c r="H50" s="273"/>
      <c r="I50" s="273"/>
      <c r="J50" s="273"/>
      <c r="K50" s="273"/>
      <c r="L50" s="273"/>
      <c r="M50" s="273"/>
      <c r="N50" s="273"/>
      <c r="O50" s="273"/>
      <c r="P50" s="273"/>
      <c r="Q50" s="273"/>
      <c r="R50" s="273"/>
      <c r="S50" s="273"/>
      <c r="T50" s="273"/>
      <c r="U50" s="273"/>
      <c r="V50" s="273"/>
    </row>
    <row r="51" spans="1:22" x14ac:dyDescent="0.25">
      <c r="A51" s="707"/>
      <c r="B51" s="707"/>
      <c r="C51" s="707"/>
      <c r="D51" s="707"/>
      <c r="E51" s="707"/>
      <c r="F51" s="707"/>
      <c r="G51" s="273"/>
      <c r="H51" s="273"/>
      <c r="I51" s="273"/>
      <c r="J51" s="273"/>
      <c r="K51" s="273"/>
      <c r="L51" s="273"/>
      <c r="M51" s="273"/>
      <c r="N51" s="273"/>
      <c r="O51" s="273"/>
      <c r="P51" s="273"/>
      <c r="Q51" s="273"/>
      <c r="R51" s="273"/>
      <c r="S51" s="273"/>
      <c r="T51" s="273"/>
      <c r="U51" s="273"/>
      <c r="V51" s="273"/>
    </row>
    <row r="52" spans="1:22" x14ac:dyDescent="0.25">
      <c r="A52" s="707"/>
      <c r="B52" s="707"/>
      <c r="C52" s="707"/>
      <c r="D52" s="707"/>
      <c r="E52" s="707"/>
      <c r="F52" s="707"/>
      <c r="G52" s="273"/>
      <c r="H52" s="273"/>
      <c r="I52" s="273"/>
      <c r="J52" s="273"/>
      <c r="K52" s="273"/>
      <c r="L52" s="273"/>
      <c r="M52" s="273"/>
      <c r="N52" s="273"/>
      <c r="O52" s="273"/>
      <c r="P52" s="273"/>
      <c r="Q52" s="273"/>
      <c r="R52" s="273"/>
      <c r="S52" s="273"/>
      <c r="T52" s="273"/>
      <c r="U52" s="273"/>
      <c r="V52" s="273"/>
    </row>
    <row r="53" spans="1:22" x14ac:dyDescent="0.25">
      <c r="A53" s="707"/>
      <c r="B53" s="707"/>
      <c r="C53" s="707"/>
      <c r="D53" s="707"/>
      <c r="E53" s="707"/>
      <c r="F53" s="707"/>
      <c r="G53" s="273"/>
      <c r="H53" s="273"/>
      <c r="I53" s="273"/>
      <c r="J53" s="273"/>
      <c r="K53" s="273"/>
      <c r="L53" s="273"/>
      <c r="M53" s="273"/>
      <c r="N53" s="273"/>
      <c r="O53" s="273"/>
      <c r="P53" s="273"/>
      <c r="Q53" s="273"/>
      <c r="R53" s="273"/>
      <c r="S53" s="273"/>
      <c r="T53" s="273"/>
      <c r="U53" s="273"/>
      <c r="V53" s="273"/>
    </row>
    <row r="54" spans="1:22" x14ac:dyDescent="0.25">
      <c r="A54" s="707"/>
      <c r="B54" s="707"/>
      <c r="C54" s="707"/>
      <c r="D54" s="707"/>
      <c r="E54" s="707"/>
      <c r="F54" s="707"/>
      <c r="G54" s="273"/>
      <c r="H54" s="273"/>
      <c r="I54" s="273"/>
      <c r="J54" s="273"/>
      <c r="K54" s="273"/>
      <c r="L54" s="273"/>
      <c r="M54" s="273"/>
      <c r="N54" s="273"/>
      <c r="O54" s="273"/>
      <c r="P54" s="273"/>
      <c r="Q54" s="273"/>
      <c r="R54" s="273"/>
      <c r="S54" s="273"/>
      <c r="T54" s="273"/>
      <c r="U54" s="273"/>
      <c r="V54" s="273"/>
    </row>
    <row r="55" spans="1:22" x14ac:dyDescent="0.25">
      <c r="A55" s="707"/>
      <c r="B55" s="707"/>
      <c r="C55" s="707"/>
      <c r="D55" s="707"/>
      <c r="E55" s="707"/>
      <c r="F55" s="707"/>
      <c r="G55" s="273"/>
      <c r="H55" s="273"/>
      <c r="I55" s="273"/>
      <c r="J55" s="273"/>
      <c r="K55" s="273"/>
      <c r="L55" s="273"/>
      <c r="M55" s="273"/>
      <c r="N55" s="273"/>
      <c r="O55" s="273"/>
      <c r="P55" s="273"/>
      <c r="Q55" s="273"/>
      <c r="R55" s="273"/>
      <c r="S55" s="273"/>
      <c r="T55" s="273"/>
      <c r="U55" s="273"/>
      <c r="V55" s="273"/>
    </row>
    <row r="56" spans="1:22" x14ac:dyDescent="0.25">
      <c r="A56" s="273"/>
      <c r="B56" s="273"/>
      <c r="C56" s="273"/>
      <c r="D56" s="273"/>
      <c r="E56" s="273"/>
      <c r="F56" s="273"/>
      <c r="G56" s="273"/>
      <c r="H56" s="273"/>
      <c r="I56" s="273"/>
      <c r="J56" s="273"/>
      <c r="K56" s="273"/>
      <c r="L56" s="273"/>
      <c r="M56" s="273"/>
      <c r="N56" s="273"/>
      <c r="O56" s="273"/>
      <c r="P56" s="273"/>
      <c r="Q56" s="273"/>
      <c r="R56" s="273"/>
      <c r="S56" s="273"/>
      <c r="T56" s="273"/>
      <c r="U56" s="273"/>
      <c r="V56" s="273"/>
    </row>
    <row r="57" spans="1:22" x14ac:dyDescent="0.25">
      <c r="A57" s="273"/>
      <c r="B57" s="273"/>
      <c r="C57" s="273"/>
      <c r="D57" s="273"/>
      <c r="E57" s="273"/>
      <c r="F57" s="273"/>
      <c r="G57" s="273"/>
      <c r="H57" s="273"/>
      <c r="I57" s="273"/>
      <c r="J57" s="273"/>
      <c r="K57" s="273"/>
      <c r="L57" s="273"/>
      <c r="M57" s="273"/>
      <c r="N57" s="273"/>
      <c r="O57" s="273"/>
      <c r="P57" s="273"/>
      <c r="Q57" s="273"/>
      <c r="R57" s="273"/>
      <c r="S57" s="273"/>
      <c r="T57" s="273"/>
      <c r="U57" s="273"/>
      <c r="V57" s="273"/>
    </row>
    <row r="58" spans="1:22" x14ac:dyDescent="0.25">
      <c r="A58" s="273"/>
      <c r="B58" s="273"/>
      <c r="C58" s="273"/>
      <c r="D58" s="273"/>
      <c r="E58" s="273"/>
      <c r="F58" s="273"/>
      <c r="G58" s="273"/>
      <c r="H58" s="273"/>
      <c r="I58" s="273"/>
      <c r="J58" s="273"/>
      <c r="K58" s="273"/>
      <c r="L58" s="273"/>
      <c r="M58" s="273"/>
      <c r="N58" s="273"/>
      <c r="O58" s="273"/>
      <c r="P58" s="273"/>
      <c r="Q58" s="273"/>
      <c r="R58" s="273"/>
      <c r="S58" s="273"/>
      <c r="T58" s="273"/>
      <c r="U58" s="273"/>
      <c r="V58" s="273"/>
    </row>
    <row r="59" spans="1:22" x14ac:dyDescent="0.25">
      <c r="A59" s="273"/>
      <c r="B59" s="273"/>
      <c r="C59" s="273"/>
      <c r="D59" s="273"/>
      <c r="E59" s="273"/>
      <c r="F59" s="273"/>
      <c r="G59" s="273"/>
      <c r="H59" s="273"/>
      <c r="I59" s="273"/>
      <c r="J59" s="273"/>
      <c r="K59" s="273"/>
      <c r="L59" s="273"/>
      <c r="M59" s="273"/>
      <c r="N59" s="273"/>
      <c r="O59" s="273"/>
      <c r="P59" s="273"/>
      <c r="Q59" s="273"/>
      <c r="R59" s="273"/>
      <c r="S59" s="273"/>
      <c r="T59" s="273"/>
      <c r="U59" s="273"/>
      <c r="V59" s="273"/>
    </row>
    <row r="60" spans="1:22" x14ac:dyDescent="0.25">
      <c r="A60" s="273"/>
      <c r="B60" s="273"/>
      <c r="C60" s="273"/>
      <c r="D60" s="273"/>
      <c r="E60" s="273"/>
      <c r="F60" s="273"/>
      <c r="G60" s="273"/>
      <c r="H60" s="273"/>
      <c r="I60" s="273"/>
      <c r="J60" s="273"/>
      <c r="K60" s="273"/>
      <c r="L60" s="273"/>
      <c r="M60" s="273"/>
      <c r="N60" s="273"/>
      <c r="O60" s="273"/>
      <c r="P60" s="273"/>
      <c r="Q60" s="273"/>
      <c r="R60" s="273"/>
      <c r="S60" s="273"/>
      <c r="T60" s="273"/>
      <c r="U60" s="273"/>
      <c r="V60" s="273"/>
    </row>
    <row r="61" spans="1:22" x14ac:dyDescent="0.25">
      <c r="A61" s="273"/>
      <c r="B61" s="273"/>
      <c r="C61" s="273"/>
      <c r="D61" s="273"/>
      <c r="E61" s="273"/>
      <c r="F61" s="273"/>
      <c r="G61" s="273"/>
      <c r="H61" s="273"/>
      <c r="I61" s="273"/>
      <c r="J61" s="273"/>
      <c r="K61" s="273"/>
      <c r="L61" s="273"/>
      <c r="M61" s="273"/>
      <c r="N61" s="273"/>
      <c r="O61" s="273"/>
      <c r="P61" s="273"/>
      <c r="Q61" s="273"/>
      <c r="R61" s="273"/>
      <c r="S61" s="273"/>
      <c r="T61" s="273"/>
      <c r="U61" s="273"/>
      <c r="V61" s="273"/>
    </row>
    <row r="62" spans="1:22" x14ac:dyDescent="0.25">
      <c r="A62" s="273"/>
      <c r="B62" s="273"/>
      <c r="C62" s="273"/>
      <c r="D62" s="273"/>
      <c r="E62" s="273"/>
      <c r="F62" s="273"/>
      <c r="G62" s="273"/>
      <c r="H62" s="273"/>
      <c r="I62" s="273"/>
      <c r="J62" s="273"/>
      <c r="K62" s="273"/>
      <c r="L62" s="273"/>
      <c r="M62" s="273"/>
      <c r="N62" s="273"/>
      <c r="O62" s="273"/>
      <c r="P62" s="273"/>
      <c r="Q62" s="273"/>
      <c r="R62" s="273"/>
      <c r="S62" s="273"/>
      <c r="T62" s="273"/>
      <c r="U62" s="273"/>
      <c r="V62" s="273"/>
    </row>
    <row r="63" spans="1:22" x14ac:dyDescent="0.25">
      <c r="A63" s="273"/>
      <c r="B63" s="273"/>
      <c r="C63" s="273"/>
      <c r="D63" s="273"/>
      <c r="E63" s="273"/>
      <c r="F63" s="273"/>
      <c r="G63" s="273"/>
      <c r="H63" s="273"/>
      <c r="I63" s="273"/>
      <c r="J63" s="273"/>
      <c r="K63" s="273"/>
      <c r="L63" s="273"/>
      <c r="M63" s="273"/>
      <c r="N63" s="273"/>
      <c r="O63" s="273"/>
      <c r="P63" s="273"/>
      <c r="Q63" s="273"/>
      <c r="R63" s="273"/>
      <c r="S63" s="273"/>
      <c r="T63" s="273"/>
      <c r="U63" s="273"/>
      <c r="V63" s="273"/>
    </row>
    <row r="64" spans="1:22" x14ac:dyDescent="0.25">
      <c r="A64" s="273"/>
      <c r="B64" s="273"/>
      <c r="C64" s="273"/>
      <c r="D64" s="273"/>
      <c r="E64" s="273"/>
      <c r="F64" s="273"/>
      <c r="G64" s="273"/>
      <c r="H64" s="273"/>
      <c r="I64" s="273"/>
      <c r="J64" s="273"/>
      <c r="K64" s="273"/>
      <c r="L64" s="273"/>
      <c r="M64" s="273"/>
      <c r="N64" s="273"/>
      <c r="O64" s="273"/>
      <c r="P64" s="273"/>
      <c r="Q64" s="273"/>
      <c r="R64" s="273"/>
      <c r="S64" s="273"/>
      <c r="T64" s="273"/>
      <c r="U64" s="273"/>
      <c r="V64" s="273"/>
    </row>
    <row r="65" spans="1:22" x14ac:dyDescent="0.25">
      <c r="A65" s="273"/>
      <c r="B65" s="273"/>
      <c r="C65" s="273"/>
      <c r="D65" s="273"/>
      <c r="E65" s="273"/>
      <c r="F65" s="273"/>
      <c r="G65" s="273"/>
      <c r="H65" s="273"/>
      <c r="I65" s="273"/>
      <c r="J65" s="273"/>
      <c r="K65" s="273"/>
      <c r="L65" s="273"/>
      <c r="M65" s="273"/>
      <c r="N65" s="273"/>
      <c r="O65" s="273"/>
      <c r="P65" s="273"/>
      <c r="Q65" s="273"/>
      <c r="R65" s="273"/>
      <c r="S65" s="273"/>
      <c r="T65" s="273"/>
      <c r="U65" s="273"/>
      <c r="V65" s="273"/>
    </row>
  </sheetData>
  <mergeCells count="1">
    <mergeCell ref="A1:C1"/>
  </mergeCells>
  <hyperlinks>
    <hyperlink ref="A3" location="Contents!A1" display="Return to Contents" xr:uid="{BA2FF02F-52CF-4B04-9CB9-1FE394088F29}"/>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E3A2-8D17-4A5E-9F86-45A251A9DDED}">
  <dimension ref="A2:A34"/>
  <sheetViews>
    <sheetView topLeftCell="A21" workbookViewId="0">
      <selection activeCell="A2" sqref="A2:A34"/>
    </sheetView>
  </sheetViews>
  <sheetFormatPr defaultRowHeight="15" x14ac:dyDescent="0.25"/>
  <sheetData>
    <row r="2" spans="1:1" ht="15.75" thickBot="1" x14ac:dyDescent="0.3">
      <c r="A2" s="275" t="s">
        <v>70</v>
      </c>
    </row>
    <row r="3" spans="1:1" x14ac:dyDescent="0.25">
      <c r="A3" s="14" t="s">
        <v>345</v>
      </c>
    </row>
    <row r="4" spans="1:1" x14ac:dyDescent="0.25">
      <c r="A4" s="15" t="s">
        <v>346</v>
      </c>
    </row>
    <row r="5" spans="1:1" x14ac:dyDescent="0.25">
      <c r="A5" s="15" t="s">
        <v>347</v>
      </c>
    </row>
    <row r="6" spans="1:1" x14ac:dyDescent="0.25">
      <c r="A6" s="15" t="s">
        <v>348</v>
      </c>
    </row>
    <row r="7" spans="1:1" x14ac:dyDescent="0.25">
      <c r="A7" s="15" t="s">
        <v>349</v>
      </c>
    </row>
    <row r="8" spans="1:1" x14ac:dyDescent="0.25">
      <c r="A8" s="15" t="s">
        <v>350</v>
      </c>
    </row>
    <row r="9" spans="1:1" x14ac:dyDescent="0.25">
      <c r="A9" s="15" t="s">
        <v>351</v>
      </c>
    </row>
    <row r="10" spans="1:1" x14ac:dyDescent="0.25">
      <c r="A10" s="15" t="s">
        <v>352</v>
      </c>
    </row>
    <row r="11" spans="1:1" x14ac:dyDescent="0.25">
      <c r="A11" s="15" t="s">
        <v>353</v>
      </c>
    </row>
    <row r="12" spans="1:1" x14ac:dyDescent="0.25">
      <c r="A12" s="15" t="s">
        <v>354</v>
      </c>
    </row>
    <row r="13" spans="1:1" x14ac:dyDescent="0.25">
      <c r="A13" s="15" t="s">
        <v>355</v>
      </c>
    </row>
    <row r="14" spans="1:1" x14ac:dyDescent="0.25">
      <c r="A14" s="15" t="s">
        <v>356</v>
      </c>
    </row>
    <row r="15" spans="1:1" x14ac:dyDescent="0.25">
      <c r="A15" s="15" t="s">
        <v>357</v>
      </c>
    </row>
    <row r="16" spans="1:1" x14ac:dyDescent="0.25">
      <c r="A16" s="15" t="s">
        <v>358</v>
      </c>
    </row>
    <row r="17" spans="1:1" x14ac:dyDescent="0.25">
      <c r="A17" s="15" t="s">
        <v>359</v>
      </c>
    </row>
    <row r="18" spans="1:1" x14ac:dyDescent="0.25">
      <c r="A18" s="15" t="s">
        <v>360</v>
      </c>
    </row>
    <row r="19" spans="1:1" x14ac:dyDescent="0.25">
      <c r="A19" s="15" t="s">
        <v>361</v>
      </c>
    </row>
    <row r="20" spans="1:1" x14ac:dyDescent="0.25">
      <c r="A20" s="15" t="s">
        <v>362</v>
      </c>
    </row>
    <row r="21" spans="1:1" x14ac:dyDescent="0.25">
      <c r="A21" s="15" t="s">
        <v>363</v>
      </c>
    </row>
    <row r="22" spans="1:1" x14ac:dyDescent="0.25">
      <c r="A22" s="15" t="s">
        <v>364</v>
      </c>
    </row>
    <row r="23" spans="1:1" x14ac:dyDescent="0.25">
      <c r="A23" s="15" t="s">
        <v>365</v>
      </c>
    </row>
    <row r="24" spans="1:1" x14ac:dyDescent="0.25">
      <c r="A24" s="15" t="s">
        <v>366</v>
      </c>
    </row>
    <row r="25" spans="1:1" x14ac:dyDescent="0.25">
      <c r="A25" s="15" t="s">
        <v>367</v>
      </c>
    </row>
    <row r="26" spans="1:1" x14ac:dyDescent="0.25">
      <c r="A26" s="15" t="s">
        <v>368</v>
      </c>
    </row>
    <row r="27" spans="1:1" x14ac:dyDescent="0.25">
      <c r="A27" s="15" t="s">
        <v>369</v>
      </c>
    </row>
    <row r="28" spans="1:1" x14ac:dyDescent="0.25">
      <c r="A28" s="15" t="s">
        <v>370</v>
      </c>
    </row>
    <row r="29" spans="1:1" x14ac:dyDescent="0.25">
      <c r="A29" s="15" t="s">
        <v>371</v>
      </c>
    </row>
    <row r="30" spans="1:1" x14ac:dyDescent="0.25">
      <c r="A30" s="15" t="s">
        <v>1</v>
      </c>
    </row>
    <row r="31" spans="1:1" x14ac:dyDescent="0.25">
      <c r="A31" s="15" t="s">
        <v>372</v>
      </c>
    </row>
    <row r="32" spans="1:1" x14ac:dyDescent="0.25">
      <c r="A32" s="15" t="s">
        <v>373</v>
      </c>
    </row>
    <row r="33" spans="1:1" x14ac:dyDescent="0.25">
      <c r="A33" s="15" t="s">
        <v>374</v>
      </c>
    </row>
    <row r="34" spans="1:1" x14ac:dyDescent="0.25">
      <c r="A34" s="15" t="s">
        <v>375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040E-5817-4EB7-9FB7-5B13918F1639}">
  <dimension ref="A1:D27"/>
  <sheetViews>
    <sheetView zoomScaleNormal="100" workbookViewId="0">
      <selection activeCell="A25" sqref="A25"/>
    </sheetView>
  </sheetViews>
  <sheetFormatPr defaultRowHeight="15" x14ac:dyDescent="0.25"/>
  <cols>
    <col min="1" max="1" width="10.28515625" style="669" customWidth="1"/>
    <col min="2" max="2" width="162.140625" style="669" customWidth="1"/>
    <col min="3" max="3" width="107.28515625" style="669" customWidth="1"/>
    <col min="4" max="16384" width="9.140625" style="669"/>
  </cols>
  <sheetData>
    <row r="1" spans="1:4" ht="18.75" x14ac:dyDescent="0.3">
      <c r="A1" s="675" t="s">
        <v>1</v>
      </c>
      <c r="C1" s="675"/>
      <c r="D1" s="675"/>
    </row>
    <row r="2" spans="1:4" x14ac:dyDescent="0.25">
      <c r="A2" s="670" t="s">
        <v>4</v>
      </c>
    </row>
    <row r="3" spans="1:4" x14ac:dyDescent="0.25">
      <c r="A3" s="277" t="s">
        <v>21</v>
      </c>
    </row>
    <row r="4" spans="1:4" x14ac:dyDescent="0.25">
      <c r="A4" s="275"/>
    </row>
    <row r="5" spans="1:4" x14ac:dyDescent="0.25">
      <c r="A5" s="669" t="s">
        <v>22</v>
      </c>
    </row>
    <row r="6" spans="1:4" x14ac:dyDescent="0.25">
      <c r="A6" s="669" t="s">
        <v>23</v>
      </c>
    </row>
    <row r="7" spans="1:4" x14ac:dyDescent="0.25">
      <c r="A7" s="669" t="s">
        <v>24</v>
      </c>
    </row>
    <row r="8" spans="1:4" x14ac:dyDescent="0.25">
      <c r="A8" s="669" t="s">
        <v>25</v>
      </c>
    </row>
    <row r="9" spans="1:4" x14ac:dyDescent="0.25">
      <c r="A9" s="669" t="s">
        <v>26</v>
      </c>
    </row>
    <row r="11" spans="1:4" x14ac:dyDescent="0.25">
      <c r="B11" s="683" t="s">
        <v>27</v>
      </c>
      <c r="C11" s="670"/>
    </row>
    <row r="12" spans="1:4" ht="75" x14ac:dyDescent="0.25">
      <c r="B12" s="674" t="s">
        <v>28</v>
      </c>
      <c r="C12" s="651"/>
    </row>
    <row r="13" spans="1:4" x14ac:dyDescent="0.25">
      <c r="B13" s="672" t="s">
        <v>29</v>
      </c>
      <c r="C13" s="651"/>
    </row>
    <row r="14" spans="1:4" x14ac:dyDescent="0.25">
      <c r="B14" s="682" t="s">
        <v>8</v>
      </c>
      <c r="C14" s="651"/>
    </row>
    <row r="15" spans="1:4" ht="30" x14ac:dyDescent="0.25">
      <c r="B15" s="673" t="s">
        <v>30</v>
      </c>
      <c r="C15" s="651"/>
    </row>
    <row r="16" spans="1:4" x14ac:dyDescent="0.25">
      <c r="B16" s="685" t="s">
        <v>31</v>
      </c>
      <c r="C16" s="651"/>
    </row>
    <row r="17" spans="1:3" x14ac:dyDescent="0.25">
      <c r="A17" s="713" t="s">
        <v>32</v>
      </c>
      <c r="B17" s="685" t="s">
        <v>33</v>
      </c>
      <c r="C17" s="651"/>
    </row>
    <row r="18" spans="1:3" x14ac:dyDescent="0.25">
      <c r="B18" s="682" t="s">
        <v>9</v>
      </c>
      <c r="C18" s="651"/>
    </row>
    <row r="19" spans="1:3" x14ac:dyDescent="0.25">
      <c r="B19" s="673" t="s">
        <v>34</v>
      </c>
      <c r="C19" s="651"/>
    </row>
    <row r="20" spans="1:3" x14ac:dyDescent="0.25">
      <c r="B20" s="682" t="s">
        <v>11</v>
      </c>
      <c r="C20" s="651"/>
    </row>
    <row r="21" spans="1:3" x14ac:dyDescent="0.25">
      <c r="A21" s="713" t="s">
        <v>35</v>
      </c>
      <c r="B21" s="673" t="s">
        <v>36</v>
      </c>
      <c r="C21" s="651"/>
    </row>
    <row r="22" spans="1:3" x14ac:dyDescent="0.25">
      <c r="B22" s="681" t="s">
        <v>12</v>
      </c>
      <c r="C22" s="651"/>
    </row>
    <row r="23" spans="1:3" ht="30" x14ac:dyDescent="0.25">
      <c r="B23" s="686" t="s">
        <v>37</v>
      </c>
      <c r="C23" s="651"/>
    </row>
    <row r="24" spans="1:3" ht="30" x14ac:dyDescent="0.25">
      <c r="A24" s="715" t="s">
        <v>38</v>
      </c>
      <c r="B24" s="701" t="s">
        <v>39</v>
      </c>
      <c r="C24" s="651"/>
    </row>
    <row r="25" spans="1:3" x14ac:dyDescent="0.25">
      <c r="A25" s="716" t="s">
        <v>40</v>
      </c>
      <c r="B25" s="706" t="s">
        <v>41</v>
      </c>
      <c r="C25" s="651"/>
    </row>
    <row r="26" spans="1:3" x14ac:dyDescent="0.25">
      <c r="B26" s="681" t="s">
        <v>16</v>
      </c>
    </row>
    <row r="27" spans="1:3" x14ac:dyDescent="0.25">
      <c r="B27" s="714" t="s">
        <v>42</v>
      </c>
    </row>
  </sheetData>
  <hyperlinks>
    <hyperlink ref="A3" location="Contents!A1" display="Return to Contents" xr:uid="{493EF0A1-0B02-49F9-A603-0FD5A8BB4B7F}"/>
    <hyperlink ref="A17" location="Demographics!A81" display="Table C2.5" xr:uid="{2280FE8B-FF4F-42BC-8D7C-2AC1C7FB7F7D}"/>
    <hyperlink ref="A21" location="Funding!A8" display="Table I2.1" xr:uid="{A197F97A-2D3D-4C93-9D78-D7D5071B5DBC}"/>
    <hyperlink ref="A24" location="Volume!A33" display="Table A1.3" xr:uid="{2E852B89-AE9F-4DFC-9AFB-666DBBD3C890}"/>
    <hyperlink ref="A25" location="Volume!A56" display="Table A1.5" xr:uid="{337F3EAA-F19D-41D2-8153-A8980BB2D428}"/>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4848-52B0-4987-86F1-E0FFFB6BFB0D}">
  <sheetPr>
    <pageSetUpPr autoPageBreaks="0"/>
  </sheetPr>
  <dimension ref="A1:H22"/>
  <sheetViews>
    <sheetView zoomScaleNormal="100" workbookViewId="0">
      <selection sqref="A1:C1"/>
    </sheetView>
  </sheetViews>
  <sheetFormatPr defaultRowHeight="15" x14ac:dyDescent="0.25"/>
  <cols>
    <col min="1" max="16384" width="9.140625" style="652"/>
  </cols>
  <sheetData>
    <row r="1" spans="1:3" ht="18.75" x14ac:dyDescent="0.3">
      <c r="A1" s="717" t="s">
        <v>1</v>
      </c>
      <c r="B1" s="717"/>
      <c r="C1" s="717"/>
    </row>
    <row r="2" spans="1:3" x14ac:dyDescent="0.25">
      <c r="A2" s="670" t="s">
        <v>5</v>
      </c>
      <c r="B2" s="669"/>
      <c r="C2" s="669"/>
    </row>
    <row r="3" spans="1:3" s="669" customFormat="1" x14ac:dyDescent="0.25">
      <c r="A3" s="277" t="s">
        <v>21</v>
      </c>
    </row>
    <row r="22" spans="8:8" x14ac:dyDescent="0.25">
      <c r="H22" s="691"/>
    </row>
  </sheetData>
  <mergeCells count="1">
    <mergeCell ref="A1:C1"/>
  </mergeCells>
  <hyperlinks>
    <hyperlink ref="A3" location="Contents!A1" display="Return to Contents" xr:uid="{C8A1B7AF-3B23-40B0-90C4-15B54D1CDDF7}"/>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7830-160B-45E7-8C45-7442BF8F4B56}">
  <dimension ref="A1:D18"/>
  <sheetViews>
    <sheetView workbookViewId="0">
      <selection activeCell="C9" sqref="C9"/>
    </sheetView>
  </sheetViews>
  <sheetFormatPr defaultRowHeight="15" x14ac:dyDescent="0.25"/>
  <cols>
    <col min="1" max="1" width="42.140625" style="652" customWidth="1"/>
    <col min="2" max="2" width="28.42578125" style="652" customWidth="1"/>
    <col min="3" max="16384" width="9.140625" style="652"/>
  </cols>
  <sheetData>
    <row r="1" spans="1:4" ht="18.75" x14ac:dyDescent="0.3">
      <c r="A1" s="717" t="s">
        <v>1</v>
      </c>
      <c r="B1" s="717"/>
      <c r="C1" s="717"/>
      <c r="D1" s="669"/>
    </row>
    <row r="2" spans="1:4" x14ac:dyDescent="0.25">
      <c r="A2" s="670" t="s">
        <v>7</v>
      </c>
      <c r="B2" s="669"/>
      <c r="C2" s="669"/>
      <c r="D2" s="669"/>
    </row>
    <row r="3" spans="1:4" s="669" customFormat="1" x14ac:dyDescent="0.25">
      <c r="A3" s="277" t="s">
        <v>21</v>
      </c>
    </row>
    <row r="5" spans="1:4" x14ac:dyDescent="0.25">
      <c r="A5" s="98" t="s">
        <v>43</v>
      </c>
      <c r="B5" s="669"/>
      <c r="C5" s="669"/>
      <c r="D5" s="669"/>
    </row>
    <row r="6" spans="1:4" x14ac:dyDescent="0.25">
      <c r="A6" s="669" t="s">
        <v>44</v>
      </c>
      <c r="B6" s="669"/>
      <c r="C6" s="669"/>
      <c r="D6" s="669"/>
    </row>
    <row r="7" spans="1:4" x14ac:dyDescent="0.25">
      <c r="A7" s="669" t="s">
        <v>45</v>
      </c>
      <c r="B7" s="669"/>
      <c r="C7" s="669"/>
      <c r="D7" s="669"/>
    </row>
    <row r="8" spans="1:4" x14ac:dyDescent="0.25">
      <c r="A8" s="669"/>
      <c r="B8" s="669"/>
      <c r="C8" s="651"/>
      <c r="D8" s="651"/>
    </row>
    <row r="9" spans="1:4" ht="15.75" thickBot="1" x14ac:dyDescent="0.3">
      <c r="A9" s="480" t="s">
        <v>46</v>
      </c>
      <c r="B9" s="664"/>
      <c r="C9" s="651"/>
      <c r="D9" s="651"/>
    </row>
    <row r="10" spans="1:4" x14ac:dyDescent="0.25">
      <c r="A10" s="665" t="s">
        <v>47</v>
      </c>
      <c r="B10" s="666" t="s">
        <v>48</v>
      </c>
      <c r="C10" s="669"/>
      <c r="D10" s="669"/>
    </row>
    <row r="11" spans="1:4" x14ac:dyDescent="0.25">
      <c r="A11" s="667" t="s">
        <v>49</v>
      </c>
      <c r="B11" s="668" t="s">
        <v>50</v>
      </c>
      <c r="C11" s="669"/>
      <c r="D11" s="669"/>
    </row>
    <row r="12" spans="1:4" x14ac:dyDescent="0.25">
      <c r="A12" s="669"/>
      <c r="B12" s="669"/>
      <c r="C12" s="669"/>
      <c r="D12" s="669"/>
    </row>
    <row r="13" spans="1:4" x14ac:dyDescent="0.25">
      <c r="A13" s="669"/>
      <c r="B13" s="669"/>
      <c r="C13" s="669"/>
      <c r="D13" s="669"/>
    </row>
    <row r="14" spans="1:4" x14ac:dyDescent="0.25">
      <c r="A14" s="669"/>
      <c r="B14" s="669"/>
      <c r="C14" s="669"/>
      <c r="D14" s="669"/>
    </row>
    <row r="15" spans="1:4" x14ac:dyDescent="0.25">
      <c r="A15" s="669"/>
      <c r="B15" s="669"/>
      <c r="C15" s="669"/>
      <c r="D15" s="669"/>
    </row>
    <row r="16" spans="1:4" x14ac:dyDescent="0.25">
      <c r="A16" s="669"/>
      <c r="B16" s="669"/>
      <c r="C16" s="669"/>
      <c r="D16" s="669"/>
    </row>
    <row r="17" spans="1:2" x14ac:dyDescent="0.25">
      <c r="A17" s="669"/>
      <c r="B17" s="669"/>
    </row>
    <row r="18" spans="1:2" x14ac:dyDescent="0.25">
      <c r="A18" s="669"/>
      <c r="B18" s="669"/>
    </row>
  </sheetData>
  <mergeCells count="1">
    <mergeCell ref="A1:C1"/>
  </mergeCells>
  <hyperlinks>
    <hyperlink ref="A3" location="Contents!A1" display="Return to Contents" xr:uid="{876ADD69-E492-4B50-957A-1FE8C07E30C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0C75-280A-4214-BAAB-4F0E3C1C585B}">
  <dimension ref="A1:AL175"/>
  <sheetViews>
    <sheetView topLeftCell="A92" workbookViewId="0">
      <selection activeCell="F88" sqref="F88"/>
    </sheetView>
  </sheetViews>
  <sheetFormatPr defaultRowHeight="15" x14ac:dyDescent="0.25"/>
  <cols>
    <col min="1" max="1" width="9.140625" style="669" customWidth="1"/>
    <col min="2" max="2" width="20.7109375" style="669" customWidth="1"/>
    <col min="3" max="3" width="13.5703125" style="669" customWidth="1"/>
    <col min="4" max="6" width="12.28515625" style="669" customWidth="1"/>
    <col min="7" max="7" width="12.5703125" style="669" customWidth="1"/>
    <col min="8" max="8" width="13.140625" style="669" customWidth="1"/>
    <col min="9" max="9" width="11.5703125" style="669" customWidth="1"/>
    <col min="10" max="10" width="12.28515625" style="669" customWidth="1"/>
    <col min="11" max="11" width="12.140625" style="669" customWidth="1"/>
    <col min="12" max="12" width="11.7109375" style="669" customWidth="1"/>
    <col min="13" max="13" width="11.85546875" style="669" customWidth="1"/>
    <col min="14" max="14" width="11" style="669" bestFit="1" customWidth="1"/>
    <col min="15" max="15" width="12.5703125" style="669" customWidth="1"/>
    <col min="16" max="16" width="11.85546875" style="669" customWidth="1"/>
    <col min="17" max="17" width="11.42578125" style="669" customWidth="1"/>
    <col min="18" max="18" width="11.140625" style="669" customWidth="1"/>
    <col min="19" max="19" width="11.85546875" style="669" customWidth="1"/>
    <col min="20" max="20" width="10.85546875" style="669" customWidth="1"/>
    <col min="21" max="21" width="10.7109375" style="669" bestFit="1" customWidth="1"/>
    <col min="22" max="22" width="13" style="669" customWidth="1"/>
    <col min="23" max="23" width="10.7109375" style="669" customWidth="1"/>
    <col min="24" max="24" width="11.28515625" style="669" customWidth="1"/>
    <col min="25" max="25" width="10.5703125" style="669" customWidth="1"/>
    <col min="26" max="26" width="9.5703125" style="669" bestFit="1" customWidth="1"/>
    <col min="27" max="27" width="11" style="669" customWidth="1"/>
    <col min="28" max="28" width="11.42578125" style="669" customWidth="1"/>
    <col min="29" max="29" width="9.140625" style="669"/>
    <col min="30" max="30" width="11.140625" style="669" customWidth="1"/>
    <col min="31" max="32" width="11.28515625" style="669" customWidth="1"/>
    <col min="33" max="33" width="9.140625" style="669"/>
    <col min="34" max="35" width="12.85546875" style="669" customWidth="1"/>
    <col min="36" max="36" width="10.85546875" style="669" customWidth="1"/>
    <col min="37" max="37" width="11.140625" style="669" customWidth="1"/>
    <col min="38" max="16384" width="9.140625" style="669"/>
  </cols>
  <sheetData>
    <row r="1" spans="1:14" ht="18.75" x14ac:dyDescent="0.3">
      <c r="A1" s="717" t="s">
        <v>1</v>
      </c>
      <c r="B1" s="717"/>
      <c r="C1" s="717"/>
      <c r="N1" s="277"/>
    </row>
    <row r="2" spans="1:14" x14ac:dyDescent="0.25">
      <c r="A2" s="670" t="s">
        <v>51</v>
      </c>
    </row>
    <row r="3" spans="1:14" x14ac:dyDescent="0.25">
      <c r="A3" s="277" t="s">
        <v>21</v>
      </c>
    </row>
    <row r="4" spans="1:14" x14ac:dyDescent="0.25">
      <c r="A4" s="670"/>
    </row>
    <row r="5" spans="1:14" x14ac:dyDescent="0.25">
      <c r="A5" s="273" t="s">
        <v>52</v>
      </c>
      <c r="B5" s="273"/>
      <c r="C5" s="274" t="s">
        <v>53</v>
      </c>
    </row>
    <row r="6" spans="1:14" x14ac:dyDescent="0.25">
      <c r="A6" s="273" t="s">
        <v>54</v>
      </c>
      <c r="B6" s="273"/>
      <c r="C6" s="274" t="s">
        <v>55</v>
      </c>
    </row>
    <row r="7" spans="1:14" x14ac:dyDescent="0.25">
      <c r="A7" s="273" t="s">
        <v>56</v>
      </c>
      <c r="B7" s="273"/>
      <c r="C7" s="274" t="s">
        <v>57</v>
      </c>
    </row>
    <row r="8" spans="1:14" x14ac:dyDescent="0.25">
      <c r="A8" s="273" t="s">
        <v>58</v>
      </c>
      <c r="B8" s="273"/>
      <c r="C8" s="274" t="s">
        <v>59</v>
      </c>
    </row>
    <row r="9" spans="1:14" x14ac:dyDescent="0.25">
      <c r="A9" s="273" t="s">
        <v>60</v>
      </c>
      <c r="B9" s="273"/>
      <c r="C9" s="274" t="s">
        <v>32</v>
      </c>
    </row>
    <row r="10" spans="1:14" x14ac:dyDescent="0.25">
      <c r="A10" s="273" t="s">
        <v>61</v>
      </c>
      <c r="B10" s="273"/>
      <c r="C10" s="274" t="s">
        <v>62</v>
      </c>
    </row>
    <row r="11" spans="1:14" x14ac:dyDescent="0.25">
      <c r="A11" s="273" t="s">
        <v>63</v>
      </c>
      <c r="B11" s="273"/>
      <c r="C11" s="274" t="s">
        <v>64</v>
      </c>
    </row>
    <row r="12" spans="1:14" x14ac:dyDescent="0.25">
      <c r="A12" s="273" t="s">
        <v>65</v>
      </c>
      <c r="B12" s="273"/>
      <c r="C12" s="274" t="s">
        <v>66</v>
      </c>
    </row>
    <row r="14" spans="1:14" x14ac:dyDescent="0.25">
      <c r="A14" s="670" t="s">
        <v>67</v>
      </c>
    </row>
    <row r="15" spans="1:14" x14ac:dyDescent="0.25">
      <c r="A15" s="670"/>
    </row>
    <row r="16" spans="1:14" x14ac:dyDescent="0.25">
      <c r="C16" s="718" t="s">
        <v>68</v>
      </c>
      <c r="D16" s="719"/>
      <c r="E16" s="719"/>
      <c r="F16" s="719"/>
      <c r="G16" s="721" t="s">
        <v>69</v>
      </c>
      <c r="H16" s="719"/>
      <c r="I16" s="98"/>
      <c r="J16" s="98"/>
    </row>
    <row r="17" spans="1:14" x14ac:dyDescent="0.25">
      <c r="B17" s="482"/>
      <c r="C17" s="718" t="str">
        <f>A1</f>
        <v>South Ayrshire</v>
      </c>
      <c r="D17" s="720"/>
      <c r="E17" s="719" t="s">
        <v>70</v>
      </c>
      <c r="F17" s="719"/>
      <c r="G17" s="721" t="str">
        <f>$A$1</f>
        <v>South Ayrshire</v>
      </c>
      <c r="H17" s="719"/>
    </row>
    <row r="18" spans="1:14" ht="15.75" thickBot="1" x14ac:dyDescent="0.3">
      <c r="B18" s="594" t="s">
        <v>52</v>
      </c>
      <c r="C18" s="3" t="s">
        <v>71</v>
      </c>
      <c r="D18" s="597" t="s">
        <v>72</v>
      </c>
      <c r="E18" s="596" t="s">
        <v>71</v>
      </c>
      <c r="F18" s="596" t="s">
        <v>72</v>
      </c>
      <c r="G18" s="100" t="s">
        <v>71</v>
      </c>
      <c r="H18" s="596" t="s">
        <v>72</v>
      </c>
    </row>
    <row r="19" spans="1:14" x14ac:dyDescent="0.25">
      <c r="B19" s="482" t="s">
        <v>73</v>
      </c>
      <c r="C19" s="712"/>
      <c r="D19" s="7"/>
      <c r="E19" s="651"/>
      <c r="F19" s="651"/>
      <c r="G19" s="101"/>
      <c r="H19" s="711"/>
    </row>
    <row r="20" spans="1:14" x14ac:dyDescent="0.25">
      <c r="B20" s="4" t="s">
        <v>74</v>
      </c>
      <c r="C20" s="42">
        <v>733</v>
      </c>
      <c r="D20" s="43">
        <v>968</v>
      </c>
      <c r="E20" s="44">
        <v>55010</v>
      </c>
      <c r="F20" s="44">
        <v>68302</v>
      </c>
      <c r="G20" s="102" t="s">
        <v>75</v>
      </c>
      <c r="H20" s="44" t="s">
        <v>75</v>
      </c>
    </row>
    <row r="21" spans="1:14" x14ac:dyDescent="0.25">
      <c r="B21" s="1" t="s">
        <v>76</v>
      </c>
      <c r="C21" s="21">
        <v>843</v>
      </c>
      <c r="D21" s="22">
        <v>979</v>
      </c>
      <c r="E21" s="23">
        <v>79040.762000000002</v>
      </c>
      <c r="F21" s="23">
        <v>98579.547000000006</v>
      </c>
      <c r="G21" s="103" t="s">
        <v>75</v>
      </c>
      <c r="H21" s="23" t="s">
        <v>75</v>
      </c>
    </row>
    <row r="22" spans="1:14" x14ac:dyDescent="0.25">
      <c r="B22" s="45" t="s">
        <v>77</v>
      </c>
      <c r="C22" s="46">
        <v>1348</v>
      </c>
      <c r="D22" s="47">
        <v>1360</v>
      </c>
      <c r="E22" s="48">
        <v>83409.87000000001</v>
      </c>
      <c r="F22" s="48">
        <v>102803.81</v>
      </c>
      <c r="G22" s="104" t="s">
        <v>75</v>
      </c>
      <c r="H22" s="48" t="s">
        <v>75</v>
      </c>
    </row>
    <row r="23" spans="1:14" x14ac:dyDescent="0.25">
      <c r="B23" s="16" t="s">
        <v>78</v>
      </c>
      <c r="C23" s="24"/>
      <c r="D23" s="25"/>
      <c r="E23" s="26"/>
      <c r="F23" s="26"/>
      <c r="G23" s="105"/>
      <c r="H23" s="99"/>
    </row>
    <row r="24" spans="1:14" x14ac:dyDescent="0.25">
      <c r="B24" s="4" t="s">
        <v>74</v>
      </c>
      <c r="C24" s="49">
        <f>IFERROR(C20/SUM($C20:$D20),"-")</f>
        <v>0.43092298647854205</v>
      </c>
      <c r="D24" s="50">
        <f t="shared" ref="D24:D26" si="0">IFERROR(D20/SUM($C20:$D20),"-")</f>
        <v>0.56907701352145801</v>
      </c>
      <c r="E24" s="51">
        <f>IFERROR(E20/SUM($E20:$F20),"-")</f>
        <v>0.44610419099519916</v>
      </c>
      <c r="F24" s="51">
        <f t="shared" ref="F24:F26" si="1">IFERROR(F20/SUM($E20:$F20),"-")</f>
        <v>0.55389580900480084</v>
      </c>
      <c r="G24" s="106">
        <v>0.47700000000000004</v>
      </c>
      <c r="H24" s="51">
        <v>0.52300000000000002</v>
      </c>
      <c r="I24" s="19"/>
    </row>
    <row r="25" spans="1:14" x14ac:dyDescent="0.25">
      <c r="B25" s="1" t="s">
        <v>76</v>
      </c>
      <c r="C25" s="27">
        <f t="shared" ref="C25:C26" si="2">IFERROR(C21/SUM($C21:$D21),"-")</f>
        <v>0.46267837541163559</v>
      </c>
      <c r="D25" s="28">
        <f t="shared" si="0"/>
        <v>0.53732162458836441</v>
      </c>
      <c r="E25" s="29">
        <f t="shared" ref="E25:E26" si="3">IFERROR(E21/SUM($E21:$F21),"-")</f>
        <v>0.44499844891047902</v>
      </c>
      <c r="F25" s="29">
        <f t="shared" si="1"/>
        <v>0.55500155108952098</v>
      </c>
      <c r="G25" s="107">
        <v>0.47700000000000004</v>
      </c>
      <c r="H25" s="29">
        <v>0.52300000000000002</v>
      </c>
      <c r="I25" s="19"/>
    </row>
    <row r="26" spans="1:14" ht="15.75" thickBot="1" x14ac:dyDescent="0.3">
      <c r="B26" s="52" t="s">
        <v>77</v>
      </c>
      <c r="C26" s="53">
        <f t="shared" si="2"/>
        <v>0.49778434268833088</v>
      </c>
      <c r="D26" s="54">
        <f t="shared" si="0"/>
        <v>0.50221565731166917</v>
      </c>
      <c r="E26" s="55">
        <f t="shared" si="3"/>
        <v>0.44792557668158439</v>
      </c>
      <c r="F26" s="55">
        <f t="shared" si="1"/>
        <v>0.55207442331841572</v>
      </c>
      <c r="G26" s="108">
        <v>0.47700000000000004</v>
      </c>
      <c r="H26" s="55">
        <v>0.52300000000000002</v>
      </c>
      <c r="I26" s="19"/>
    </row>
    <row r="28" spans="1:14" ht="17.25" x14ac:dyDescent="0.25">
      <c r="A28" s="670" t="s">
        <v>79</v>
      </c>
    </row>
    <row r="29" spans="1:14" x14ac:dyDescent="0.25">
      <c r="A29" s="670"/>
    </row>
    <row r="30" spans="1:14" x14ac:dyDescent="0.25">
      <c r="A30" s="670" t="s">
        <v>80</v>
      </c>
    </row>
    <row r="31" spans="1:14" x14ac:dyDescent="0.25">
      <c r="C31" s="718" t="s">
        <v>68</v>
      </c>
      <c r="D31" s="719"/>
      <c r="E31" s="719"/>
      <c r="F31" s="719"/>
      <c r="G31" s="719"/>
      <c r="H31" s="719"/>
      <c r="I31" s="719"/>
      <c r="J31" s="722"/>
      <c r="K31" s="721" t="s">
        <v>69</v>
      </c>
      <c r="L31" s="719"/>
      <c r="M31" s="719"/>
      <c r="N31" s="719"/>
    </row>
    <row r="32" spans="1:14" x14ac:dyDescent="0.25">
      <c r="B32" s="651"/>
      <c r="C32" s="723" t="str">
        <f>$A$1</f>
        <v>South Ayrshire</v>
      </c>
      <c r="D32" s="724"/>
      <c r="E32" s="724"/>
      <c r="F32" s="725"/>
      <c r="G32" s="723" t="s">
        <v>70</v>
      </c>
      <c r="H32" s="724"/>
      <c r="I32" s="724"/>
      <c r="J32" s="726"/>
      <c r="K32" s="727" t="str">
        <f>$A$1</f>
        <v>South Ayrshire</v>
      </c>
      <c r="L32" s="724"/>
      <c r="M32" s="724"/>
      <c r="N32" s="724"/>
    </row>
    <row r="33" spans="1:21" ht="15.75" thickBot="1" x14ac:dyDescent="0.3">
      <c r="B33" s="59" t="s">
        <v>54</v>
      </c>
      <c r="C33" s="3" t="s">
        <v>81</v>
      </c>
      <c r="D33" s="596" t="s">
        <v>82</v>
      </c>
      <c r="E33" s="596" t="s">
        <v>83</v>
      </c>
      <c r="F33" s="597" t="s">
        <v>84</v>
      </c>
      <c r="G33" s="596" t="s">
        <v>81</v>
      </c>
      <c r="H33" s="596" t="s">
        <v>82</v>
      </c>
      <c r="I33" s="596" t="s">
        <v>83</v>
      </c>
      <c r="J33" s="596" t="s">
        <v>84</v>
      </c>
      <c r="K33" s="100" t="s">
        <v>81</v>
      </c>
      <c r="L33" s="596" t="s">
        <v>82</v>
      </c>
      <c r="M33" s="596" t="s">
        <v>83</v>
      </c>
      <c r="N33" s="596" t="s">
        <v>84</v>
      </c>
      <c r="O33" s="684"/>
    </row>
    <row r="34" spans="1:21" x14ac:dyDescent="0.25">
      <c r="B34" s="33" t="s">
        <v>73</v>
      </c>
      <c r="C34" s="20"/>
      <c r="D34" s="17"/>
      <c r="E34" s="17"/>
      <c r="F34" s="18"/>
      <c r="G34" s="17"/>
      <c r="H34" s="17"/>
      <c r="I34" s="17"/>
      <c r="J34" s="17"/>
      <c r="K34" s="128"/>
      <c r="L34" s="17"/>
      <c r="M34" s="17"/>
      <c r="N34" s="17"/>
    </row>
    <row r="35" spans="1:21" x14ac:dyDescent="0.25">
      <c r="B35" s="654" t="s">
        <v>74</v>
      </c>
      <c r="C35" s="39">
        <v>247</v>
      </c>
      <c r="D35" s="40">
        <v>235</v>
      </c>
      <c r="E35" s="40">
        <v>361</v>
      </c>
      <c r="F35" s="41">
        <v>616</v>
      </c>
      <c r="G35" s="40">
        <v>24153</v>
      </c>
      <c r="H35" s="40">
        <v>19731</v>
      </c>
      <c r="I35" s="40">
        <v>29311</v>
      </c>
      <c r="J35" s="40">
        <v>37234</v>
      </c>
      <c r="K35" s="109" t="s">
        <v>75</v>
      </c>
      <c r="L35" s="40" t="s">
        <v>75</v>
      </c>
      <c r="M35" s="40" t="s">
        <v>75</v>
      </c>
      <c r="N35" s="40" t="s">
        <v>75</v>
      </c>
    </row>
    <row r="36" spans="1:21" x14ac:dyDescent="0.25">
      <c r="B36" s="656" t="s">
        <v>76</v>
      </c>
      <c r="C36" s="36">
        <f>SUM(D47,E47)</f>
        <v>288</v>
      </c>
      <c r="D36" s="37">
        <v>288</v>
      </c>
      <c r="E36" s="37">
        <v>370</v>
      </c>
      <c r="F36" s="38">
        <v>879</v>
      </c>
      <c r="G36" s="37">
        <f>L47+M47</f>
        <v>40117</v>
      </c>
      <c r="H36" s="37">
        <v>31774</v>
      </c>
      <c r="I36" s="37">
        <v>41754</v>
      </c>
      <c r="J36" s="37">
        <v>55942</v>
      </c>
      <c r="K36" s="110" t="s">
        <v>75</v>
      </c>
      <c r="L36" s="37" t="s">
        <v>75</v>
      </c>
      <c r="M36" s="37" t="s">
        <v>75</v>
      </c>
      <c r="N36" s="37" t="s">
        <v>75</v>
      </c>
    </row>
    <row r="37" spans="1:21" x14ac:dyDescent="0.25">
      <c r="B37" s="65" t="s">
        <v>77</v>
      </c>
      <c r="C37" s="67">
        <f>SUM(D48,E48)</f>
        <v>414</v>
      </c>
      <c r="D37" s="66">
        <v>421</v>
      </c>
      <c r="E37" s="66">
        <v>601</v>
      </c>
      <c r="F37" s="68">
        <v>1276</v>
      </c>
      <c r="G37" s="66">
        <f>L48+M48</f>
        <v>39660.404999999992</v>
      </c>
      <c r="H37" s="66">
        <v>29913.204999999998</v>
      </c>
      <c r="I37" s="66">
        <v>48913.844999999994</v>
      </c>
      <c r="J37" s="66">
        <v>71419.48</v>
      </c>
      <c r="K37" s="111" t="s">
        <v>75</v>
      </c>
      <c r="L37" s="66" t="s">
        <v>75</v>
      </c>
      <c r="M37" s="66" t="s">
        <v>75</v>
      </c>
      <c r="N37" s="66" t="s">
        <v>75</v>
      </c>
    </row>
    <row r="38" spans="1:21" x14ac:dyDescent="0.25">
      <c r="B38" s="34" t="s">
        <v>78</v>
      </c>
      <c r="C38" s="712"/>
      <c r="D38" s="711"/>
      <c r="E38" s="711"/>
      <c r="F38" s="7"/>
      <c r="G38" s="711"/>
      <c r="H38" s="711"/>
      <c r="I38" s="711"/>
      <c r="J38" s="711"/>
      <c r="K38" s="101"/>
      <c r="L38" s="711"/>
      <c r="M38" s="711"/>
      <c r="N38" s="711"/>
    </row>
    <row r="39" spans="1:21" x14ac:dyDescent="0.25">
      <c r="B39" s="654" t="s">
        <v>74</v>
      </c>
      <c r="C39" s="69">
        <f>IFERROR(C35/SUM($C35:$F35),"")</f>
        <v>0.16929403701165183</v>
      </c>
      <c r="D39" s="70">
        <f t="shared" ref="D39:F39" si="4">IFERROR(D35/SUM($C35:$F35),"")</f>
        <v>0.16106922549691569</v>
      </c>
      <c r="E39" s="70">
        <f t="shared" si="4"/>
        <v>0.24742974640164497</v>
      </c>
      <c r="F39" s="71">
        <f t="shared" si="4"/>
        <v>0.42220699108978754</v>
      </c>
      <c r="G39" s="70">
        <f>IFERROR(G35/SUM($G35:$J35),"")</f>
        <v>0.21871972036331036</v>
      </c>
      <c r="H39" s="70">
        <f t="shared" ref="H39:J39" si="5">IFERROR(H35/SUM($G35:$J35),"")</f>
        <v>0.17867589129667025</v>
      </c>
      <c r="I39" s="70">
        <f t="shared" si="5"/>
        <v>0.26542846534877612</v>
      </c>
      <c r="J39" s="70">
        <f t="shared" si="5"/>
        <v>0.33717592299124322</v>
      </c>
      <c r="K39" s="112">
        <v>0.23199999999999998</v>
      </c>
      <c r="L39" s="70">
        <v>0.128</v>
      </c>
      <c r="M39" s="70">
        <v>0.26500000000000001</v>
      </c>
      <c r="N39" s="70">
        <v>0.376</v>
      </c>
      <c r="O39" s="19"/>
      <c r="U39" s="19"/>
    </row>
    <row r="40" spans="1:21" x14ac:dyDescent="0.25">
      <c r="B40" s="656" t="s">
        <v>76</v>
      </c>
      <c r="C40" s="72">
        <f t="shared" ref="C40:F40" si="6">IFERROR(C36/SUM($C36:$F36),"")</f>
        <v>0.15780821917808219</v>
      </c>
      <c r="D40" s="73">
        <f t="shared" si="6"/>
        <v>0.15780821917808219</v>
      </c>
      <c r="E40" s="73">
        <f t="shared" si="6"/>
        <v>0.20273972602739726</v>
      </c>
      <c r="F40" s="74">
        <f t="shared" si="6"/>
        <v>0.48164383561643836</v>
      </c>
      <c r="G40" s="73">
        <f t="shared" ref="G40:J40" si="7">IFERROR(G36/SUM($G36:$J36),"")</f>
        <v>0.23655704741519101</v>
      </c>
      <c r="H40" s="73">
        <f t="shared" si="7"/>
        <v>0.18736105951517509</v>
      </c>
      <c r="I40" s="73">
        <f t="shared" si="7"/>
        <v>0.24620990995772082</v>
      </c>
      <c r="J40" s="73">
        <f t="shared" si="7"/>
        <v>0.32987198311191307</v>
      </c>
      <c r="K40" s="113">
        <v>0.22899999999999998</v>
      </c>
      <c r="L40" s="73">
        <v>0.125</v>
      </c>
      <c r="M40" s="73">
        <v>0.24399999999999999</v>
      </c>
      <c r="N40" s="73">
        <v>0.40099999999999997</v>
      </c>
      <c r="O40" s="19"/>
      <c r="U40" s="19"/>
    </row>
    <row r="41" spans="1:21" ht="15.75" thickBot="1" x14ac:dyDescent="0.3">
      <c r="B41" s="658" t="s">
        <v>77</v>
      </c>
      <c r="C41" s="75">
        <f t="shared" ref="C41:F41" si="8">IFERROR(C37/SUM($C37:$F37),"")</f>
        <v>0.15265486725663716</v>
      </c>
      <c r="D41" s="76">
        <f t="shared" si="8"/>
        <v>0.15523598820058998</v>
      </c>
      <c r="E41" s="76">
        <f t="shared" si="8"/>
        <v>0.22160766961651918</v>
      </c>
      <c r="F41" s="77">
        <f t="shared" si="8"/>
        <v>0.47050147492625366</v>
      </c>
      <c r="G41" s="76">
        <f t="shared" ref="G41:J41" si="9">IFERROR(G37/SUM($G37:$J37),"")</f>
        <v>0.2088412674344936</v>
      </c>
      <c r="H41" s="76">
        <f t="shared" si="9"/>
        <v>0.15751507442316415</v>
      </c>
      <c r="I41" s="76">
        <f t="shared" si="9"/>
        <v>0.25756745007758663</v>
      </c>
      <c r="J41" s="76">
        <f t="shared" si="9"/>
        <v>0.3760762080647555</v>
      </c>
      <c r="K41" s="114">
        <v>0.22800000000000001</v>
      </c>
      <c r="L41" s="76">
        <v>0.122</v>
      </c>
      <c r="M41" s="76">
        <v>0.24399999999999999</v>
      </c>
      <c r="N41" s="76">
        <v>0.40499999999999997</v>
      </c>
      <c r="O41" s="19"/>
      <c r="U41" s="19"/>
    </row>
    <row r="42" spans="1:21" x14ac:dyDescent="0.25">
      <c r="F42" s="19"/>
      <c r="I42" s="19"/>
    </row>
    <row r="43" spans="1:21" x14ac:dyDescent="0.25">
      <c r="A43" s="670" t="s">
        <v>85</v>
      </c>
      <c r="F43" s="19"/>
      <c r="I43" s="19"/>
    </row>
    <row r="44" spans="1:21" x14ac:dyDescent="0.25">
      <c r="B44" s="651"/>
      <c r="C44" s="718" t="str">
        <f>$A$1</f>
        <v>South Ayrshire</v>
      </c>
      <c r="D44" s="719"/>
      <c r="E44" s="719"/>
      <c r="F44" s="719"/>
      <c r="G44" s="719"/>
      <c r="H44" s="719"/>
      <c r="I44" s="719"/>
      <c r="J44" s="720"/>
      <c r="K44" s="718" t="s">
        <v>70</v>
      </c>
      <c r="L44" s="719"/>
      <c r="M44" s="719"/>
      <c r="N44" s="719"/>
      <c r="O44" s="719"/>
      <c r="P44" s="719"/>
      <c r="Q44" s="719"/>
      <c r="R44" s="719"/>
    </row>
    <row r="45" spans="1:21" ht="15.75" thickBot="1" x14ac:dyDescent="0.3">
      <c r="B45" s="59" t="s">
        <v>54</v>
      </c>
      <c r="C45" s="3" t="s">
        <v>86</v>
      </c>
      <c r="D45" s="596" t="s">
        <v>87</v>
      </c>
      <c r="E45" s="596" t="s">
        <v>88</v>
      </c>
      <c r="F45" s="596" t="s">
        <v>82</v>
      </c>
      <c r="G45" s="596" t="s">
        <v>83</v>
      </c>
      <c r="H45" s="596" t="s">
        <v>89</v>
      </c>
      <c r="I45" s="596" t="s">
        <v>90</v>
      </c>
      <c r="J45" s="597" t="s">
        <v>91</v>
      </c>
      <c r="K45" s="3" t="s">
        <v>86</v>
      </c>
      <c r="L45" s="596" t="s">
        <v>87</v>
      </c>
      <c r="M45" s="596" t="s">
        <v>88</v>
      </c>
      <c r="N45" s="596" t="s">
        <v>82</v>
      </c>
      <c r="O45" s="596" t="s">
        <v>83</v>
      </c>
      <c r="P45" s="596" t="s">
        <v>89</v>
      </c>
      <c r="Q45" s="596" t="s">
        <v>90</v>
      </c>
      <c r="R45" s="596" t="s">
        <v>91</v>
      </c>
    </row>
    <row r="46" spans="1:21" x14ac:dyDescent="0.25">
      <c r="B46" s="56" t="s">
        <v>92</v>
      </c>
      <c r="C46" s="20"/>
      <c r="D46" s="17"/>
      <c r="E46" s="17"/>
      <c r="F46" s="17"/>
      <c r="G46" s="17"/>
      <c r="H46" s="17"/>
      <c r="I46" s="17"/>
      <c r="J46" s="18"/>
      <c r="K46" s="20"/>
      <c r="L46" s="17"/>
      <c r="M46" s="17"/>
      <c r="N46" s="17"/>
      <c r="O46" s="17"/>
      <c r="P46" s="17"/>
      <c r="Q46" s="17"/>
      <c r="R46" s="17"/>
    </row>
    <row r="47" spans="1:21" x14ac:dyDescent="0.25">
      <c r="B47" s="60" t="s">
        <v>76</v>
      </c>
      <c r="C47" s="39">
        <v>0</v>
      </c>
      <c r="D47" s="40">
        <v>69</v>
      </c>
      <c r="E47" s="40">
        <v>219</v>
      </c>
      <c r="F47" s="40">
        <v>288</v>
      </c>
      <c r="G47" s="40">
        <v>370</v>
      </c>
      <c r="H47" s="40">
        <v>469</v>
      </c>
      <c r="I47" s="40">
        <v>223</v>
      </c>
      <c r="J47" s="41">
        <v>187</v>
      </c>
      <c r="K47" s="39">
        <v>803</v>
      </c>
      <c r="L47" s="40">
        <v>13350</v>
      </c>
      <c r="M47" s="40">
        <v>26767</v>
      </c>
      <c r="N47" s="40">
        <v>31774</v>
      </c>
      <c r="O47" s="40">
        <v>41754</v>
      </c>
      <c r="P47" s="40">
        <v>20258</v>
      </c>
      <c r="Q47" s="40">
        <v>12890</v>
      </c>
      <c r="R47" s="40">
        <v>21652</v>
      </c>
    </row>
    <row r="48" spans="1:21" x14ac:dyDescent="0.25">
      <c r="B48" s="57" t="s">
        <v>77</v>
      </c>
      <c r="C48" s="36" t="s">
        <v>376</v>
      </c>
      <c r="D48" s="37">
        <v>92</v>
      </c>
      <c r="E48" s="37">
        <v>322</v>
      </c>
      <c r="F48" s="37">
        <v>421</v>
      </c>
      <c r="G48" s="37">
        <v>601</v>
      </c>
      <c r="H48" s="37">
        <v>680</v>
      </c>
      <c r="I48" s="37">
        <v>340</v>
      </c>
      <c r="J48" s="38">
        <v>256</v>
      </c>
      <c r="K48" s="36">
        <v>1386.04</v>
      </c>
      <c r="L48" s="37">
        <v>13035.179999999998</v>
      </c>
      <c r="M48" s="37">
        <v>26625.224999999995</v>
      </c>
      <c r="N48" s="37">
        <v>29913.204999999998</v>
      </c>
      <c r="O48" s="37">
        <v>48913.844999999994</v>
      </c>
      <c r="P48" s="37">
        <v>15458</v>
      </c>
      <c r="Q48" s="37">
        <v>11277</v>
      </c>
      <c r="R48" s="37">
        <v>12860</v>
      </c>
    </row>
    <row r="49" spans="1:21" x14ac:dyDescent="0.25">
      <c r="B49" s="64" t="s">
        <v>93</v>
      </c>
      <c r="C49" s="61"/>
      <c r="D49" s="62"/>
      <c r="E49" s="62"/>
      <c r="F49" s="62"/>
      <c r="G49" s="62"/>
      <c r="H49" s="62"/>
      <c r="I49" s="62"/>
      <c r="J49" s="63"/>
      <c r="K49" s="61"/>
      <c r="L49" s="62"/>
      <c r="M49" s="62"/>
      <c r="N49" s="62"/>
      <c r="O49" s="62"/>
      <c r="P49" s="62"/>
      <c r="Q49" s="62"/>
      <c r="R49" s="62"/>
    </row>
    <row r="50" spans="1:21" x14ac:dyDescent="0.25">
      <c r="B50" s="60" t="s">
        <v>76</v>
      </c>
      <c r="C50" s="49">
        <f>IFERROR(C47/SUM($C47:$J47),"-")</f>
        <v>0</v>
      </c>
      <c r="D50" s="51">
        <f t="shared" ref="D50:J50" si="10">IFERROR(D47/SUM($C47:$J47),"-")</f>
        <v>3.7808219178082192E-2</v>
      </c>
      <c r="E50" s="51">
        <f t="shared" si="10"/>
        <v>0.12</v>
      </c>
      <c r="F50" s="51">
        <f t="shared" si="10"/>
        <v>0.15780821917808219</v>
      </c>
      <c r="G50" s="51">
        <f t="shared" si="10"/>
        <v>0.20273972602739726</v>
      </c>
      <c r="H50" s="51">
        <f t="shared" si="10"/>
        <v>0.256986301369863</v>
      </c>
      <c r="I50" s="51">
        <f t="shared" si="10"/>
        <v>0.12219178082191781</v>
      </c>
      <c r="J50" s="50">
        <f t="shared" si="10"/>
        <v>0.10246575342465754</v>
      </c>
      <c r="K50" s="49">
        <f>IFERROR(K47/SUM($K47:$R47),"-")</f>
        <v>4.7445169219134048E-3</v>
      </c>
      <c r="L50" s="51">
        <f t="shared" ref="L50:R50" si="11">IFERROR(L47/SUM($K47:$R47),"-")</f>
        <v>7.8878332387975036E-2</v>
      </c>
      <c r="M50" s="51">
        <f t="shared" si="11"/>
        <v>0.15815253356021933</v>
      </c>
      <c r="N50" s="51">
        <f t="shared" si="11"/>
        <v>0.18773633957269806</v>
      </c>
      <c r="O50" s="51">
        <f t="shared" si="11"/>
        <v>0.24670306296086217</v>
      </c>
      <c r="P50" s="51">
        <f t="shared" si="11"/>
        <v>0.11969417659292872</v>
      </c>
      <c r="Q50" s="51">
        <f t="shared" si="11"/>
        <v>7.6160427301947442E-2</v>
      </c>
      <c r="R50" s="51">
        <f t="shared" si="11"/>
        <v>0.12793061070145584</v>
      </c>
    </row>
    <row r="51" spans="1:21" ht="15.75" thickBot="1" x14ac:dyDescent="0.3">
      <c r="B51" s="58" t="s">
        <v>77</v>
      </c>
      <c r="C51" s="30" t="str">
        <f t="shared" ref="C51:J51" si="12">IFERROR(C48/SUM($C48:$J48),"-")</f>
        <v>-</v>
      </c>
      <c r="D51" s="32">
        <f t="shared" si="12"/>
        <v>3.3923303834808259E-2</v>
      </c>
      <c r="E51" s="32">
        <f t="shared" si="12"/>
        <v>0.1187315634218289</v>
      </c>
      <c r="F51" s="32">
        <f t="shared" si="12"/>
        <v>0.15523598820058998</v>
      </c>
      <c r="G51" s="32">
        <f t="shared" si="12"/>
        <v>0.22160766961651918</v>
      </c>
      <c r="H51" s="32">
        <f t="shared" si="12"/>
        <v>0.25073746312684364</v>
      </c>
      <c r="I51" s="32">
        <f t="shared" si="12"/>
        <v>0.12536873156342182</v>
      </c>
      <c r="J51" s="31">
        <f t="shared" si="12"/>
        <v>9.4395280235988199E-2</v>
      </c>
      <c r="K51" s="30">
        <f t="shared" ref="K51:R51" si="13">IFERROR(K48/SUM($K48:$R48),"-")</f>
        <v>8.6916227559556518E-3</v>
      </c>
      <c r="L51" s="32">
        <f t="shared" si="13"/>
        <v>8.1741412308431197E-2</v>
      </c>
      <c r="M51" s="32">
        <f t="shared" si="13"/>
        <v>0.16696228932241441</v>
      </c>
      <c r="N51" s="32">
        <f t="shared" si="13"/>
        <v>0.18758065660555709</v>
      </c>
      <c r="O51" s="32">
        <f t="shared" si="13"/>
        <v>0.30673046108574609</v>
      </c>
      <c r="P51" s="32">
        <f t="shared" si="13"/>
        <v>9.6934507345792661E-2</v>
      </c>
      <c r="Q51" s="32">
        <f t="shared" si="13"/>
        <v>7.0716162462058724E-2</v>
      </c>
      <c r="R51" s="32">
        <f t="shared" si="13"/>
        <v>8.064288811404409E-2</v>
      </c>
    </row>
    <row r="52" spans="1:21" x14ac:dyDescent="0.25">
      <c r="G52" s="651"/>
    </row>
    <row r="53" spans="1:21" x14ac:dyDescent="0.25">
      <c r="A53" s="670" t="s">
        <v>94</v>
      </c>
    </row>
    <row r="55" spans="1:21" x14ac:dyDescent="0.25">
      <c r="C55" s="718" t="s">
        <v>68</v>
      </c>
      <c r="D55" s="719"/>
      <c r="E55" s="719"/>
      <c r="F55" s="719"/>
      <c r="G55" s="719"/>
      <c r="H55" s="719"/>
      <c r="I55" s="719"/>
      <c r="J55" s="719"/>
      <c r="K55" s="719"/>
      <c r="L55" s="719"/>
      <c r="M55" s="719"/>
      <c r="N55" s="719"/>
      <c r="O55" s="728" t="s">
        <v>69</v>
      </c>
      <c r="P55" s="719"/>
      <c r="Q55" s="719"/>
      <c r="R55" s="719"/>
      <c r="S55" s="719"/>
      <c r="T55" s="719"/>
    </row>
    <row r="56" spans="1:21" x14ac:dyDescent="0.25">
      <c r="B56" s="651"/>
      <c r="C56" s="718" t="str">
        <f>$A$1</f>
        <v>South Ayrshire</v>
      </c>
      <c r="D56" s="719"/>
      <c r="E56" s="719"/>
      <c r="F56" s="719"/>
      <c r="G56" s="719"/>
      <c r="H56" s="720"/>
      <c r="I56" s="719" t="s">
        <v>70</v>
      </c>
      <c r="J56" s="719"/>
      <c r="K56" s="719"/>
      <c r="L56" s="719"/>
      <c r="M56" s="719"/>
      <c r="N56" s="719"/>
      <c r="O56" s="728" t="str">
        <f>$A$1</f>
        <v>South Ayrshire</v>
      </c>
      <c r="P56" s="719"/>
      <c r="Q56" s="719"/>
      <c r="R56" s="719"/>
      <c r="S56" s="719"/>
      <c r="T56" s="719"/>
    </row>
    <row r="57" spans="1:21" ht="39.75" thickBot="1" x14ac:dyDescent="0.3">
      <c r="B57" s="59" t="s">
        <v>56</v>
      </c>
      <c r="C57" s="136" t="s">
        <v>95</v>
      </c>
      <c r="D57" s="135" t="s">
        <v>96</v>
      </c>
      <c r="E57" s="135" t="s">
        <v>97</v>
      </c>
      <c r="F57" s="135" t="s">
        <v>98</v>
      </c>
      <c r="G57" s="135" t="s">
        <v>99</v>
      </c>
      <c r="H57" s="137" t="s">
        <v>100</v>
      </c>
      <c r="I57" s="135" t="s">
        <v>95</v>
      </c>
      <c r="J57" s="135" t="s">
        <v>96</v>
      </c>
      <c r="K57" s="135" t="s">
        <v>97</v>
      </c>
      <c r="L57" s="135" t="s">
        <v>98</v>
      </c>
      <c r="M57" s="135" t="s">
        <v>99</v>
      </c>
      <c r="N57" s="135" t="s">
        <v>100</v>
      </c>
      <c r="O57" s="138" t="s">
        <v>95</v>
      </c>
      <c r="P57" s="135" t="s">
        <v>96</v>
      </c>
      <c r="Q57" s="135" t="s">
        <v>97</v>
      </c>
      <c r="R57" s="135" t="s">
        <v>98</v>
      </c>
      <c r="S57" s="135" t="s">
        <v>99</v>
      </c>
      <c r="T57" s="135" t="s">
        <v>100</v>
      </c>
    </row>
    <row r="58" spans="1:21" x14ac:dyDescent="0.25">
      <c r="B58" s="33" t="s">
        <v>73</v>
      </c>
      <c r="C58" s="84"/>
      <c r="D58" s="81"/>
      <c r="E58" s="81"/>
      <c r="F58" s="81"/>
      <c r="G58" s="81"/>
      <c r="H58" s="85"/>
      <c r="I58" s="81"/>
      <c r="J58" s="81"/>
      <c r="K58" s="81"/>
      <c r="L58" s="81"/>
      <c r="M58" s="81"/>
      <c r="N58" s="81"/>
      <c r="O58" s="115"/>
      <c r="P58" s="81"/>
      <c r="Q58" s="81"/>
      <c r="R58" s="81"/>
      <c r="S58" s="81"/>
      <c r="T58" s="81"/>
    </row>
    <row r="59" spans="1:21" x14ac:dyDescent="0.25">
      <c r="B59" s="654" t="s">
        <v>74</v>
      </c>
      <c r="C59" s="39" t="s">
        <v>75</v>
      </c>
      <c r="D59" s="40" t="s">
        <v>75</v>
      </c>
      <c r="E59" s="40" t="s">
        <v>75</v>
      </c>
      <c r="F59" s="40" t="s">
        <v>75</v>
      </c>
      <c r="G59" s="40" t="s">
        <v>75</v>
      </c>
      <c r="H59" s="41" t="s">
        <v>75</v>
      </c>
      <c r="I59" s="40">
        <v>87881</v>
      </c>
      <c r="J59" s="40">
        <v>2073</v>
      </c>
      <c r="K59" s="40">
        <v>2038</v>
      </c>
      <c r="L59" s="40">
        <v>405</v>
      </c>
      <c r="M59" s="40">
        <v>938</v>
      </c>
      <c r="N59" s="40">
        <v>1307</v>
      </c>
      <c r="O59" s="116" t="s">
        <v>75</v>
      </c>
      <c r="P59" s="40" t="s">
        <v>75</v>
      </c>
      <c r="Q59" s="40" t="s">
        <v>75</v>
      </c>
      <c r="R59" s="40" t="s">
        <v>75</v>
      </c>
      <c r="S59" s="40" t="s">
        <v>75</v>
      </c>
      <c r="T59" s="40" t="s">
        <v>75</v>
      </c>
    </row>
    <row r="60" spans="1:21" x14ac:dyDescent="0.25">
      <c r="B60" s="656" t="s">
        <v>76</v>
      </c>
      <c r="C60" s="36">
        <v>0</v>
      </c>
      <c r="D60" s="37">
        <v>0</v>
      </c>
      <c r="E60" s="37">
        <v>0</v>
      </c>
      <c r="F60" s="37">
        <v>0</v>
      </c>
      <c r="G60" s="37">
        <v>0</v>
      </c>
      <c r="H60" s="38">
        <v>0</v>
      </c>
      <c r="I60" s="37">
        <v>137977.40100000001</v>
      </c>
      <c r="J60" s="37">
        <v>950.50300000000004</v>
      </c>
      <c r="K60" s="37">
        <v>3261.453</v>
      </c>
      <c r="L60" s="37">
        <v>1727.4570000000001</v>
      </c>
      <c r="M60" s="37">
        <v>499.71800000000002</v>
      </c>
      <c r="N60" s="37">
        <v>1830.617</v>
      </c>
      <c r="O60" s="117" t="s">
        <v>75</v>
      </c>
      <c r="P60" s="37" t="s">
        <v>75</v>
      </c>
      <c r="Q60" s="37" t="s">
        <v>75</v>
      </c>
      <c r="R60" s="37" t="s">
        <v>75</v>
      </c>
      <c r="S60" s="37" t="s">
        <v>75</v>
      </c>
      <c r="T60" s="37" t="s">
        <v>75</v>
      </c>
    </row>
    <row r="61" spans="1:21" x14ac:dyDescent="0.25">
      <c r="B61" s="654" t="s">
        <v>77</v>
      </c>
      <c r="C61" s="39">
        <v>2647</v>
      </c>
      <c r="D61" s="40" t="s">
        <v>376</v>
      </c>
      <c r="E61" s="40">
        <v>11</v>
      </c>
      <c r="F61" s="40">
        <v>1</v>
      </c>
      <c r="G61" s="40" t="s">
        <v>376</v>
      </c>
      <c r="H61" s="41" t="s">
        <v>376</v>
      </c>
      <c r="I61" s="40">
        <v>120815.22500000002</v>
      </c>
      <c r="J61" s="40">
        <v>625.79000000000008</v>
      </c>
      <c r="K61" s="40">
        <v>3338.5849999999996</v>
      </c>
      <c r="L61" s="40">
        <v>1709.77</v>
      </c>
      <c r="M61" s="40">
        <v>499.46</v>
      </c>
      <c r="N61" s="40">
        <v>1896.9799999999998</v>
      </c>
      <c r="O61" s="116" t="s">
        <v>75</v>
      </c>
      <c r="P61" s="40" t="s">
        <v>75</v>
      </c>
      <c r="Q61" s="40" t="s">
        <v>75</v>
      </c>
      <c r="R61" s="40" t="s">
        <v>75</v>
      </c>
      <c r="S61" s="40" t="s">
        <v>75</v>
      </c>
      <c r="T61" s="40" t="s">
        <v>75</v>
      </c>
    </row>
    <row r="62" spans="1:21" x14ac:dyDescent="0.25">
      <c r="B62" s="83" t="s">
        <v>78</v>
      </c>
      <c r="C62" s="660"/>
      <c r="D62" s="661"/>
      <c r="E62" s="661"/>
      <c r="F62" s="661"/>
      <c r="G62" s="661"/>
      <c r="H62" s="662"/>
      <c r="I62" s="661"/>
      <c r="J62" s="661"/>
      <c r="K62" s="661"/>
      <c r="L62" s="661"/>
      <c r="M62" s="661"/>
      <c r="N62" s="661"/>
      <c r="O62" s="118"/>
      <c r="P62" s="661"/>
      <c r="Q62" s="661"/>
      <c r="R62" s="661"/>
      <c r="S62" s="661"/>
      <c r="T62" s="661"/>
    </row>
    <row r="63" spans="1:21" x14ac:dyDescent="0.25">
      <c r="B63" s="654" t="s">
        <v>74</v>
      </c>
      <c r="C63" s="86" t="str">
        <f>IFERROR(C59/SUM($C59:$H59),"-")</f>
        <v>-</v>
      </c>
      <c r="D63" s="122" t="str">
        <f t="shared" ref="D63:H63" si="14">IFERROR(D59/SUM($C59:$H59),"-")</f>
        <v>-</v>
      </c>
      <c r="E63" s="122" t="str">
        <f t="shared" si="14"/>
        <v>-</v>
      </c>
      <c r="F63" s="122" t="str">
        <f t="shared" si="14"/>
        <v>-</v>
      </c>
      <c r="G63" s="122" t="str">
        <f t="shared" si="14"/>
        <v>-</v>
      </c>
      <c r="H63" s="125" t="str">
        <f t="shared" si="14"/>
        <v>-</v>
      </c>
      <c r="I63" s="80">
        <f>IFERROR(I59/SUM($I59:$N59),"-")</f>
        <v>0.92856237188563218</v>
      </c>
      <c r="J63" s="122">
        <f t="shared" ref="J63:N63" si="15">IFERROR(J59/SUM($I59:$N59),"-")</f>
        <v>2.1903594598592591E-2</v>
      </c>
      <c r="K63" s="122">
        <f t="shared" si="15"/>
        <v>2.1533779928572937E-2</v>
      </c>
      <c r="L63" s="122">
        <f t="shared" si="15"/>
        <v>4.2792840387988421E-3</v>
      </c>
      <c r="M63" s="122">
        <f t="shared" si="15"/>
        <v>9.911033156526701E-3</v>
      </c>
      <c r="N63" s="122">
        <f t="shared" si="15"/>
        <v>1.3809936391876757E-2</v>
      </c>
      <c r="O63" s="119">
        <v>1</v>
      </c>
      <c r="P63" s="122" t="s">
        <v>75</v>
      </c>
      <c r="Q63" s="122" t="s">
        <v>75</v>
      </c>
      <c r="R63" s="122" t="s">
        <v>75</v>
      </c>
      <c r="S63" s="122" t="s">
        <v>75</v>
      </c>
      <c r="T63" s="122" t="s">
        <v>75</v>
      </c>
      <c r="U63" s="19"/>
    </row>
    <row r="64" spans="1:21" x14ac:dyDescent="0.25">
      <c r="B64" s="656" t="s">
        <v>76</v>
      </c>
      <c r="C64" s="87" t="str">
        <f t="shared" ref="C64:H65" si="16">IFERROR(C60/SUM($C60:$H60),"-")</f>
        <v>-</v>
      </c>
      <c r="D64" s="123" t="str">
        <f t="shared" si="16"/>
        <v>-</v>
      </c>
      <c r="E64" s="123" t="str">
        <f t="shared" si="16"/>
        <v>-</v>
      </c>
      <c r="F64" s="123" t="str">
        <f t="shared" si="16"/>
        <v>-</v>
      </c>
      <c r="G64" s="123" t="str">
        <f t="shared" si="16"/>
        <v>-</v>
      </c>
      <c r="H64" s="126" t="str">
        <f t="shared" si="16"/>
        <v>-</v>
      </c>
      <c r="I64" s="79">
        <f t="shared" ref="I64:N65" si="17">IFERROR(I60/SUM($I60:$N60),"-")</f>
        <v>0.94345361221366453</v>
      </c>
      <c r="J64" s="123">
        <f t="shared" si="17"/>
        <v>6.4992925092850875E-3</v>
      </c>
      <c r="K64" s="123">
        <f t="shared" si="17"/>
        <v>2.2300968068786078E-2</v>
      </c>
      <c r="L64" s="123">
        <f t="shared" si="17"/>
        <v>1.1811902056292393E-2</v>
      </c>
      <c r="M64" s="123">
        <f t="shared" si="17"/>
        <v>3.4169418235975323E-3</v>
      </c>
      <c r="N64" s="123">
        <f t="shared" si="17"/>
        <v>1.251728332837449E-2</v>
      </c>
      <c r="O64" s="120">
        <v>1</v>
      </c>
      <c r="P64" s="123" t="s">
        <v>75</v>
      </c>
      <c r="Q64" s="123" t="s">
        <v>75</v>
      </c>
      <c r="R64" s="123" t="s">
        <v>75</v>
      </c>
      <c r="S64" s="123" t="s">
        <v>75</v>
      </c>
      <c r="T64" s="123" t="s">
        <v>75</v>
      </c>
      <c r="U64" s="19"/>
    </row>
    <row r="65" spans="1:21" ht="15.75" thickBot="1" x14ac:dyDescent="0.3">
      <c r="B65" s="658" t="s">
        <v>77</v>
      </c>
      <c r="C65" s="88">
        <f t="shared" si="16"/>
        <v>0.9954870251974427</v>
      </c>
      <c r="D65" s="124" t="str">
        <f t="shared" si="16"/>
        <v>-</v>
      </c>
      <c r="E65" s="124">
        <f t="shared" si="16"/>
        <v>4.1368935690109061E-3</v>
      </c>
      <c r="F65" s="124">
        <f t="shared" si="16"/>
        <v>3.7608123354644602E-4</v>
      </c>
      <c r="G65" s="124" t="str">
        <f t="shared" si="16"/>
        <v>-</v>
      </c>
      <c r="H65" s="127" t="str">
        <f t="shared" si="16"/>
        <v>-</v>
      </c>
      <c r="I65" s="82">
        <f t="shared" si="17"/>
        <v>0.93738189642443959</v>
      </c>
      <c r="J65" s="124">
        <f t="shared" si="17"/>
        <v>4.8553832264389687E-3</v>
      </c>
      <c r="K65" s="124">
        <f t="shared" si="17"/>
        <v>2.5903433434603846E-2</v>
      </c>
      <c r="L65" s="124">
        <f t="shared" si="17"/>
        <v>1.3265773788441099E-2</v>
      </c>
      <c r="M65" s="124">
        <f t="shared" si="17"/>
        <v>3.8752132604822818E-3</v>
      </c>
      <c r="N65" s="124">
        <f t="shared" si="17"/>
        <v>1.4718299865594198E-2</v>
      </c>
      <c r="O65" s="121">
        <v>0.9830000000000001</v>
      </c>
      <c r="P65" s="124" t="s">
        <v>75</v>
      </c>
      <c r="Q65" s="124">
        <v>1.4999999999999999E-2</v>
      </c>
      <c r="R65" s="124">
        <v>2E-3</v>
      </c>
      <c r="S65" s="124" t="s">
        <v>75</v>
      </c>
      <c r="T65" s="124" t="s">
        <v>75</v>
      </c>
      <c r="U65" s="19"/>
    </row>
    <row r="67" spans="1:21" x14ac:dyDescent="0.25">
      <c r="A67" s="670" t="s">
        <v>101</v>
      </c>
    </row>
    <row r="69" spans="1:21" x14ac:dyDescent="0.25">
      <c r="C69" s="718" t="s">
        <v>68</v>
      </c>
      <c r="D69" s="719"/>
      <c r="E69" s="719"/>
      <c r="F69" s="719"/>
      <c r="G69" s="721" t="s">
        <v>69</v>
      </c>
      <c r="H69" s="719"/>
    </row>
    <row r="70" spans="1:21" x14ac:dyDescent="0.25">
      <c r="B70" s="670"/>
      <c r="C70" s="718" t="str">
        <f>$A$1</f>
        <v>South Ayrshire</v>
      </c>
      <c r="D70" s="720"/>
      <c r="E70" s="719" t="s">
        <v>70</v>
      </c>
      <c r="F70" s="719"/>
      <c r="G70" s="721" t="str">
        <f>$A$1</f>
        <v>South Ayrshire</v>
      </c>
      <c r="H70" s="719"/>
    </row>
    <row r="71" spans="1:21" ht="15.75" thickBot="1" x14ac:dyDescent="0.3">
      <c r="B71" s="480"/>
      <c r="C71" s="3" t="s">
        <v>58</v>
      </c>
      <c r="D71" s="597" t="s">
        <v>102</v>
      </c>
      <c r="E71" s="596" t="s">
        <v>58</v>
      </c>
      <c r="F71" s="596" t="s">
        <v>102</v>
      </c>
      <c r="G71" s="100" t="s">
        <v>58</v>
      </c>
      <c r="H71" s="596" t="s">
        <v>102</v>
      </c>
    </row>
    <row r="72" spans="1:21" x14ac:dyDescent="0.25">
      <c r="B72" s="33" t="s">
        <v>73</v>
      </c>
      <c r="C72" s="20"/>
      <c r="D72" s="18"/>
      <c r="E72" s="17"/>
      <c r="F72" s="17"/>
      <c r="G72" s="128"/>
      <c r="H72" s="17"/>
    </row>
    <row r="73" spans="1:21" x14ac:dyDescent="0.25">
      <c r="B73" s="654" t="s">
        <v>74</v>
      </c>
      <c r="C73" s="39">
        <v>1252</v>
      </c>
      <c r="D73" s="41">
        <v>432</v>
      </c>
      <c r="E73" s="40">
        <v>43397</v>
      </c>
      <c r="F73" s="40">
        <v>41831</v>
      </c>
      <c r="G73" s="109" t="s">
        <v>75</v>
      </c>
      <c r="H73" s="40" t="s">
        <v>75</v>
      </c>
    </row>
    <row r="74" spans="1:21" x14ac:dyDescent="0.25">
      <c r="B74" s="656" t="s">
        <v>76</v>
      </c>
      <c r="C74" s="36">
        <v>1369</v>
      </c>
      <c r="D74" s="38">
        <v>456</v>
      </c>
      <c r="E74" s="37">
        <v>60954.792000000001</v>
      </c>
      <c r="F74" s="37">
        <v>51965.741999999998</v>
      </c>
      <c r="G74" s="110" t="s">
        <v>75</v>
      </c>
      <c r="H74" s="37" t="s">
        <v>75</v>
      </c>
    </row>
    <row r="75" spans="1:21" x14ac:dyDescent="0.25">
      <c r="B75" s="654" t="s">
        <v>77</v>
      </c>
      <c r="C75" s="39">
        <v>2290</v>
      </c>
      <c r="D75" s="41">
        <v>422</v>
      </c>
      <c r="E75" s="40">
        <v>74808.260000000009</v>
      </c>
      <c r="F75" s="40">
        <v>48854.91</v>
      </c>
      <c r="G75" s="109" t="s">
        <v>75</v>
      </c>
      <c r="H75" s="40" t="s">
        <v>75</v>
      </c>
    </row>
    <row r="76" spans="1:21" x14ac:dyDescent="0.25">
      <c r="B76" s="83" t="s">
        <v>78</v>
      </c>
      <c r="C76" s="61"/>
      <c r="D76" s="63"/>
      <c r="E76" s="62"/>
      <c r="F76" s="62"/>
      <c r="G76" s="129"/>
      <c r="H76" s="62"/>
    </row>
    <row r="77" spans="1:21" x14ac:dyDescent="0.25">
      <c r="B77" s="654" t="s">
        <v>74</v>
      </c>
      <c r="C77" s="49">
        <f>IFERROR(C73/SUM($C73:$D73),"-")</f>
        <v>0.74346793349168649</v>
      </c>
      <c r="D77" s="50">
        <f>IFERROR(D73/SUM($C73:$D73),"-")</f>
        <v>0.25653206650831356</v>
      </c>
      <c r="E77" s="51">
        <f>IFERROR(E73/SUM($E73:$F73),"-")</f>
        <v>0.50918712160322899</v>
      </c>
      <c r="F77" s="51">
        <f>IFERROR(F73/SUM($E73:$F73),"-")</f>
        <v>0.49081287839677101</v>
      </c>
      <c r="G77" s="119">
        <v>0.25</v>
      </c>
      <c r="H77" s="51">
        <v>0.75</v>
      </c>
    </row>
    <row r="78" spans="1:21" x14ac:dyDescent="0.25">
      <c r="B78" s="656" t="s">
        <v>76</v>
      </c>
      <c r="C78" s="27">
        <f t="shared" ref="C78:D79" si="18">IFERROR(C74/SUM($C74:$D74),"-")</f>
        <v>0.75013698630136982</v>
      </c>
      <c r="D78" s="28">
        <f t="shared" si="18"/>
        <v>0.24986301369863015</v>
      </c>
      <c r="E78" s="29">
        <f t="shared" ref="E78:F79" si="19">IFERROR(E74/SUM($E74:$F74),"-")</f>
        <v>0.53980254822386864</v>
      </c>
      <c r="F78" s="29">
        <f t="shared" si="19"/>
        <v>0.46019745177613131</v>
      </c>
      <c r="G78" s="107">
        <v>0.29399999999999998</v>
      </c>
      <c r="H78" s="29">
        <v>0.70599999999999996</v>
      </c>
    </row>
    <row r="79" spans="1:21" ht="15.75" thickBot="1" x14ac:dyDescent="0.3">
      <c r="B79" s="658" t="s">
        <v>77</v>
      </c>
      <c r="C79" s="53">
        <f t="shared" si="18"/>
        <v>0.8443952802359882</v>
      </c>
      <c r="D79" s="54">
        <f t="shared" si="18"/>
        <v>0.1556047197640118</v>
      </c>
      <c r="E79" s="55">
        <f t="shared" si="19"/>
        <v>0.6049356489891049</v>
      </c>
      <c r="F79" s="55">
        <f t="shared" si="19"/>
        <v>0.39506435101089515</v>
      </c>
      <c r="G79" s="108">
        <v>0.251</v>
      </c>
      <c r="H79" s="55">
        <v>0.74900000000000011</v>
      </c>
    </row>
    <row r="81" spans="1:26" ht="17.25" x14ac:dyDescent="0.25">
      <c r="A81" s="277" t="s">
        <v>103</v>
      </c>
      <c r="B81" s="6"/>
      <c r="C81" s="6"/>
    </row>
    <row r="82" spans="1:26" x14ac:dyDescent="0.25">
      <c r="A82" s="670"/>
      <c r="B82" s="6"/>
      <c r="C82" s="6"/>
    </row>
    <row r="83" spans="1:26" x14ac:dyDescent="0.25">
      <c r="A83" s="670"/>
      <c r="B83" s="6"/>
      <c r="C83" s="729" t="s">
        <v>68</v>
      </c>
      <c r="D83" s="730"/>
      <c r="E83" s="730"/>
      <c r="F83" s="730"/>
      <c r="G83" s="730"/>
      <c r="H83" s="730"/>
      <c r="I83" s="730"/>
      <c r="J83" s="730"/>
      <c r="K83" s="730"/>
      <c r="L83" s="730"/>
      <c r="M83" s="730"/>
      <c r="N83" s="730"/>
      <c r="O83" s="730"/>
      <c r="P83" s="730"/>
      <c r="Q83" s="721" t="s">
        <v>69</v>
      </c>
      <c r="R83" s="719"/>
      <c r="S83" s="719"/>
      <c r="T83" s="719"/>
      <c r="U83" s="719"/>
      <c r="V83" s="719"/>
      <c r="W83" s="719"/>
    </row>
    <row r="84" spans="1:26" x14ac:dyDescent="0.25">
      <c r="A84" s="670"/>
      <c r="B84" s="651"/>
      <c r="C84" s="718" t="str">
        <f>$A$1</f>
        <v>South Ayrshire</v>
      </c>
      <c r="D84" s="719"/>
      <c r="E84" s="719"/>
      <c r="F84" s="719"/>
      <c r="G84" s="719"/>
      <c r="H84" s="719"/>
      <c r="I84" s="720"/>
      <c r="J84" s="718" t="s">
        <v>70</v>
      </c>
      <c r="K84" s="719"/>
      <c r="L84" s="719"/>
      <c r="M84" s="719"/>
      <c r="N84" s="719"/>
      <c r="O84" s="719"/>
      <c r="P84" s="719"/>
      <c r="Q84" s="721" t="str">
        <f>$A$1</f>
        <v>South Ayrshire</v>
      </c>
      <c r="R84" s="719"/>
      <c r="S84" s="719"/>
      <c r="T84" s="719"/>
      <c r="U84" s="719"/>
      <c r="V84" s="719"/>
      <c r="W84" s="719"/>
    </row>
    <row r="85" spans="1:26" ht="27" thickBot="1" x14ac:dyDescent="0.3">
      <c r="A85" s="670"/>
      <c r="B85" s="34" t="s">
        <v>104</v>
      </c>
      <c r="C85" s="139" t="s">
        <v>105</v>
      </c>
      <c r="D85" s="140" t="s">
        <v>106</v>
      </c>
      <c r="E85" s="140" t="s">
        <v>107</v>
      </c>
      <c r="F85" s="140" t="s">
        <v>108</v>
      </c>
      <c r="G85" s="140" t="s">
        <v>109</v>
      </c>
      <c r="H85" s="140" t="s">
        <v>110</v>
      </c>
      <c r="I85" s="141" t="s">
        <v>111</v>
      </c>
      <c r="J85" s="140" t="s">
        <v>105</v>
      </c>
      <c r="K85" s="140" t="s">
        <v>106</v>
      </c>
      <c r="L85" s="140" t="s">
        <v>107</v>
      </c>
      <c r="M85" s="140" t="s">
        <v>108</v>
      </c>
      <c r="N85" s="140" t="s">
        <v>109</v>
      </c>
      <c r="O85" s="140" t="s">
        <v>110</v>
      </c>
      <c r="P85" s="140" t="s">
        <v>111</v>
      </c>
      <c r="Q85" s="142" t="s">
        <v>105</v>
      </c>
      <c r="R85" s="140" t="s">
        <v>106</v>
      </c>
      <c r="S85" s="140" t="s">
        <v>107</v>
      </c>
      <c r="T85" s="140" t="s">
        <v>108</v>
      </c>
      <c r="U85" s="140" t="s">
        <v>109</v>
      </c>
      <c r="V85" s="140" t="s">
        <v>110</v>
      </c>
      <c r="W85" s="140" t="s">
        <v>111</v>
      </c>
    </row>
    <row r="86" spans="1:26" x14ac:dyDescent="0.25">
      <c r="A86" s="670"/>
      <c r="B86" s="33" t="s">
        <v>73</v>
      </c>
      <c r="C86" s="84"/>
      <c r="D86" s="81"/>
      <c r="E86" s="81"/>
      <c r="F86" s="81"/>
      <c r="G86" s="81"/>
      <c r="H86" s="81"/>
      <c r="I86" s="85"/>
      <c r="J86" s="81"/>
      <c r="K86" s="81"/>
      <c r="L86" s="81"/>
      <c r="M86" s="81"/>
      <c r="N86" s="81"/>
      <c r="O86" s="81"/>
      <c r="P86" s="81"/>
      <c r="Q86" s="130"/>
      <c r="R86" s="81"/>
      <c r="S86" s="81"/>
      <c r="T86" s="81"/>
      <c r="U86" s="81"/>
      <c r="V86" s="81"/>
      <c r="W86" s="81"/>
    </row>
    <row r="87" spans="1:26" x14ac:dyDescent="0.25">
      <c r="A87" s="670"/>
      <c r="B87" s="654" t="s">
        <v>74</v>
      </c>
      <c r="C87" s="39">
        <v>102</v>
      </c>
      <c r="D87" s="40">
        <v>43</v>
      </c>
      <c r="E87" s="40">
        <v>21</v>
      </c>
      <c r="F87" s="40">
        <v>9</v>
      </c>
      <c r="G87" s="40">
        <v>4</v>
      </c>
      <c r="H87" s="40">
        <v>3</v>
      </c>
      <c r="I87" s="41">
        <v>61</v>
      </c>
      <c r="J87" s="40">
        <v>26543</v>
      </c>
      <c r="K87" s="40">
        <v>10028</v>
      </c>
      <c r="L87" s="40">
        <v>6026</v>
      </c>
      <c r="M87" s="40">
        <v>2785</v>
      </c>
      <c r="N87" s="40">
        <v>1465</v>
      </c>
      <c r="O87" s="40">
        <v>935</v>
      </c>
      <c r="P87" s="40">
        <v>504</v>
      </c>
      <c r="Q87" s="109" t="s">
        <v>75</v>
      </c>
      <c r="R87" s="40" t="s">
        <v>75</v>
      </c>
      <c r="S87" s="40" t="s">
        <v>75</v>
      </c>
      <c r="T87" s="40" t="s">
        <v>75</v>
      </c>
      <c r="U87" s="40" t="s">
        <v>75</v>
      </c>
      <c r="V87" s="40" t="s">
        <v>75</v>
      </c>
      <c r="W87" s="40" t="s">
        <v>75</v>
      </c>
    </row>
    <row r="88" spans="1:26" x14ac:dyDescent="0.25">
      <c r="A88" s="670"/>
      <c r="B88" s="656" t="s">
        <v>76</v>
      </c>
      <c r="C88" s="36">
        <v>100</v>
      </c>
      <c r="D88" s="37">
        <v>41</v>
      </c>
      <c r="E88" s="37">
        <v>23</v>
      </c>
      <c r="F88" s="37">
        <v>12</v>
      </c>
      <c r="G88" s="37">
        <v>4</v>
      </c>
      <c r="H88" s="37">
        <v>3</v>
      </c>
      <c r="I88" s="38">
        <v>59</v>
      </c>
      <c r="J88" s="37">
        <v>32209.797999999999</v>
      </c>
      <c r="K88" s="37">
        <v>11306.477000000001</v>
      </c>
      <c r="L88" s="37">
        <v>7647.1850000000004</v>
      </c>
      <c r="M88" s="37">
        <v>3579.2579999999998</v>
      </c>
      <c r="N88" s="37">
        <v>2323.9119999999998</v>
      </c>
      <c r="O88" s="37">
        <v>1315.508</v>
      </c>
      <c r="P88" s="37">
        <v>640.26599999999996</v>
      </c>
      <c r="Q88" s="110" t="s">
        <v>75</v>
      </c>
      <c r="R88" s="37" t="s">
        <v>75</v>
      </c>
      <c r="S88" s="37" t="s">
        <v>75</v>
      </c>
      <c r="T88" s="37" t="s">
        <v>75</v>
      </c>
      <c r="U88" s="37" t="s">
        <v>75</v>
      </c>
      <c r="V88" s="37" t="s">
        <v>75</v>
      </c>
      <c r="W88" s="37" t="s">
        <v>75</v>
      </c>
    </row>
    <row r="89" spans="1:26" x14ac:dyDescent="0.25">
      <c r="A89" s="670"/>
      <c r="B89" s="654" t="s">
        <v>77</v>
      </c>
      <c r="C89" s="39">
        <v>385</v>
      </c>
      <c r="D89" s="40">
        <v>521</v>
      </c>
      <c r="E89" s="40">
        <v>486</v>
      </c>
      <c r="F89" s="40">
        <v>351</v>
      </c>
      <c r="G89" s="40">
        <v>184</v>
      </c>
      <c r="H89" s="40">
        <v>69</v>
      </c>
      <c r="I89" s="41">
        <v>65</v>
      </c>
      <c r="J89" s="40">
        <v>28915.24</v>
      </c>
      <c r="K89" s="40">
        <v>9529.76</v>
      </c>
      <c r="L89" s="40">
        <v>6222.64</v>
      </c>
      <c r="M89" s="40">
        <v>2996.68</v>
      </c>
      <c r="N89" s="40">
        <v>1275.8000000000002</v>
      </c>
      <c r="O89" s="40">
        <v>721.12</v>
      </c>
      <c r="P89" s="40">
        <v>367.8</v>
      </c>
      <c r="Q89" s="109" t="s">
        <v>75</v>
      </c>
      <c r="R89" s="40" t="s">
        <v>75</v>
      </c>
      <c r="S89" s="40" t="s">
        <v>75</v>
      </c>
      <c r="T89" s="40" t="s">
        <v>75</v>
      </c>
      <c r="U89" s="40" t="s">
        <v>75</v>
      </c>
      <c r="V89" s="40" t="s">
        <v>75</v>
      </c>
      <c r="W89" s="40" t="s">
        <v>75</v>
      </c>
    </row>
    <row r="90" spans="1:26" x14ac:dyDescent="0.25">
      <c r="A90" s="670"/>
      <c r="B90" s="83" t="s">
        <v>78</v>
      </c>
      <c r="C90" s="660"/>
      <c r="D90" s="661"/>
      <c r="E90" s="661"/>
      <c r="F90" s="661"/>
      <c r="G90" s="661"/>
      <c r="H90" s="661"/>
      <c r="I90" s="662"/>
      <c r="J90" s="661"/>
      <c r="K90" s="661"/>
      <c r="L90" s="661"/>
      <c r="M90" s="661"/>
      <c r="N90" s="661"/>
      <c r="O90" s="661"/>
      <c r="P90" s="661"/>
      <c r="Q90" s="131"/>
      <c r="R90" s="661"/>
      <c r="S90" s="661"/>
      <c r="T90" s="661"/>
      <c r="U90" s="661"/>
      <c r="V90" s="661"/>
      <c r="W90" s="661"/>
    </row>
    <row r="91" spans="1:26" x14ac:dyDescent="0.25">
      <c r="A91" s="670"/>
      <c r="B91" s="654" t="s">
        <v>74</v>
      </c>
      <c r="C91" s="92">
        <f t="shared" ref="C91:I93" si="20">IFERROR(C87/SUM($C87:$I87),"-")</f>
        <v>0.41975308641975306</v>
      </c>
      <c r="D91" s="89">
        <f t="shared" si="20"/>
        <v>0.17695473251028807</v>
      </c>
      <c r="E91" s="89">
        <f t="shared" si="20"/>
        <v>8.6419753086419748E-2</v>
      </c>
      <c r="F91" s="89">
        <f t="shared" si="20"/>
        <v>3.7037037037037035E-2</v>
      </c>
      <c r="G91" s="89">
        <f t="shared" si="20"/>
        <v>1.646090534979424E-2</v>
      </c>
      <c r="H91" s="89">
        <f t="shared" si="20"/>
        <v>1.2345679012345678E-2</v>
      </c>
      <c r="I91" s="93">
        <f t="shared" si="20"/>
        <v>0.25102880658436216</v>
      </c>
      <c r="J91" s="89">
        <f t="shared" ref="J91:P93" si="21">IFERROR(J87/SUM($J87:$P87),"-")</f>
        <v>0.5497038479062254</v>
      </c>
      <c r="K91" s="89">
        <f t="shared" si="21"/>
        <v>0.20767924450151182</v>
      </c>
      <c r="L91" s="89">
        <f t="shared" si="21"/>
        <v>0.12479807811788096</v>
      </c>
      <c r="M91" s="89">
        <f t="shared" si="21"/>
        <v>5.7677173507849067E-2</v>
      </c>
      <c r="N91" s="89">
        <f t="shared" si="21"/>
        <v>3.0340057159425091E-2</v>
      </c>
      <c r="O91" s="89">
        <f t="shared" si="21"/>
        <v>1.9363790746800315E-2</v>
      </c>
      <c r="P91" s="89">
        <f t="shared" si="21"/>
        <v>1.0437808060307335E-2</v>
      </c>
      <c r="Q91" s="132">
        <f>SUM(S103:T103)</f>
        <v>7.2000000000000008E-2</v>
      </c>
      <c r="R91" s="89">
        <v>0.19500000000000001</v>
      </c>
      <c r="S91" s="89">
        <v>0.17800000000000002</v>
      </c>
      <c r="T91" s="89">
        <v>0.12300000000000001</v>
      </c>
      <c r="U91" s="89">
        <v>9.3000000000000013E-2</v>
      </c>
      <c r="V91" s="89">
        <v>0.13600000000000001</v>
      </c>
      <c r="W91" s="89">
        <v>0.20399999999999999</v>
      </c>
    </row>
    <row r="92" spans="1:26" x14ac:dyDescent="0.25">
      <c r="A92" s="670"/>
      <c r="B92" s="656" t="s">
        <v>76</v>
      </c>
      <c r="C92" s="94">
        <f t="shared" si="20"/>
        <v>0.41322314049586778</v>
      </c>
      <c r="D92" s="78">
        <f t="shared" si="20"/>
        <v>0.16942148760330578</v>
      </c>
      <c r="E92" s="78">
        <f t="shared" si="20"/>
        <v>9.5041322314049589E-2</v>
      </c>
      <c r="F92" s="78">
        <f t="shared" si="20"/>
        <v>4.9586776859504134E-2</v>
      </c>
      <c r="G92" s="78">
        <f t="shared" si="20"/>
        <v>1.6528925619834711E-2</v>
      </c>
      <c r="H92" s="78">
        <f t="shared" si="20"/>
        <v>1.2396694214876033E-2</v>
      </c>
      <c r="I92" s="95">
        <f t="shared" si="20"/>
        <v>0.24380165289256198</v>
      </c>
      <c r="J92" s="78">
        <f t="shared" si="21"/>
        <v>0.54572155346298667</v>
      </c>
      <c r="K92" s="78">
        <f t="shared" si="21"/>
        <v>0.1915624616035633</v>
      </c>
      <c r="L92" s="78">
        <f t="shared" si="21"/>
        <v>0.12956410586054745</v>
      </c>
      <c r="M92" s="78">
        <f t="shared" si="21"/>
        <v>6.064236217826708E-2</v>
      </c>
      <c r="N92" s="78">
        <f t="shared" si="21"/>
        <v>3.9373387773225903E-2</v>
      </c>
      <c r="O92" s="78">
        <f t="shared" si="21"/>
        <v>2.2288282259733099E-2</v>
      </c>
      <c r="P92" s="78">
        <f t="shared" si="21"/>
        <v>1.0847846861676457E-2</v>
      </c>
      <c r="Q92" s="133">
        <f t="shared" ref="Q92:Q93" si="22">SUM(S104:T104)</f>
        <v>7.0000000000000007E-2</v>
      </c>
      <c r="R92" s="78">
        <v>0.16699999999999998</v>
      </c>
      <c r="S92" s="78">
        <v>0.17899999999999999</v>
      </c>
      <c r="T92" s="78">
        <v>0.14400000000000002</v>
      </c>
      <c r="U92" s="78">
        <v>0.10099999999999999</v>
      </c>
      <c r="V92" s="78">
        <v>0.15</v>
      </c>
      <c r="W92" s="78">
        <v>0.19</v>
      </c>
    </row>
    <row r="93" spans="1:26" ht="15.75" thickBot="1" x14ac:dyDescent="0.3">
      <c r="A93" s="670"/>
      <c r="B93" s="658" t="s">
        <v>77</v>
      </c>
      <c r="C93" s="96">
        <f t="shared" si="20"/>
        <v>0.18680252304706454</v>
      </c>
      <c r="D93" s="90">
        <f t="shared" si="20"/>
        <v>0.25278990781174188</v>
      </c>
      <c r="E93" s="90">
        <f t="shared" si="20"/>
        <v>0.23580786026200873</v>
      </c>
      <c r="F93" s="90">
        <f t="shared" si="20"/>
        <v>0.1703056768558952</v>
      </c>
      <c r="G93" s="90">
        <f t="shared" si="20"/>
        <v>8.9277049975739931E-2</v>
      </c>
      <c r="H93" s="90">
        <f t="shared" si="20"/>
        <v>3.3478893740902474E-2</v>
      </c>
      <c r="I93" s="97">
        <f t="shared" si="20"/>
        <v>3.1538088306647262E-2</v>
      </c>
      <c r="J93" s="90">
        <f t="shared" si="21"/>
        <v>0.5779691155376957</v>
      </c>
      <c r="K93" s="90">
        <f t="shared" si="21"/>
        <v>0.19048456656373974</v>
      </c>
      <c r="L93" s="90">
        <f t="shared" si="21"/>
        <v>0.12438055977088505</v>
      </c>
      <c r="M93" s="90">
        <f t="shared" si="21"/>
        <v>5.9898810770704365E-2</v>
      </c>
      <c r="N93" s="90">
        <f t="shared" si="21"/>
        <v>2.5501188909481373E-2</v>
      </c>
      <c r="O93" s="90">
        <f t="shared" si="21"/>
        <v>1.4414028332344573E-2</v>
      </c>
      <c r="P93" s="90">
        <f t="shared" si="21"/>
        <v>7.3517301151491202E-3</v>
      </c>
      <c r="Q93" s="134">
        <f t="shared" si="22"/>
        <v>0.122</v>
      </c>
      <c r="R93" s="90">
        <v>0.12300000000000001</v>
      </c>
      <c r="S93" s="90">
        <v>0.17100000000000001</v>
      </c>
      <c r="T93" s="90">
        <v>0.11</v>
      </c>
      <c r="U93" s="90">
        <v>0.11</v>
      </c>
      <c r="V93" s="90">
        <v>0.16899999999999998</v>
      </c>
      <c r="W93" s="90">
        <v>0.19500000000000001</v>
      </c>
    </row>
    <row r="94" spans="1:26" x14ac:dyDescent="0.25">
      <c r="B94" s="6"/>
      <c r="C94" s="6"/>
    </row>
    <row r="95" spans="1:26" x14ac:dyDescent="0.25">
      <c r="B95" s="6"/>
      <c r="C95" s="729" t="s">
        <v>68</v>
      </c>
      <c r="D95" s="730"/>
      <c r="E95" s="730"/>
      <c r="F95" s="730"/>
      <c r="G95" s="730"/>
      <c r="H95" s="730"/>
      <c r="I95" s="730"/>
      <c r="J95" s="730"/>
      <c r="K95" s="730"/>
      <c r="L95" s="730"/>
      <c r="M95" s="730"/>
      <c r="N95" s="730"/>
      <c r="O95" s="730"/>
      <c r="P95" s="730"/>
      <c r="Q95" s="730"/>
      <c r="R95" s="730"/>
      <c r="S95" s="721" t="s">
        <v>69</v>
      </c>
      <c r="T95" s="719"/>
      <c r="U95" s="719"/>
      <c r="V95" s="719"/>
      <c r="W95" s="719"/>
      <c r="X95" s="719"/>
      <c r="Y95" s="719"/>
      <c r="Z95" s="719"/>
    </row>
    <row r="96" spans="1:26" x14ac:dyDescent="0.25">
      <c r="B96" s="651"/>
      <c r="C96" s="718" t="str">
        <f>$A$1</f>
        <v>South Ayrshire</v>
      </c>
      <c r="D96" s="719"/>
      <c r="E96" s="719"/>
      <c r="F96" s="719"/>
      <c r="G96" s="719"/>
      <c r="H96" s="719"/>
      <c r="I96" s="719"/>
      <c r="J96" s="720"/>
      <c r="K96" s="719" t="s">
        <v>70</v>
      </c>
      <c r="L96" s="719"/>
      <c r="M96" s="719"/>
      <c r="N96" s="719"/>
      <c r="O96" s="719"/>
      <c r="P96" s="719"/>
      <c r="Q96" s="719"/>
      <c r="R96" s="719"/>
      <c r="S96" s="721" t="str">
        <f>$A$1</f>
        <v>South Ayrshire</v>
      </c>
      <c r="T96" s="719"/>
      <c r="U96" s="719"/>
      <c r="V96" s="719"/>
      <c r="W96" s="719"/>
      <c r="X96" s="719"/>
      <c r="Y96" s="719"/>
      <c r="Z96" s="719"/>
    </row>
    <row r="97" spans="1:32" ht="27" thickBot="1" x14ac:dyDescent="0.3">
      <c r="B97" s="34" t="s">
        <v>104</v>
      </c>
      <c r="C97" s="139" t="s">
        <v>112</v>
      </c>
      <c r="D97" s="140" t="s">
        <v>113</v>
      </c>
      <c r="E97" s="140" t="s">
        <v>106</v>
      </c>
      <c r="F97" s="140" t="s">
        <v>107</v>
      </c>
      <c r="G97" s="140" t="s">
        <v>108</v>
      </c>
      <c r="H97" s="140" t="s">
        <v>109</v>
      </c>
      <c r="I97" s="140" t="s">
        <v>110</v>
      </c>
      <c r="J97" s="141" t="s">
        <v>111</v>
      </c>
      <c r="K97" s="140" t="s">
        <v>112</v>
      </c>
      <c r="L97" s="140" t="s">
        <v>113</v>
      </c>
      <c r="M97" s="140" t="s">
        <v>106</v>
      </c>
      <c r="N97" s="140" t="s">
        <v>107</v>
      </c>
      <c r="O97" s="140" t="s">
        <v>108</v>
      </c>
      <c r="P97" s="140" t="s">
        <v>109</v>
      </c>
      <c r="Q97" s="140" t="s">
        <v>110</v>
      </c>
      <c r="R97" s="140" t="s">
        <v>111</v>
      </c>
      <c r="S97" s="142" t="s">
        <v>112</v>
      </c>
      <c r="T97" s="140" t="s">
        <v>113</v>
      </c>
      <c r="U97" s="140" t="s">
        <v>106</v>
      </c>
      <c r="V97" s="140" t="s">
        <v>107</v>
      </c>
      <c r="W97" s="140" t="s">
        <v>108</v>
      </c>
      <c r="X97" s="140" t="s">
        <v>109</v>
      </c>
      <c r="Y97" s="140" t="s">
        <v>110</v>
      </c>
      <c r="Z97" s="140" t="s">
        <v>111</v>
      </c>
    </row>
    <row r="98" spans="1:32" x14ac:dyDescent="0.25">
      <c r="B98" s="33" t="s">
        <v>73</v>
      </c>
      <c r="C98" s="84"/>
      <c r="D98" s="81"/>
      <c r="E98" s="81"/>
      <c r="F98" s="81"/>
      <c r="G98" s="81"/>
      <c r="H98" s="81"/>
      <c r="I98" s="81"/>
      <c r="J98" s="85"/>
      <c r="K98" s="81"/>
      <c r="L98" s="81"/>
      <c r="M98" s="81"/>
      <c r="N98" s="81"/>
      <c r="O98" s="81"/>
      <c r="P98" s="81"/>
      <c r="Q98" s="81"/>
      <c r="R98" s="81"/>
      <c r="S98" s="130"/>
      <c r="T98" s="81"/>
      <c r="U98" s="81"/>
      <c r="V98" s="81"/>
      <c r="W98" s="81"/>
      <c r="X98" s="81"/>
      <c r="Y98" s="81"/>
      <c r="Z98" s="81"/>
    </row>
    <row r="99" spans="1:32" x14ac:dyDescent="0.25">
      <c r="B99" s="654" t="s">
        <v>74</v>
      </c>
      <c r="C99" s="39">
        <v>50</v>
      </c>
      <c r="D99" s="40">
        <v>52</v>
      </c>
      <c r="E99" s="40">
        <v>43</v>
      </c>
      <c r="F99" s="40">
        <v>21</v>
      </c>
      <c r="G99" s="40">
        <v>9</v>
      </c>
      <c r="H99" s="40">
        <v>4</v>
      </c>
      <c r="I99" s="40">
        <v>3</v>
      </c>
      <c r="J99" s="41">
        <v>61</v>
      </c>
      <c r="K99" s="40">
        <v>13696</v>
      </c>
      <c r="L99" s="40">
        <v>12847</v>
      </c>
      <c r="M99" s="40">
        <v>10028</v>
      </c>
      <c r="N99" s="40">
        <v>6026</v>
      </c>
      <c r="O99" s="40">
        <v>2785</v>
      </c>
      <c r="P99" s="40">
        <v>1465</v>
      </c>
      <c r="Q99" s="40">
        <v>935</v>
      </c>
      <c r="R99" s="40">
        <v>504</v>
      </c>
      <c r="S99" s="109" t="s">
        <v>75</v>
      </c>
      <c r="T99" s="40" t="s">
        <v>75</v>
      </c>
      <c r="U99" s="40" t="s">
        <v>75</v>
      </c>
      <c r="V99" s="40" t="s">
        <v>75</v>
      </c>
      <c r="W99" s="40" t="s">
        <v>75</v>
      </c>
      <c r="X99" s="40" t="s">
        <v>75</v>
      </c>
      <c r="Y99" s="40" t="s">
        <v>75</v>
      </c>
      <c r="Z99" s="40" t="s">
        <v>75</v>
      </c>
    </row>
    <row r="100" spans="1:32" x14ac:dyDescent="0.25">
      <c r="B100" s="656" t="s">
        <v>76</v>
      </c>
      <c r="C100" s="36">
        <v>45</v>
      </c>
      <c r="D100" s="37">
        <v>55</v>
      </c>
      <c r="E100" s="37">
        <v>41</v>
      </c>
      <c r="F100" s="37">
        <v>23</v>
      </c>
      <c r="G100" s="37">
        <v>12</v>
      </c>
      <c r="H100" s="37">
        <v>4</v>
      </c>
      <c r="I100" s="37">
        <v>3</v>
      </c>
      <c r="J100" s="38">
        <v>59</v>
      </c>
      <c r="K100" s="37">
        <v>18255.91</v>
      </c>
      <c r="L100" s="37">
        <v>13953.888000000001</v>
      </c>
      <c r="M100" s="37">
        <v>11306.477000000001</v>
      </c>
      <c r="N100" s="37">
        <v>7647.1850000000004</v>
      </c>
      <c r="O100" s="37">
        <v>3579.2579999999998</v>
      </c>
      <c r="P100" s="37">
        <v>2323.9119999999998</v>
      </c>
      <c r="Q100" s="37">
        <v>1315.508</v>
      </c>
      <c r="R100" s="37">
        <v>640.26599999999996</v>
      </c>
      <c r="S100" s="110" t="s">
        <v>75</v>
      </c>
      <c r="T100" s="37" t="s">
        <v>75</v>
      </c>
      <c r="U100" s="37" t="s">
        <v>75</v>
      </c>
      <c r="V100" s="37" t="s">
        <v>75</v>
      </c>
      <c r="W100" s="37" t="s">
        <v>75</v>
      </c>
      <c r="X100" s="37" t="s">
        <v>75</v>
      </c>
      <c r="Y100" s="37" t="s">
        <v>75</v>
      </c>
      <c r="Z100" s="37" t="s">
        <v>75</v>
      </c>
    </row>
    <row r="101" spans="1:32" x14ac:dyDescent="0.25">
      <c r="B101" s="654" t="s">
        <v>77</v>
      </c>
      <c r="C101" s="39">
        <v>95</v>
      </c>
      <c r="D101" s="40">
        <v>290</v>
      </c>
      <c r="E101" s="40">
        <v>521</v>
      </c>
      <c r="F101" s="40">
        <v>486</v>
      </c>
      <c r="G101" s="40">
        <v>351</v>
      </c>
      <c r="H101" s="40">
        <v>184</v>
      </c>
      <c r="I101" s="40">
        <v>69</v>
      </c>
      <c r="J101" s="41">
        <v>65</v>
      </c>
      <c r="K101" s="40">
        <v>14624.2</v>
      </c>
      <c r="L101" s="40">
        <v>12586.2</v>
      </c>
      <c r="M101" s="40">
        <v>9529.76</v>
      </c>
      <c r="N101" s="40">
        <v>6222.64</v>
      </c>
      <c r="O101" s="40">
        <v>2996.68</v>
      </c>
      <c r="P101" s="40">
        <v>1275.8000000000002</v>
      </c>
      <c r="Q101" s="40">
        <v>721.12</v>
      </c>
      <c r="R101" s="40">
        <v>367.8</v>
      </c>
      <c r="S101" s="109" t="s">
        <v>75</v>
      </c>
      <c r="T101" s="40" t="s">
        <v>75</v>
      </c>
      <c r="U101" s="40" t="s">
        <v>75</v>
      </c>
      <c r="V101" s="40" t="s">
        <v>75</v>
      </c>
      <c r="W101" s="40" t="s">
        <v>75</v>
      </c>
      <c r="X101" s="40" t="s">
        <v>75</v>
      </c>
      <c r="Y101" s="40" t="s">
        <v>75</v>
      </c>
      <c r="Z101" s="40" t="s">
        <v>75</v>
      </c>
    </row>
    <row r="102" spans="1:32" x14ac:dyDescent="0.25">
      <c r="B102" s="83" t="s">
        <v>78</v>
      </c>
      <c r="C102" s="660"/>
      <c r="D102" s="661"/>
      <c r="E102" s="661"/>
      <c r="F102" s="661"/>
      <c r="G102" s="661"/>
      <c r="H102" s="661"/>
      <c r="I102" s="661"/>
      <c r="J102" s="662"/>
      <c r="K102" s="661"/>
      <c r="L102" s="661"/>
      <c r="M102" s="661"/>
      <c r="N102" s="661"/>
      <c r="O102" s="661"/>
      <c r="P102" s="661"/>
      <c r="Q102" s="661"/>
      <c r="R102" s="661"/>
      <c r="S102" s="131"/>
      <c r="T102" s="661"/>
      <c r="U102" s="661"/>
      <c r="V102" s="661"/>
      <c r="W102" s="661"/>
      <c r="X102" s="661"/>
      <c r="Y102" s="661"/>
      <c r="Z102" s="661"/>
    </row>
    <row r="103" spans="1:32" x14ac:dyDescent="0.25">
      <c r="B103" s="654" t="s">
        <v>74</v>
      </c>
      <c r="C103" s="92">
        <f>IFERROR(C99/SUM($C99:$J99),"-")</f>
        <v>0.20576131687242799</v>
      </c>
      <c r="D103" s="89">
        <f t="shared" ref="D103:J103" si="23">IFERROR(D99/SUM($C99:$J99),"-")</f>
        <v>0.2139917695473251</v>
      </c>
      <c r="E103" s="89">
        <f t="shared" si="23"/>
        <v>0.17695473251028807</v>
      </c>
      <c r="F103" s="89">
        <f t="shared" si="23"/>
        <v>8.6419753086419748E-2</v>
      </c>
      <c r="G103" s="89">
        <f t="shared" si="23"/>
        <v>3.7037037037037035E-2</v>
      </c>
      <c r="H103" s="89">
        <f t="shared" si="23"/>
        <v>1.646090534979424E-2</v>
      </c>
      <c r="I103" s="89">
        <f t="shared" si="23"/>
        <v>1.2345679012345678E-2</v>
      </c>
      <c r="J103" s="93">
        <f t="shared" si="23"/>
        <v>0.25102880658436216</v>
      </c>
      <c r="K103" s="89">
        <f>IFERROR(K99/SUM($K99:$R99),"-")</f>
        <v>0.28364329205152633</v>
      </c>
      <c r="L103" s="89">
        <f t="shared" ref="L103:R103" si="24">IFERROR(L99/SUM($K99:$R99),"-")</f>
        <v>0.26606055585469907</v>
      </c>
      <c r="M103" s="89">
        <f t="shared" si="24"/>
        <v>0.20767924450151182</v>
      </c>
      <c r="N103" s="89">
        <f t="shared" si="24"/>
        <v>0.12479807811788096</v>
      </c>
      <c r="O103" s="89">
        <f t="shared" si="24"/>
        <v>5.7677173507849067E-2</v>
      </c>
      <c r="P103" s="89">
        <f t="shared" si="24"/>
        <v>3.0340057159425091E-2</v>
      </c>
      <c r="Q103" s="89">
        <f t="shared" si="24"/>
        <v>1.9363790746800315E-2</v>
      </c>
      <c r="R103" s="89">
        <f t="shared" si="24"/>
        <v>1.0437808060307335E-2</v>
      </c>
      <c r="S103" s="132">
        <v>2.2000000000000002E-2</v>
      </c>
      <c r="T103" s="89">
        <v>0.05</v>
      </c>
      <c r="U103" s="89">
        <v>0.19500000000000001</v>
      </c>
      <c r="V103" s="89">
        <v>0.17800000000000002</v>
      </c>
      <c r="W103" s="89">
        <v>0.12300000000000001</v>
      </c>
      <c r="X103" s="89">
        <v>9.3000000000000013E-2</v>
      </c>
      <c r="Y103" s="89">
        <v>0.13600000000000001</v>
      </c>
      <c r="Z103" s="89">
        <v>0.20399999999999999</v>
      </c>
    </row>
    <row r="104" spans="1:32" x14ac:dyDescent="0.25">
      <c r="B104" s="656" t="s">
        <v>76</v>
      </c>
      <c r="C104" s="94">
        <f t="shared" ref="C104:J105" si="25">IFERROR(C100/SUM($C100:$J100),"-")</f>
        <v>0.18595041322314049</v>
      </c>
      <c r="D104" s="78">
        <f t="shared" si="25"/>
        <v>0.22727272727272727</v>
      </c>
      <c r="E104" s="78">
        <f t="shared" si="25"/>
        <v>0.16942148760330578</v>
      </c>
      <c r="F104" s="78">
        <f t="shared" si="25"/>
        <v>9.5041322314049589E-2</v>
      </c>
      <c r="G104" s="78">
        <f t="shared" si="25"/>
        <v>4.9586776859504134E-2</v>
      </c>
      <c r="H104" s="78">
        <f t="shared" si="25"/>
        <v>1.6528925619834711E-2</v>
      </c>
      <c r="I104" s="78">
        <f t="shared" si="25"/>
        <v>1.2396694214876033E-2</v>
      </c>
      <c r="J104" s="95">
        <f t="shared" si="25"/>
        <v>0.24380165289256198</v>
      </c>
      <c r="K104" s="78">
        <f t="shared" ref="K104:R105" si="26">IFERROR(K100/SUM($K100:$R100),"-")</f>
        <v>0.30930475146352898</v>
      </c>
      <c r="L104" s="78">
        <f t="shared" si="26"/>
        <v>0.23641680199945769</v>
      </c>
      <c r="M104" s="78">
        <f t="shared" si="26"/>
        <v>0.1915624616035633</v>
      </c>
      <c r="N104" s="78">
        <f t="shared" si="26"/>
        <v>0.12956410586054745</v>
      </c>
      <c r="O104" s="78">
        <f t="shared" si="26"/>
        <v>6.064236217826708E-2</v>
      </c>
      <c r="P104" s="78">
        <f t="shared" si="26"/>
        <v>3.9373387773225903E-2</v>
      </c>
      <c r="Q104" s="78">
        <f t="shared" si="26"/>
        <v>2.2288282259733099E-2</v>
      </c>
      <c r="R104" s="78">
        <f t="shared" si="26"/>
        <v>1.0847846861676457E-2</v>
      </c>
      <c r="S104" s="133">
        <v>1.3000000000000001E-2</v>
      </c>
      <c r="T104" s="78">
        <v>5.7000000000000002E-2</v>
      </c>
      <c r="U104" s="78">
        <v>0.16699999999999998</v>
      </c>
      <c r="V104" s="78">
        <v>0.17899999999999999</v>
      </c>
      <c r="W104" s="78">
        <v>0.14400000000000002</v>
      </c>
      <c r="X104" s="78">
        <v>0.10099999999999999</v>
      </c>
      <c r="Y104" s="78">
        <v>0.15</v>
      </c>
      <c r="Z104" s="78">
        <v>0.19</v>
      </c>
    </row>
    <row r="105" spans="1:32" ht="15.75" thickBot="1" x14ac:dyDescent="0.3">
      <c r="B105" s="658" t="s">
        <v>77</v>
      </c>
      <c r="C105" s="96">
        <f t="shared" si="25"/>
        <v>4.6094129063561376E-2</v>
      </c>
      <c r="D105" s="90">
        <f t="shared" si="25"/>
        <v>0.14070839398350315</v>
      </c>
      <c r="E105" s="90">
        <f t="shared" si="25"/>
        <v>0.25278990781174188</v>
      </c>
      <c r="F105" s="90">
        <f t="shared" si="25"/>
        <v>0.23580786026200873</v>
      </c>
      <c r="G105" s="90">
        <f t="shared" si="25"/>
        <v>0.1703056768558952</v>
      </c>
      <c r="H105" s="90">
        <f t="shared" si="25"/>
        <v>8.9277049975739931E-2</v>
      </c>
      <c r="I105" s="90">
        <f t="shared" si="25"/>
        <v>3.3478893740902474E-2</v>
      </c>
      <c r="J105" s="97">
        <f t="shared" si="25"/>
        <v>3.1538088306647262E-2</v>
      </c>
      <c r="K105" s="90">
        <f t="shared" si="26"/>
        <v>0.30262684120999411</v>
      </c>
      <c r="L105" s="90">
        <f t="shared" si="26"/>
        <v>0.26045335463391006</v>
      </c>
      <c r="M105" s="90">
        <f t="shared" si="26"/>
        <v>0.19720471316648797</v>
      </c>
      <c r="N105" s="90">
        <f t="shared" si="26"/>
        <v>0.12876860868881426</v>
      </c>
      <c r="O105" s="90">
        <f t="shared" si="26"/>
        <v>6.201199399058855E-2</v>
      </c>
      <c r="P105" s="90">
        <f t="shared" si="26"/>
        <v>2.6400850919415113E-2</v>
      </c>
      <c r="Q105" s="90">
        <f t="shared" si="26"/>
        <v>1.4922543984173557E-2</v>
      </c>
      <c r="R105" s="90">
        <f t="shared" si="26"/>
        <v>7.6110934066161455E-3</v>
      </c>
      <c r="S105" s="134">
        <v>2.4E-2</v>
      </c>
      <c r="T105" s="90">
        <v>9.8000000000000004E-2</v>
      </c>
      <c r="U105" s="90">
        <v>0.12300000000000001</v>
      </c>
      <c r="V105" s="90">
        <v>0.17100000000000001</v>
      </c>
      <c r="W105" s="90">
        <v>0.11</v>
      </c>
      <c r="X105" s="90">
        <v>0.11</v>
      </c>
      <c r="Y105" s="90">
        <v>0.16899999999999998</v>
      </c>
      <c r="Z105" s="90">
        <v>0.19500000000000001</v>
      </c>
    </row>
    <row r="107" spans="1:32" ht="17.25" x14ac:dyDescent="0.25">
      <c r="A107" s="670" t="s">
        <v>114</v>
      </c>
    </row>
    <row r="108" spans="1:32" x14ac:dyDescent="0.25">
      <c r="A108" s="670"/>
    </row>
    <row r="109" spans="1:32" x14ac:dyDescent="0.25">
      <c r="A109" s="670"/>
      <c r="C109" s="718" t="s">
        <v>68</v>
      </c>
      <c r="D109" s="719"/>
      <c r="E109" s="719"/>
      <c r="F109" s="719"/>
      <c r="G109" s="719"/>
      <c r="H109" s="719"/>
      <c r="I109" s="719"/>
      <c r="J109" s="719"/>
      <c r="K109" s="719"/>
      <c r="L109" s="719"/>
      <c r="M109" s="719"/>
      <c r="N109" s="719"/>
      <c r="O109" s="719"/>
      <c r="P109" s="719"/>
      <c r="Q109" s="719"/>
      <c r="R109" s="719"/>
      <c r="S109" s="719"/>
      <c r="T109" s="719"/>
      <c r="U109" s="719"/>
      <c r="V109" s="719"/>
      <c r="W109" s="721" t="s">
        <v>69</v>
      </c>
      <c r="X109" s="719"/>
      <c r="Y109" s="719"/>
      <c r="Z109" s="719"/>
      <c r="AA109" s="719"/>
      <c r="AB109" s="719"/>
      <c r="AC109" s="719"/>
      <c r="AD109" s="719"/>
      <c r="AE109" s="719"/>
      <c r="AF109" s="719"/>
    </row>
    <row r="110" spans="1:32" x14ac:dyDescent="0.25">
      <c r="A110" s="670"/>
      <c r="B110" s="651"/>
      <c r="C110" s="723" t="str">
        <f>$A$1</f>
        <v>South Ayrshire</v>
      </c>
      <c r="D110" s="724"/>
      <c r="E110" s="724"/>
      <c r="F110" s="724"/>
      <c r="G110" s="724"/>
      <c r="H110" s="724"/>
      <c r="I110" s="724"/>
      <c r="J110" s="724"/>
      <c r="K110" s="724"/>
      <c r="L110" s="725"/>
      <c r="M110" s="724" t="s">
        <v>70</v>
      </c>
      <c r="N110" s="724"/>
      <c r="O110" s="724"/>
      <c r="P110" s="724"/>
      <c r="Q110" s="724"/>
      <c r="R110" s="724"/>
      <c r="S110" s="724"/>
      <c r="T110" s="724"/>
      <c r="U110" s="724"/>
      <c r="V110" s="724"/>
      <c r="W110" s="727" t="str">
        <f>$A$1</f>
        <v>South Ayrshire</v>
      </c>
      <c r="X110" s="724"/>
      <c r="Y110" s="724"/>
      <c r="Z110" s="724"/>
      <c r="AA110" s="724"/>
      <c r="AB110" s="724"/>
      <c r="AC110" s="724"/>
      <c r="AD110" s="724"/>
      <c r="AE110" s="724"/>
      <c r="AF110" s="724"/>
    </row>
    <row r="111" spans="1:32" ht="52.5" thickBot="1" x14ac:dyDescent="0.3">
      <c r="A111" s="670"/>
      <c r="B111" s="59" t="s">
        <v>61</v>
      </c>
      <c r="C111" s="136" t="s">
        <v>115</v>
      </c>
      <c r="D111" s="135" t="s">
        <v>116</v>
      </c>
      <c r="E111" s="135" t="s">
        <v>117</v>
      </c>
      <c r="F111" s="135" t="s">
        <v>118</v>
      </c>
      <c r="G111" s="135" t="s">
        <v>119</v>
      </c>
      <c r="H111" s="135" t="s">
        <v>120</v>
      </c>
      <c r="I111" s="135" t="s">
        <v>121</v>
      </c>
      <c r="J111" s="135" t="s">
        <v>122</v>
      </c>
      <c r="K111" s="135" t="s">
        <v>123</v>
      </c>
      <c r="L111" s="137" t="s">
        <v>124</v>
      </c>
      <c r="M111" s="135" t="s">
        <v>115</v>
      </c>
      <c r="N111" s="135" t="s">
        <v>116</v>
      </c>
      <c r="O111" s="135" t="s">
        <v>117</v>
      </c>
      <c r="P111" s="135" t="s">
        <v>118</v>
      </c>
      <c r="Q111" s="135" t="s">
        <v>119</v>
      </c>
      <c r="R111" s="135" t="s">
        <v>120</v>
      </c>
      <c r="S111" s="135" t="s">
        <v>121</v>
      </c>
      <c r="T111" s="135" t="s">
        <v>122</v>
      </c>
      <c r="U111" s="135" t="s">
        <v>123</v>
      </c>
      <c r="V111" s="135" t="s">
        <v>124</v>
      </c>
      <c r="W111" s="149" t="s">
        <v>115</v>
      </c>
      <c r="X111" s="135" t="s">
        <v>116</v>
      </c>
      <c r="Y111" s="135" t="s">
        <v>117</v>
      </c>
      <c r="Z111" s="135" t="s">
        <v>118</v>
      </c>
      <c r="AA111" s="135" t="s">
        <v>119</v>
      </c>
      <c r="AB111" s="135" t="s">
        <v>120</v>
      </c>
      <c r="AC111" s="135" t="s">
        <v>121</v>
      </c>
      <c r="AD111" s="135" t="s">
        <v>122</v>
      </c>
      <c r="AE111" s="135" t="s">
        <v>123</v>
      </c>
      <c r="AF111" s="135" t="s">
        <v>124</v>
      </c>
    </row>
    <row r="112" spans="1:32" x14ac:dyDescent="0.25">
      <c r="A112" s="670"/>
      <c r="B112" s="160" t="s">
        <v>73</v>
      </c>
      <c r="C112" s="143"/>
      <c r="D112" s="144"/>
      <c r="E112" s="144"/>
      <c r="F112" s="144"/>
      <c r="G112" s="144"/>
      <c r="H112" s="144"/>
      <c r="I112" s="145"/>
      <c r="J112" s="144"/>
      <c r="K112" s="145"/>
      <c r="L112" s="147"/>
      <c r="M112" s="144"/>
      <c r="N112" s="144"/>
      <c r="O112" s="144"/>
      <c r="P112" s="144"/>
      <c r="Q112" s="144"/>
      <c r="R112" s="144"/>
      <c r="S112" s="144"/>
      <c r="T112" s="144"/>
      <c r="U112" s="145"/>
      <c r="V112" s="144"/>
      <c r="W112" s="150"/>
      <c r="X112" s="144"/>
      <c r="Y112" s="144"/>
      <c r="Z112" s="144"/>
      <c r="AA112" s="144"/>
      <c r="AB112" s="144"/>
      <c r="AC112" s="145"/>
      <c r="AD112" s="144"/>
      <c r="AE112" s="145"/>
      <c r="AF112" s="144"/>
    </row>
    <row r="113" spans="1:38" x14ac:dyDescent="0.25">
      <c r="A113" s="670"/>
      <c r="B113" s="654" t="s">
        <v>74</v>
      </c>
      <c r="C113" s="152">
        <v>25</v>
      </c>
      <c r="D113" s="153">
        <v>88</v>
      </c>
      <c r="E113" s="153">
        <v>121</v>
      </c>
      <c r="F113" s="153">
        <v>33</v>
      </c>
      <c r="G113" s="153">
        <v>249</v>
      </c>
      <c r="H113" s="153">
        <v>64</v>
      </c>
      <c r="I113" s="153">
        <v>1</v>
      </c>
      <c r="J113" s="154">
        <v>9</v>
      </c>
      <c r="K113" s="154">
        <v>0</v>
      </c>
      <c r="L113" s="155">
        <v>779</v>
      </c>
      <c r="M113" s="154">
        <v>1882</v>
      </c>
      <c r="N113" s="154">
        <v>10685</v>
      </c>
      <c r="O113" s="154">
        <v>8489</v>
      </c>
      <c r="P113" s="154">
        <v>4226</v>
      </c>
      <c r="Q113" s="154">
        <v>11906</v>
      </c>
      <c r="R113" s="154">
        <v>8768</v>
      </c>
      <c r="S113" s="154">
        <v>1748</v>
      </c>
      <c r="T113" s="154">
        <v>99</v>
      </c>
      <c r="U113" s="154">
        <v>31047</v>
      </c>
      <c r="V113" s="154">
        <v>3028</v>
      </c>
      <c r="W113" s="109" t="s">
        <v>75</v>
      </c>
      <c r="X113" s="40" t="s">
        <v>75</v>
      </c>
      <c r="Y113" s="40" t="s">
        <v>75</v>
      </c>
      <c r="Z113" s="40" t="s">
        <v>75</v>
      </c>
      <c r="AA113" s="40" t="s">
        <v>75</v>
      </c>
      <c r="AB113" s="40" t="s">
        <v>75</v>
      </c>
      <c r="AC113" s="40" t="s">
        <v>75</v>
      </c>
      <c r="AD113" s="40" t="s">
        <v>75</v>
      </c>
      <c r="AE113" s="40" t="s">
        <v>75</v>
      </c>
      <c r="AF113" s="40" t="s">
        <v>75</v>
      </c>
    </row>
    <row r="114" spans="1:38" x14ac:dyDescent="0.25">
      <c r="A114" s="670"/>
      <c r="B114" s="656" t="s">
        <v>76</v>
      </c>
      <c r="C114" s="156">
        <v>24</v>
      </c>
      <c r="D114" s="157">
        <v>208</v>
      </c>
      <c r="E114" s="157">
        <v>187</v>
      </c>
      <c r="F114" s="157">
        <v>56</v>
      </c>
      <c r="G114" s="157">
        <v>258</v>
      </c>
      <c r="H114" s="157">
        <v>360</v>
      </c>
      <c r="I114" s="158">
        <v>3</v>
      </c>
      <c r="J114" s="158">
        <v>9</v>
      </c>
      <c r="K114" s="158">
        <v>720</v>
      </c>
      <c r="L114" s="159">
        <v>0</v>
      </c>
      <c r="M114" s="158">
        <v>3476.69</v>
      </c>
      <c r="N114" s="158">
        <v>16169.253000000001</v>
      </c>
      <c r="O114" s="158">
        <v>13547.993</v>
      </c>
      <c r="P114" s="158">
        <v>5116.13</v>
      </c>
      <c r="Q114" s="158">
        <v>17357.834999999999</v>
      </c>
      <c r="R114" s="158">
        <v>18156.504000000001</v>
      </c>
      <c r="S114" s="158">
        <v>1855.5920000000001</v>
      </c>
      <c r="T114" s="158">
        <v>815.86500000000001</v>
      </c>
      <c r="U114" s="158">
        <v>35372.326000000001</v>
      </c>
      <c r="V114" s="158">
        <v>3469.9360000000001</v>
      </c>
      <c r="W114" s="110" t="s">
        <v>75</v>
      </c>
      <c r="X114" s="37" t="s">
        <v>75</v>
      </c>
      <c r="Y114" s="37" t="s">
        <v>75</v>
      </c>
      <c r="Z114" s="37" t="s">
        <v>75</v>
      </c>
      <c r="AA114" s="37" t="s">
        <v>75</v>
      </c>
      <c r="AB114" s="37" t="s">
        <v>75</v>
      </c>
      <c r="AC114" s="37" t="s">
        <v>75</v>
      </c>
      <c r="AD114" s="37" t="s">
        <v>75</v>
      </c>
      <c r="AE114" s="37" t="s">
        <v>75</v>
      </c>
      <c r="AF114" s="37" t="s">
        <v>75</v>
      </c>
    </row>
    <row r="115" spans="1:38" x14ac:dyDescent="0.25">
      <c r="A115" s="670"/>
      <c r="B115" s="65" t="s">
        <v>77</v>
      </c>
      <c r="C115" s="161">
        <v>183</v>
      </c>
      <c r="D115" s="162">
        <v>467</v>
      </c>
      <c r="E115" s="162">
        <v>320</v>
      </c>
      <c r="F115" s="162">
        <v>98</v>
      </c>
      <c r="G115" s="162">
        <v>282</v>
      </c>
      <c r="H115" s="162">
        <v>394</v>
      </c>
      <c r="I115" s="163">
        <v>8</v>
      </c>
      <c r="J115" s="163">
        <v>13</v>
      </c>
      <c r="K115" s="163">
        <v>935</v>
      </c>
      <c r="L115" s="164" t="s">
        <v>376</v>
      </c>
      <c r="M115" s="163">
        <v>3440.2649999999999</v>
      </c>
      <c r="N115" s="163">
        <v>15145.3</v>
      </c>
      <c r="O115" s="163">
        <v>12787.300000000001</v>
      </c>
      <c r="P115" s="163">
        <v>4866.66</v>
      </c>
      <c r="Q115" s="163">
        <v>22594.07</v>
      </c>
      <c r="R115" s="163">
        <v>21166.37</v>
      </c>
      <c r="S115" s="163">
        <v>2669.855</v>
      </c>
      <c r="T115" s="163">
        <v>141.07999999999998</v>
      </c>
      <c r="U115" s="163">
        <v>41115.339999999997</v>
      </c>
      <c r="V115" s="163">
        <v>6997.2349999999997</v>
      </c>
      <c r="W115" s="111" t="s">
        <v>75</v>
      </c>
      <c r="X115" s="66" t="s">
        <v>75</v>
      </c>
      <c r="Y115" s="66" t="s">
        <v>75</v>
      </c>
      <c r="Z115" s="66" t="s">
        <v>75</v>
      </c>
      <c r="AA115" s="66" t="s">
        <v>75</v>
      </c>
      <c r="AB115" s="66" t="s">
        <v>75</v>
      </c>
      <c r="AC115" s="66" t="s">
        <v>75</v>
      </c>
      <c r="AD115" s="66" t="s">
        <v>75</v>
      </c>
      <c r="AE115" s="66" t="s">
        <v>75</v>
      </c>
      <c r="AF115" s="66" t="s">
        <v>75</v>
      </c>
    </row>
    <row r="116" spans="1:38" x14ac:dyDescent="0.25">
      <c r="A116" s="670"/>
      <c r="B116" s="653" t="s">
        <v>78</v>
      </c>
      <c r="C116" s="146"/>
      <c r="D116" s="12"/>
      <c r="E116" s="12"/>
      <c r="F116" s="12"/>
      <c r="G116" s="12"/>
      <c r="H116" s="12"/>
      <c r="I116" s="13"/>
      <c r="J116" s="12"/>
      <c r="K116" s="13"/>
      <c r="L116" s="148"/>
      <c r="M116" s="12"/>
      <c r="N116" s="12"/>
      <c r="O116" s="12"/>
      <c r="P116" s="12"/>
      <c r="Q116" s="12"/>
      <c r="R116" s="12"/>
      <c r="S116" s="12"/>
      <c r="T116" s="12"/>
      <c r="U116" s="13"/>
      <c r="V116" s="12"/>
      <c r="W116" s="151"/>
      <c r="X116" s="12"/>
      <c r="Y116" s="12"/>
      <c r="Z116" s="12"/>
      <c r="AA116" s="12"/>
      <c r="AB116" s="12"/>
      <c r="AC116" s="13"/>
      <c r="AD116" s="12"/>
      <c r="AE116" s="13"/>
      <c r="AF116" s="12"/>
    </row>
    <row r="117" spans="1:38" x14ac:dyDescent="0.25">
      <c r="A117" s="670"/>
      <c r="B117" s="654" t="s">
        <v>74</v>
      </c>
      <c r="C117" s="92">
        <f>IFERROR(C113/SUM($C113:$L113),"-")</f>
        <v>1.8261504747991233E-2</v>
      </c>
      <c r="D117" s="89">
        <f t="shared" ref="D117:L117" si="27">IFERROR(D113/SUM($C113:$L113),"-")</f>
        <v>6.4280496712929139E-2</v>
      </c>
      <c r="E117" s="89">
        <f t="shared" si="27"/>
        <v>8.8385682980277575E-2</v>
      </c>
      <c r="F117" s="89">
        <f t="shared" si="27"/>
        <v>2.4105186267348429E-2</v>
      </c>
      <c r="G117" s="89">
        <f t="shared" si="27"/>
        <v>0.18188458728999268</v>
      </c>
      <c r="H117" s="89">
        <f t="shared" si="27"/>
        <v>4.6749452154857561E-2</v>
      </c>
      <c r="I117" s="89">
        <f t="shared" si="27"/>
        <v>7.3046018991964939E-4</v>
      </c>
      <c r="J117" s="89">
        <f t="shared" si="27"/>
        <v>6.5741417092768442E-3</v>
      </c>
      <c r="K117" s="89">
        <f t="shared" si="27"/>
        <v>0</v>
      </c>
      <c r="L117" s="93">
        <f t="shared" si="27"/>
        <v>0.5690284879474069</v>
      </c>
      <c r="M117" s="89">
        <f>IFERROR(M113/SUM($M113:$V113),"-")</f>
        <v>2.2985417328220036E-2</v>
      </c>
      <c r="N117" s="89">
        <f t="shared" ref="N117:V117" si="28">IFERROR(N113/SUM($M113:$V113),"-")</f>
        <v>0.13049903514985711</v>
      </c>
      <c r="O117" s="89">
        <f t="shared" si="28"/>
        <v>0.10367864383595105</v>
      </c>
      <c r="P117" s="89">
        <f t="shared" si="28"/>
        <v>5.1613375998436697E-2</v>
      </c>
      <c r="Q117" s="89">
        <f t="shared" si="28"/>
        <v>0.14541146583941963</v>
      </c>
      <c r="R117" s="89">
        <f t="shared" si="28"/>
        <v>0.10708615256845551</v>
      </c>
      <c r="S117" s="89">
        <f t="shared" si="28"/>
        <v>2.134883607318205E-2</v>
      </c>
      <c r="T117" s="89">
        <f t="shared" si="28"/>
        <v>1.2091160018564205E-3</v>
      </c>
      <c r="U117" s="89">
        <f t="shared" si="28"/>
        <v>0.37918610615794229</v>
      </c>
      <c r="V117" s="89">
        <f t="shared" si="28"/>
        <v>3.6981851046679205E-2</v>
      </c>
      <c r="W117" s="132">
        <v>0.11199999999999999</v>
      </c>
      <c r="X117" s="89">
        <v>0.26</v>
      </c>
      <c r="Y117" s="89">
        <v>0.109</v>
      </c>
      <c r="Z117" s="89">
        <v>5.7000000000000002E-2</v>
      </c>
      <c r="AA117" s="89">
        <v>0.28800000000000003</v>
      </c>
      <c r="AB117" s="89">
        <v>2.7999999999999997E-2</v>
      </c>
      <c r="AC117" s="89">
        <f>SUM(AG129:AH129)</f>
        <v>9.5000000000000001E-2</v>
      </c>
      <c r="AD117" s="89" t="s">
        <v>75</v>
      </c>
      <c r="AE117" s="89">
        <f>SUM(AJ129:AK129)</f>
        <v>4.7999999999999994E-2</v>
      </c>
      <c r="AF117" s="89">
        <v>3.0000000000000001E-3</v>
      </c>
    </row>
    <row r="118" spans="1:38" x14ac:dyDescent="0.25">
      <c r="A118" s="670"/>
      <c r="B118" s="656" t="s">
        <v>76</v>
      </c>
      <c r="C118" s="94">
        <f t="shared" ref="C118:L119" si="29">IFERROR(C114/SUM($C114:$L114),"-")</f>
        <v>1.315068493150685E-2</v>
      </c>
      <c r="D118" s="78">
        <f t="shared" si="29"/>
        <v>0.11397260273972602</v>
      </c>
      <c r="E118" s="78">
        <f t="shared" si="29"/>
        <v>0.10246575342465754</v>
      </c>
      <c r="F118" s="78">
        <f t="shared" si="29"/>
        <v>3.0684931506849315E-2</v>
      </c>
      <c r="G118" s="78">
        <f t="shared" si="29"/>
        <v>0.14136986301369864</v>
      </c>
      <c r="H118" s="78">
        <f t="shared" si="29"/>
        <v>0.19726027397260273</v>
      </c>
      <c r="I118" s="78">
        <f t="shared" si="29"/>
        <v>1.6438356164383563E-3</v>
      </c>
      <c r="J118" s="78">
        <f t="shared" si="29"/>
        <v>4.9315068493150684E-3</v>
      </c>
      <c r="K118" s="78">
        <f t="shared" si="29"/>
        <v>0.39452054794520547</v>
      </c>
      <c r="L118" s="95">
        <f t="shared" si="29"/>
        <v>0</v>
      </c>
      <c r="M118" s="78">
        <f t="shared" ref="M118:V119" si="30">IFERROR(M114/SUM($M114:$V114),"-")</f>
        <v>3.0143458896557045E-2</v>
      </c>
      <c r="N118" s="78">
        <f t="shared" si="30"/>
        <v>0.14019001210735835</v>
      </c>
      <c r="O118" s="78">
        <f t="shared" si="30"/>
        <v>0.11746326825985134</v>
      </c>
      <c r="P118" s="78">
        <f t="shared" si="30"/>
        <v>4.4357666160757044E-2</v>
      </c>
      <c r="Q118" s="78">
        <f t="shared" si="30"/>
        <v>0.15049520833198221</v>
      </c>
      <c r="R118" s="78">
        <f t="shared" si="30"/>
        <v>0.15741979642394738</v>
      </c>
      <c r="S118" s="78">
        <f t="shared" si="30"/>
        <v>1.6088279708797761E-2</v>
      </c>
      <c r="T118" s="78">
        <f t="shared" si="30"/>
        <v>7.0736801649383509E-3</v>
      </c>
      <c r="U118" s="78">
        <f t="shared" si="30"/>
        <v>0.30668372931052701</v>
      </c>
      <c r="V118" s="78">
        <f t="shared" si="30"/>
        <v>3.0084900635283438E-2</v>
      </c>
      <c r="W118" s="133">
        <v>5.5999999999999994E-2</v>
      </c>
      <c r="X118" s="78">
        <v>0.30199999999999999</v>
      </c>
      <c r="Y118" s="78">
        <v>9.4E-2</v>
      </c>
      <c r="Z118" s="78">
        <v>2.4E-2</v>
      </c>
      <c r="AA118" s="78">
        <v>0.32899999999999996</v>
      </c>
      <c r="AB118" s="78">
        <v>8.5999999999999993E-2</v>
      </c>
      <c r="AC118" s="78">
        <f t="shared" ref="AC118:AC119" si="31">SUM(AG130:AH130)</f>
        <v>5.2999999999999999E-2</v>
      </c>
      <c r="AD118" s="78" t="s">
        <v>75</v>
      </c>
      <c r="AE118" s="78">
        <f t="shared" ref="AE118:AE119" si="32">SUM(AJ130:AK130)</f>
        <v>5.7000000000000002E-2</v>
      </c>
      <c r="AF118" s="78" t="s">
        <v>75</v>
      </c>
    </row>
    <row r="119" spans="1:38" ht="15.75" thickBot="1" x14ac:dyDescent="0.3">
      <c r="A119" s="670"/>
      <c r="B119" s="658" t="s">
        <v>77</v>
      </c>
      <c r="C119" s="96">
        <f t="shared" si="29"/>
        <v>6.7777777777777784E-2</v>
      </c>
      <c r="D119" s="90">
        <f t="shared" si="29"/>
        <v>0.17296296296296296</v>
      </c>
      <c r="E119" s="90">
        <f t="shared" si="29"/>
        <v>0.11851851851851852</v>
      </c>
      <c r="F119" s="90">
        <f t="shared" si="29"/>
        <v>3.6296296296296299E-2</v>
      </c>
      <c r="G119" s="90">
        <f t="shared" si="29"/>
        <v>0.10444444444444445</v>
      </c>
      <c r="H119" s="90">
        <f t="shared" si="29"/>
        <v>0.14592592592592593</v>
      </c>
      <c r="I119" s="90">
        <f t="shared" si="29"/>
        <v>2.9629629629629628E-3</v>
      </c>
      <c r="J119" s="90">
        <f t="shared" si="29"/>
        <v>4.8148148148148152E-3</v>
      </c>
      <c r="K119" s="90">
        <f t="shared" si="29"/>
        <v>0.34629629629629627</v>
      </c>
      <c r="L119" s="97" t="str">
        <f t="shared" si="29"/>
        <v>-</v>
      </c>
      <c r="M119" s="90">
        <f t="shared" si="30"/>
        <v>2.627691481607863E-2</v>
      </c>
      <c r="N119" s="90">
        <f t="shared" si="30"/>
        <v>0.11568055308644994</v>
      </c>
      <c r="O119" s="90">
        <f t="shared" si="30"/>
        <v>9.7670032054984812E-2</v>
      </c>
      <c r="P119" s="90">
        <f t="shared" si="30"/>
        <v>3.7171790620436865E-2</v>
      </c>
      <c r="Q119" s="90">
        <f t="shared" si="30"/>
        <v>0.1725746280413043</v>
      </c>
      <c r="R119" s="90">
        <f t="shared" si="30"/>
        <v>0.16166978458217673</v>
      </c>
      <c r="S119" s="90">
        <f t="shared" si="30"/>
        <v>2.0392484999347902E-2</v>
      </c>
      <c r="T119" s="90">
        <f t="shared" si="30"/>
        <v>1.0775760420352423E-3</v>
      </c>
      <c r="U119" s="90">
        <f t="shared" si="30"/>
        <v>0.31404100754276498</v>
      </c>
      <c r="V119" s="90">
        <f t="shared" si="30"/>
        <v>5.344522821442068E-2</v>
      </c>
      <c r="W119" s="134">
        <v>5.5E-2</v>
      </c>
      <c r="X119" s="90">
        <v>0.35399999999999998</v>
      </c>
      <c r="Y119" s="90">
        <v>0.12300000000000001</v>
      </c>
      <c r="Z119" s="90">
        <v>1.9E-2</v>
      </c>
      <c r="AA119" s="90">
        <v>0.34100000000000003</v>
      </c>
      <c r="AB119" s="90">
        <v>4.4000000000000004E-2</v>
      </c>
      <c r="AC119" s="90">
        <f t="shared" si="31"/>
        <v>2.8000000000000001E-2</v>
      </c>
      <c r="AD119" s="90" t="s">
        <v>75</v>
      </c>
      <c r="AE119" s="90">
        <f t="shared" si="32"/>
        <v>3.6000000000000004E-2</v>
      </c>
      <c r="AF119" s="90" t="s">
        <v>75</v>
      </c>
    </row>
    <row r="120" spans="1:38" x14ac:dyDescent="0.25">
      <c r="D120" s="19"/>
      <c r="E120" s="19"/>
      <c r="M120" s="19"/>
      <c r="W120" s="19"/>
    </row>
    <row r="121" spans="1:38" x14ac:dyDescent="0.25">
      <c r="C121" s="718" t="s">
        <v>68</v>
      </c>
      <c r="D121" s="719"/>
      <c r="E121" s="719"/>
      <c r="F121" s="719"/>
      <c r="G121" s="719"/>
      <c r="H121" s="719"/>
      <c r="I121" s="719"/>
      <c r="J121" s="719"/>
      <c r="K121" s="719"/>
      <c r="L121" s="719"/>
      <c r="M121" s="719"/>
      <c r="N121" s="719"/>
      <c r="O121" s="719"/>
      <c r="P121" s="719"/>
      <c r="Q121" s="719"/>
      <c r="R121" s="719"/>
      <c r="S121" s="719"/>
      <c r="T121" s="719"/>
      <c r="U121" s="719"/>
      <c r="V121" s="719"/>
      <c r="W121" s="719"/>
      <c r="X121" s="719"/>
      <c r="Y121" s="719"/>
      <c r="Z121" s="722"/>
      <c r="AA121" s="721" t="s">
        <v>69</v>
      </c>
      <c r="AB121" s="719"/>
      <c r="AC121" s="719"/>
      <c r="AD121" s="719"/>
      <c r="AE121" s="719"/>
      <c r="AF121" s="719"/>
      <c r="AG121" s="719"/>
      <c r="AH121" s="719"/>
      <c r="AI121" s="719"/>
      <c r="AJ121" s="719"/>
      <c r="AK121" s="719"/>
      <c r="AL121" s="719"/>
    </row>
    <row r="122" spans="1:38" x14ac:dyDescent="0.25">
      <c r="B122" s="651"/>
      <c r="C122" s="718" t="str">
        <f>$A$1</f>
        <v>South Ayrshire</v>
      </c>
      <c r="D122" s="719"/>
      <c r="E122" s="719"/>
      <c r="F122" s="719"/>
      <c r="G122" s="719"/>
      <c r="H122" s="719"/>
      <c r="I122" s="719"/>
      <c r="J122" s="719"/>
      <c r="K122" s="719"/>
      <c r="L122" s="719"/>
      <c r="M122" s="719"/>
      <c r="N122" s="720"/>
      <c r="O122" s="723" t="s">
        <v>70</v>
      </c>
      <c r="P122" s="724"/>
      <c r="Q122" s="724"/>
      <c r="R122" s="724"/>
      <c r="S122" s="724"/>
      <c r="T122" s="724"/>
      <c r="U122" s="724"/>
      <c r="V122" s="724"/>
      <c r="W122" s="724"/>
      <c r="X122" s="724"/>
      <c r="Y122" s="724"/>
      <c r="Z122" s="726"/>
      <c r="AA122" s="727" t="str">
        <f>$A$1</f>
        <v>South Ayrshire</v>
      </c>
      <c r="AB122" s="724"/>
      <c r="AC122" s="724"/>
      <c r="AD122" s="724"/>
      <c r="AE122" s="724"/>
      <c r="AF122" s="724"/>
      <c r="AG122" s="724"/>
      <c r="AH122" s="724"/>
      <c r="AI122" s="724"/>
      <c r="AJ122" s="724"/>
      <c r="AK122" s="724"/>
      <c r="AL122" s="724"/>
    </row>
    <row r="123" spans="1:38" ht="78" thickBot="1" x14ac:dyDescent="0.3">
      <c r="B123" s="59" t="s">
        <v>61</v>
      </c>
      <c r="C123" s="136" t="s">
        <v>115</v>
      </c>
      <c r="D123" s="135" t="s">
        <v>116</v>
      </c>
      <c r="E123" s="135" t="s">
        <v>117</v>
      </c>
      <c r="F123" s="135" t="s">
        <v>118</v>
      </c>
      <c r="G123" s="135" t="s">
        <v>119</v>
      </c>
      <c r="H123" s="135" t="s">
        <v>120</v>
      </c>
      <c r="I123" s="135" t="s">
        <v>125</v>
      </c>
      <c r="J123" s="135" t="s">
        <v>126</v>
      </c>
      <c r="K123" s="135" t="s">
        <v>122</v>
      </c>
      <c r="L123" s="135" t="s">
        <v>127</v>
      </c>
      <c r="M123" s="135" t="s">
        <v>128</v>
      </c>
      <c r="N123" s="137" t="s">
        <v>124</v>
      </c>
      <c r="O123" s="135" t="s">
        <v>115</v>
      </c>
      <c r="P123" s="135" t="s">
        <v>116</v>
      </c>
      <c r="Q123" s="135" t="s">
        <v>117</v>
      </c>
      <c r="R123" s="135" t="s">
        <v>118</v>
      </c>
      <c r="S123" s="135" t="s">
        <v>119</v>
      </c>
      <c r="T123" s="135" t="s">
        <v>120</v>
      </c>
      <c r="U123" s="135" t="s">
        <v>125</v>
      </c>
      <c r="V123" s="135" t="s">
        <v>126</v>
      </c>
      <c r="W123" s="135" t="s">
        <v>122</v>
      </c>
      <c r="X123" s="135" t="s">
        <v>127</v>
      </c>
      <c r="Y123" s="135" t="s">
        <v>128</v>
      </c>
      <c r="Z123" s="135" t="s">
        <v>124</v>
      </c>
      <c r="AA123" s="149" t="s">
        <v>115</v>
      </c>
      <c r="AB123" s="135" t="s">
        <v>116</v>
      </c>
      <c r="AC123" s="135" t="s">
        <v>117</v>
      </c>
      <c r="AD123" s="135" t="s">
        <v>118</v>
      </c>
      <c r="AE123" s="135" t="s">
        <v>119</v>
      </c>
      <c r="AF123" s="135" t="s">
        <v>120</v>
      </c>
      <c r="AG123" s="135" t="s">
        <v>125</v>
      </c>
      <c r="AH123" s="135" t="s">
        <v>126</v>
      </c>
      <c r="AI123" s="135" t="s">
        <v>122</v>
      </c>
      <c r="AJ123" s="135" t="s">
        <v>127</v>
      </c>
      <c r="AK123" s="135" t="s">
        <v>128</v>
      </c>
      <c r="AL123" s="135" t="s">
        <v>124</v>
      </c>
    </row>
    <row r="124" spans="1:38" x14ac:dyDescent="0.25">
      <c r="B124" s="160" t="s">
        <v>73</v>
      </c>
      <c r="C124" s="143"/>
      <c r="D124" s="144"/>
      <c r="E124" s="144"/>
      <c r="F124" s="144"/>
      <c r="G124" s="144"/>
      <c r="H124" s="144"/>
      <c r="I124" s="145"/>
      <c r="J124" s="144"/>
      <c r="K124" s="145"/>
      <c r="L124" s="144"/>
      <c r="M124" s="144"/>
      <c r="N124" s="147"/>
      <c r="O124" s="144"/>
      <c r="P124" s="144"/>
      <c r="Q124" s="144"/>
      <c r="R124" s="144"/>
      <c r="S124" s="144"/>
      <c r="T124" s="144"/>
      <c r="U124" s="145"/>
      <c r="V124" s="144"/>
      <c r="W124" s="145"/>
      <c r="X124" s="144"/>
      <c r="Y124" s="144"/>
      <c r="Z124" s="144"/>
      <c r="AA124" s="150"/>
      <c r="AB124" s="144"/>
      <c r="AC124" s="144"/>
      <c r="AD124" s="144"/>
      <c r="AE124" s="144"/>
      <c r="AF124" s="144"/>
      <c r="AG124" s="145"/>
      <c r="AH124" s="144"/>
      <c r="AI124" s="145"/>
      <c r="AJ124" s="144"/>
      <c r="AK124" s="144"/>
      <c r="AL124" s="144"/>
    </row>
    <row r="125" spans="1:38" x14ac:dyDescent="0.25">
      <c r="B125" s="654" t="s">
        <v>74</v>
      </c>
      <c r="C125" s="152">
        <v>25</v>
      </c>
      <c r="D125" s="154">
        <v>88</v>
      </c>
      <c r="E125" s="154">
        <v>121</v>
      </c>
      <c r="F125" s="154">
        <v>33</v>
      </c>
      <c r="G125" s="154">
        <v>249</v>
      </c>
      <c r="H125" s="154">
        <v>64</v>
      </c>
      <c r="I125" s="154">
        <v>0</v>
      </c>
      <c r="J125" s="154">
        <v>1</v>
      </c>
      <c r="K125" s="154">
        <v>9</v>
      </c>
      <c r="L125" s="154">
        <v>0</v>
      </c>
      <c r="M125" s="154">
        <v>0</v>
      </c>
      <c r="N125" s="155">
        <v>779</v>
      </c>
      <c r="O125" s="153">
        <v>1882</v>
      </c>
      <c r="P125" s="153">
        <v>10685</v>
      </c>
      <c r="Q125" s="153">
        <v>8489</v>
      </c>
      <c r="R125" s="153">
        <v>4226</v>
      </c>
      <c r="S125" s="153">
        <v>11906</v>
      </c>
      <c r="T125" s="153">
        <v>8768</v>
      </c>
      <c r="U125" s="153">
        <v>751</v>
      </c>
      <c r="V125" s="153">
        <v>997</v>
      </c>
      <c r="W125" s="153">
        <v>99</v>
      </c>
      <c r="X125" s="153">
        <v>16490</v>
      </c>
      <c r="Y125" s="153">
        <v>14557</v>
      </c>
      <c r="Z125" s="153">
        <v>3028</v>
      </c>
      <c r="AA125" s="109" t="s">
        <v>75</v>
      </c>
      <c r="AB125" s="40" t="s">
        <v>75</v>
      </c>
      <c r="AC125" s="40" t="s">
        <v>75</v>
      </c>
      <c r="AD125" s="40" t="s">
        <v>75</v>
      </c>
      <c r="AE125" s="40" t="s">
        <v>75</v>
      </c>
      <c r="AF125" s="40" t="s">
        <v>75</v>
      </c>
      <c r="AG125" s="40" t="s">
        <v>75</v>
      </c>
      <c r="AH125" s="40" t="s">
        <v>75</v>
      </c>
      <c r="AI125" s="40" t="s">
        <v>75</v>
      </c>
      <c r="AJ125" s="40" t="s">
        <v>75</v>
      </c>
      <c r="AK125" s="40" t="s">
        <v>75</v>
      </c>
      <c r="AL125" s="40" t="s">
        <v>75</v>
      </c>
    </row>
    <row r="126" spans="1:38" x14ac:dyDescent="0.25">
      <c r="B126" s="656" t="s">
        <v>76</v>
      </c>
      <c r="C126" s="165">
        <v>24</v>
      </c>
      <c r="D126" s="158">
        <v>208</v>
      </c>
      <c r="E126" s="158">
        <v>187</v>
      </c>
      <c r="F126" s="158">
        <v>56</v>
      </c>
      <c r="G126" s="158">
        <v>258</v>
      </c>
      <c r="H126" s="158">
        <v>360</v>
      </c>
      <c r="I126" s="158">
        <v>0</v>
      </c>
      <c r="J126" s="158">
        <v>3</v>
      </c>
      <c r="K126" s="158">
        <v>9</v>
      </c>
      <c r="L126" s="158">
        <v>340</v>
      </c>
      <c r="M126" s="158">
        <v>380</v>
      </c>
      <c r="N126" s="159">
        <v>0</v>
      </c>
      <c r="O126" s="157">
        <v>3476.69</v>
      </c>
      <c r="P126" s="157">
        <v>16169.253000000001</v>
      </c>
      <c r="Q126" s="157">
        <v>13547.993</v>
      </c>
      <c r="R126" s="157">
        <v>5116.13</v>
      </c>
      <c r="S126" s="157">
        <v>17357.834999999999</v>
      </c>
      <c r="T126" s="157">
        <v>18156.504000000001</v>
      </c>
      <c r="U126" s="157">
        <v>728.7</v>
      </c>
      <c r="V126" s="157">
        <v>1096.8920000000001</v>
      </c>
      <c r="W126" s="157">
        <v>815.86500000000001</v>
      </c>
      <c r="X126" s="157">
        <v>26733</v>
      </c>
      <c r="Y126" s="157">
        <v>8114.326</v>
      </c>
      <c r="Z126" s="157">
        <v>3469.9360000000001</v>
      </c>
      <c r="AA126" s="110" t="s">
        <v>75</v>
      </c>
      <c r="AB126" s="37" t="s">
        <v>75</v>
      </c>
      <c r="AC126" s="37" t="s">
        <v>75</v>
      </c>
      <c r="AD126" s="37" t="s">
        <v>75</v>
      </c>
      <c r="AE126" s="37" t="s">
        <v>75</v>
      </c>
      <c r="AF126" s="37" t="s">
        <v>75</v>
      </c>
      <c r="AG126" s="37" t="s">
        <v>75</v>
      </c>
      <c r="AH126" s="37" t="s">
        <v>75</v>
      </c>
      <c r="AI126" s="37" t="s">
        <v>75</v>
      </c>
      <c r="AJ126" s="37" t="s">
        <v>75</v>
      </c>
      <c r="AK126" s="37" t="s">
        <v>75</v>
      </c>
      <c r="AL126" s="37" t="s">
        <v>75</v>
      </c>
    </row>
    <row r="127" spans="1:38" x14ac:dyDescent="0.25">
      <c r="B127" s="65" t="s">
        <v>77</v>
      </c>
      <c r="C127" s="166">
        <v>183</v>
      </c>
      <c r="D127" s="163">
        <v>467</v>
      </c>
      <c r="E127" s="163">
        <v>320</v>
      </c>
      <c r="F127" s="163">
        <v>98</v>
      </c>
      <c r="G127" s="163">
        <v>282</v>
      </c>
      <c r="H127" s="163">
        <v>394</v>
      </c>
      <c r="I127" s="163">
        <v>3</v>
      </c>
      <c r="J127" s="163">
        <v>5</v>
      </c>
      <c r="K127" s="163">
        <v>13</v>
      </c>
      <c r="L127" s="163">
        <v>474</v>
      </c>
      <c r="M127" s="163">
        <v>461</v>
      </c>
      <c r="N127" s="164" t="s">
        <v>376</v>
      </c>
      <c r="O127" s="162">
        <v>3440.2649999999999</v>
      </c>
      <c r="P127" s="162">
        <v>15145.3</v>
      </c>
      <c r="Q127" s="162">
        <v>12787.300000000001</v>
      </c>
      <c r="R127" s="162">
        <v>4866.66</v>
      </c>
      <c r="S127" s="162">
        <v>22594.07</v>
      </c>
      <c r="T127" s="162">
        <v>21166.37</v>
      </c>
      <c r="U127" s="162">
        <v>371</v>
      </c>
      <c r="V127" s="162">
        <v>578</v>
      </c>
      <c r="W127" s="162">
        <v>141.07999999999998</v>
      </c>
      <c r="X127" s="162">
        <v>11218</v>
      </c>
      <c r="Y127" s="162">
        <v>5058</v>
      </c>
      <c r="Z127" s="162">
        <v>6997.2349999999997</v>
      </c>
      <c r="AA127" s="111" t="s">
        <v>75</v>
      </c>
      <c r="AB127" s="66" t="s">
        <v>75</v>
      </c>
      <c r="AC127" s="66" t="s">
        <v>75</v>
      </c>
      <c r="AD127" s="66" t="s">
        <v>75</v>
      </c>
      <c r="AE127" s="66" t="s">
        <v>75</v>
      </c>
      <c r="AF127" s="66" t="s">
        <v>75</v>
      </c>
      <c r="AG127" s="66" t="s">
        <v>75</v>
      </c>
      <c r="AH127" s="66" t="s">
        <v>75</v>
      </c>
      <c r="AI127" s="66" t="s">
        <v>75</v>
      </c>
      <c r="AJ127" s="66" t="s">
        <v>75</v>
      </c>
      <c r="AK127" s="66" t="s">
        <v>75</v>
      </c>
      <c r="AL127" s="66" t="s">
        <v>75</v>
      </c>
    </row>
    <row r="128" spans="1:38" x14ac:dyDescent="0.25">
      <c r="B128" s="653" t="s">
        <v>78</v>
      </c>
      <c r="C128" s="146"/>
      <c r="D128" s="12"/>
      <c r="E128" s="12"/>
      <c r="F128" s="12"/>
      <c r="G128" s="12"/>
      <c r="H128" s="12"/>
      <c r="I128" s="13"/>
      <c r="J128" s="12"/>
      <c r="K128" s="13"/>
      <c r="L128" s="12"/>
      <c r="M128" s="12"/>
      <c r="N128" s="148"/>
      <c r="O128" s="12"/>
      <c r="P128" s="12"/>
      <c r="Q128" s="12"/>
      <c r="R128" s="12"/>
      <c r="S128" s="12"/>
      <c r="T128" s="12"/>
      <c r="U128" s="13"/>
      <c r="V128" s="12"/>
      <c r="W128" s="13"/>
      <c r="X128" s="12"/>
      <c r="Y128" s="12"/>
      <c r="Z128" s="12"/>
      <c r="AA128" s="151"/>
      <c r="AB128" s="12"/>
      <c r="AC128" s="12"/>
      <c r="AD128" s="12"/>
      <c r="AE128" s="12"/>
      <c r="AF128" s="12"/>
      <c r="AG128" s="13"/>
      <c r="AH128" s="12"/>
      <c r="AI128" s="13"/>
      <c r="AJ128" s="12"/>
      <c r="AK128" s="12"/>
      <c r="AL128" s="12"/>
    </row>
    <row r="129" spans="1:38" x14ac:dyDescent="0.25">
      <c r="B129" s="654" t="s">
        <v>74</v>
      </c>
      <c r="C129" s="92">
        <f>IFERROR(C125/SUM($C125:$N125),"-")</f>
        <v>1.8261504747991233E-2</v>
      </c>
      <c r="D129" s="89">
        <f t="shared" ref="D129:N129" si="33">IFERROR(D125/SUM($C125:$N125),"-")</f>
        <v>6.4280496712929139E-2</v>
      </c>
      <c r="E129" s="89">
        <f t="shared" si="33"/>
        <v>8.8385682980277575E-2</v>
      </c>
      <c r="F129" s="89">
        <f t="shared" si="33"/>
        <v>2.4105186267348429E-2</v>
      </c>
      <c r="G129" s="89">
        <f t="shared" si="33"/>
        <v>0.18188458728999268</v>
      </c>
      <c r="H129" s="89">
        <f t="shared" si="33"/>
        <v>4.6749452154857561E-2</v>
      </c>
      <c r="I129" s="89">
        <f t="shared" si="33"/>
        <v>0</v>
      </c>
      <c r="J129" s="89">
        <f t="shared" si="33"/>
        <v>7.3046018991964939E-4</v>
      </c>
      <c r="K129" s="89">
        <f t="shared" si="33"/>
        <v>6.5741417092768442E-3</v>
      </c>
      <c r="L129" s="89">
        <f t="shared" si="33"/>
        <v>0</v>
      </c>
      <c r="M129" s="89">
        <f t="shared" si="33"/>
        <v>0</v>
      </c>
      <c r="N129" s="93">
        <f t="shared" si="33"/>
        <v>0.5690284879474069</v>
      </c>
      <c r="O129" s="89">
        <f>IFERROR(O125/SUM($O125:$Z125),"-")</f>
        <v>2.2985417328220036E-2</v>
      </c>
      <c r="P129" s="89">
        <f t="shared" ref="P129:Z129" si="34">IFERROR(P125/SUM($O125:$Z125),"-")</f>
        <v>0.13049903514985711</v>
      </c>
      <c r="Q129" s="89">
        <f t="shared" si="34"/>
        <v>0.10367864383595105</v>
      </c>
      <c r="R129" s="89">
        <f t="shared" si="34"/>
        <v>5.1613375998436697E-2</v>
      </c>
      <c r="S129" s="89">
        <f t="shared" si="34"/>
        <v>0.14541146583941963</v>
      </c>
      <c r="T129" s="89">
        <f t="shared" si="34"/>
        <v>0.10708615256845551</v>
      </c>
      <c r="U129" s="89">
        <f t="shared" si="34"/>
        <v>9.1721830039815343E-3</v>
      </c>
      <c r="V129" s="89">
        <f t="shared" si="34"/>
        <v>1.2176653069200518E-2</v>
      </c>
      <c r="W129" s="89">
        <f t="shared" si="34"/>
        <v>1.2091160018564205E-3</v>
      </c>
      <c r="X129" s="89">
        <f t="shared" si="34"/>
        <v>0.20139720071325631</v>
      </c>
      <c r="Y129" s="89">
        <f t="shared" si="34"/>
        <v>0.17778890544468601</v>
      </c>
      <c r="Z129" s="89">
        <f t="shared" si="34"/>
        <v>3.6981851046679205E-2</v>
      </c>
      <c r="AA129" s="132">
        <v>0.11199999999999999</v>
      </c>
      <c r="AB129" s="89">
        <v>0.26</v>
      </c>
      <c r="AC129" s="89">
        <v>0.109</v>
      </c>
      <c r="AD129" s="89">
        <v>5.7000000000000002E-2</v>
      </c>
      <c r="AE129" s="89">
        <v>0.28800000000000003</v>
      </c>
      <c r="AF129" s="89">
        <v>2.7999999999999997E-2</v>
      </c>
      <c r="AG129" s="89">
        <v>2.7000000000000003E-2</v>
      </c>
      <c r="AH129" s="89">
        <v>6.8000000000000005E-2</v>
      </c>
      <c r="AI129" s="89" t="s">
        <v>75</v>
      </c>
      <c r="AJ129" s="89">
        <v>4.2999999999999997E-2</v>
      </c>
      <c r="AK129" s="89">
        <v>5.0000000000000001E-3</v>
      </c>
      <c r="AL129" s="89">
        <v>3.0000000000000001E-3</v>
      </c>
    </row>
    <row r="130" spans="1:38" x14ac:dyDescent="0.25">
      <c r="B130" s="656" t="s">
        <v>76</v>
      </c>
      <c r="C130" s="94">
        <f t="shared" ref="C130:N131" si="35">IFERROR(C126/SUM($C126:$N126),"-")</f>
        <v>1.315068493150685E-2</v>
      </c>
      <c r="D130" s="78">
        <f t="shared" si="35"/>
        <v>0.11397260273972602</v>
      </c>
      <c r="E130" s="78">
        <f t="shared" si="35"/>
        <v>0.10246575342465754</v>
      </c>
      <c r="F130" s="78">
        <f t="shared" si="35"/>
        <v>3.0684931506849315E-2</v>
      </c>
      <c r="G130" s="78">
        <f t="shared" si="35"/>
        <v>0.14136986301369864</v>
      </c>
      <c r="H130" s="78">
        <f t="shared" si="35"/>
        <v>0.19726027397260273</v>
      </c>
      <c r="I130" s="78">
        <f t="shared" si="35"/>
        <v>0</v>
      </c>
      <c r="J130" s="78">
        <f t="shared" si="35"/>
        <v>1.6438356164383563E-3</v>
      </c>
      <c r="K130" s="78">
        <f t="shared" si="35"/>
        <v>4.9315068493150684E-3</v>
      </c>
      <c r="L130" s="78">
        <f t="shared" si="35"/>
        <v>0.18630136986301371</v>
      </c>
      <c r="M130" s="78">
        <f t="shared" si="35"/>
        <v>0.20821917808219179</v>
      </c>
      <c r="N130" s="95">
        <f t="shared" si="35"/>
        <v>0</v>
      </c>
      <c r="O130" s="78">
        <f t="shared" ref="O130:Z131" si="36">IFERROR(O126/SUM($O126:$Z126),"-")</f>
        <v>3.0289208716779651E-2</v>
      </c>
      <c r="P130" s="78">
        <f t="shared" si="36"/>
        <v>0.14086785963413925</v>
      </c>
      <c r="Q130" s="78">
        <f t="shared" si="36"/>
        <v>0.11803122730829316</v>
      </c>
      <c r="R130" s="78">
        <f t="shared" si="36"/>
        <v>4.4572144595053882E-2</v>
      </c>
      <c r="S130" s="78">
        <f t="shared" si="36"/>
        <v>0.15122288360090283</v>
      </c>
      <c r="T130" s="78">
        <f t="shared" si="36"/>
        <v>0.15818095349974967</v>
      </c>
      <c r="U130" s="78">
        <f t="shared" si="36"/>
        <v>6.3484942263812225E-3</v>
      </c>
      <c r="V130" s="78">
        <f t="shared" si="36"/>
        <v>9.5562131590006209E-3</v>
      </c>
      <c r="W130" s="78">
        <f t="shared" si="36"/>
        <v>7.1078828626410266E-3</v>
      </c>
      <c r="X130" s="78">
        <f t="shared" si="36"/>
        <v>0.23290009078338028</v>
      </c>
      <c r="Y130" s="78">
        <f t="shared" si="36"/>
        <v>7.0692674299403097E-2</v>
      </c>
      <c r="Z130" s="78">
        <f t="shared" si="36"/>
        <v>3.0230367314275221E-2</v>
      </c>
      <c r="AA130" s="133">
        <v>5.5999999999999994E-2</v>
      </c>
      <c r="AB130" s="78">
        <v>0.30199999999999999</v>
      </c>
      <c r="AC130" s="78">
        <v>9.4E-2</v>
      </c>
      <c r="AD130" s="78">
        <v>2.4E-2</v>
      </c>
      <c r="AE130" s="78">
        <v>0.32899999999999996</v>
      </c>
      <c r="AF130" s="78">
        <v>8.5999999999999993E-2</v>
      </c>
      <c r="AG130" s="78">
        <v>0.01</v>
      </c>
      <c r="AH130" s="78">
        <v>4.2999999999999997E-2</v>
      </c>
      <c r="AI130" s="78" t="s">
        <v>75</v>
      </c>
      <c r="AJ130" s="78">
        <v>5.2000000000000005E-2</v>
      </c>
      <c r="AK130" s="78">
        <v>5.0000000000000001E-3</v>
      </c>
      <c r="AL130" s="78" t="s">
        <v>75</v>
      </c>
    </row>
    <row r="131" spans="1:38" ht="15.75" thickBot="1" x14ac:dyDescent="0.3">
      <c r="B131" s="658" t="s">
        <v>77</v>
      </c>
      <c r="C131" s="96">
        <f t="shared" si="35"/>
        <v>6.7777777777777784E-2</v>
      </c>
      <c r="D131" s="90">
        <f t="shared" si="35"/>
        <v>0.17296296296296296</v>
      </c>
      <c r="E131" s="90">
        <f t="shared" si="35"/>
        <v>0.11851851851851852</v>
      </c>
      <c r="F131" s="90">
        <f t="shared" si="35"/>
        <v>3.6296296296296299E-2</v>
      </c>
      <c r="G131" s="90">
        <f t="shared" si="35"/>
        <v>0.10444444444444445</v>
      </c>
      <c r="H131" s="90">
        <f t="shared" si="35"/>
        <v>0.14592592592592593</v>
      </c>
      <c r="I131" s="90">
        <f t="shared" si="35"/>
        <v>1.1111111111111111E-3</v>
      </c>
      <c r="J131" s="90">
        <f t="shared" si="35"/>
        <v>1.8518518518518519E-3</v>
      </c>
      <c r="K131" s="90">
        <f t="shared" si="35"/>
        <v>4.8148148148148152E-3</v>
      </c>
      <c r="L131" s="90">
        <f t="shared" si="35"/>
        <v>0.17555555555555555</v>
      </c>
      <c r="M131" s="90">
        <f t="shared" si="35"/>
        <v>0.17074074074074075</v>
      </c>
      <c r="N131" s="97" t="str">
        <f t="shared" si="35"/>
        <v>-</v>
      </c>
      <c r="O131" s="90">
        <f t="shared" si="36"/>
        <v>3.2964324233581005E-2</v>
      </c>
      <c r="P131" s="90">
        <f t="shared" si="36"/>
        <v>0.14512096591828083</v>
      </c>
      <c r="Q131" s="90">
        <f t="shared" si="36"/>
        <v>0.12252681211245949</v>
      </c>
      <c r="R131" s="90">
        <f t="shared" si="36"/>
        <v>4.6631918812823817E-2</v>
      </c>
      <c r="S131" s="90">
        <f t="shared" si="36"/>
        <v>0.21649444133990423</v>
      </c>
      <c r="T131" s="90">
        <f t="shared" si="36"/>
        <v>0.20281434236256277</v>
      </c>
      <c r="U131" s="90">
        <f t="shared" si="36"/>
        <v>3.5548901874299082E-3</v>
      </c>
      <c r="V131" s="90">
        <f t="shared" si="36"/>
        <v>5.5383464375592644E-3</v>
      </c>
      <c r="W131" s="90">
        <f t="shared" si="36"/>
        <v>1.3518164626485482E-3</v>
      </c>
      <c r="X131" s="90">
        <f t="shared" si="36"/>
        <v>0.10748991407705852</v>
      </c>
      <c r="Y131" s="90">
        <f t="shared" si="36"/>
        <v>4.8465322285769476E-2</v>
      </c>
      <c r="Z131" s="90">
        <f t="shared" si="36"/>
        <v>6.7046905769922144E-2</v>
      </c>
      <c r="AA131" s="134">
        <v>5.5E-2</v>
      </c>
      <c r="AB131" s="90">
        <v>0.35399999999999998</v>
      </c>
      <c r="AC131" s="90">
        <v>0.12300000000000001</v>
      </c>
      <c r="AD131" s="90">
        <v>1.9E-2</v>
      </c>
      <c r="AE131" s="90">
        <v>0.34100000000000003</v>
      </c>
      <c r="AF131" s="90">
        <v>4.4000000000000004E-2</v>
      </c>
      <c r="AG131" s="90">
        <v>4.0000000000000001E-3</v>
      </c>
      <c r="AH131" s="90">
        <v>2.4E-2</v>
      </c>
      <c r="AI131" s="90" t="s">
        <v>75</v>
      </c>
      <c r="AJ131" s="90">
        <v>3.6000000000000004E-2</v>
      </c>
      <c r="AK131" s="90" t="s">
        <v>75</v>
      </c>
      <c r="AL131" s="90" t="s">
        <v>75</v>
      </c>
    </row>
    <row r="133" spans="1:38" ht="17.25" x14ac:dyDescent="0.25">
      <c r="A133" s="670" t="s">
        <v>129</v>
      </c>
    </row>
    <row r="134" spans="1:38" x14ac:dyDescent="0.25">
      <c r="A134" s="670"/>
    </row>
    <row r="135" spans="1:38" x14ac:dyDescent="0.25">
      <c r="C135" s="718" t="s">
        <v>68</v>
      </c>
      <c r="D135" s="719"/>
      <c r="E135" s="719"/>
      <c r="F135" s="719"/>
      <c r="G135" s="719"/>
      <c r="H135" s="719"/>
      <c r="I135" s="719"/>
      <c r="J135" s="722"/>
      <c r="K135" s="719" t="s">
        <v>69</v>
      </c>
      <c r="L135" s="719"/>
      <c r="M135" s="719"/>
      <c r="N135" s="719"/>
    </row>
    <row r="136" spans="1:38" x14ac:dyDescent="0.25">
      <c r="B136" s="651"/>
      <c r="C136" s="723" t="str">
        <f>$A$1</f>
        <v>South Ayrshire</v>
      </c>
      <c r="D136" s="724"/>
      <c r="E136" s="724"/>
      <c r="F136" s="724"/>
      <c r="G136" s="723" t="s">
        <v>70</v>
      </c>
      <c r="H136" s="724"/>
      <c r="I136" s="724"/>
      <c r="J136" s="726"/>
      <c r="K136" s="724" t="str">
        <f>$A$1</f>
        <v>South Ayrshire</v>
      </c>
      <c r="L136" s="724"/>
      <c r="M136" s="724"/>
      <c r="N136" s="724"/>
    </row>
    <row r="137" spans="1:38" ht="27" thickBot="1" x14ac:dyDescent="0.3">
      <c r="B137" s="59" t="s">
        <v>63</v>
      </c>
      <c r="C137" s="136" t="s">
        <v>130</v>
      </c>
      <c r="D137" s="135" t="s">
        <v>131</v>
      </c>
      <c r="E137" s="135" t="s">
        <v>132</v>
      </c>
      <c r="F137" s="135" t="s">
        <v>124</v>
      </c>
      <c r="G137" s="136" t="s">
        <v>130</v>
      </c>
      <c r="H137" s="135" t="s">
        <v>131</v>
      </c>
      <c r="I137" s="135" t="s">
        <v>132</v>
      </c>
      <c r="J137" s="238" t="s">
        <v>124</v>
      </c>
      <c r="K137" s="135" t="s">
        <v>130</v>
      </c>
      <c r="L137" s="135" t="s">
        <v>131</v>
      </c>
      <c r="M137" s="135" t="s">
        <v>132</v>
      </c>
      <c r="N137" s="135" t="s">
        <v>124</v>
      </c>
    </row>
    <row r="138" spans="1:38" x14ac:dyDescent="0.25">
      <c r="B138" s="182" t="s">
        <v>73</v>
      </c>
      <c r="C138" s="84"/>
      <c r="D138" s="81"/>
      <c r="E138" s="81"/>
      <c r="F138" s="81"/>
      <c r="G138" s="35"/>
      <c r="H138" s="169"/>
      <c r="I138" s="169"/>
      <c r="J138" s="175"/>
      <c r="K138" s="169"/>
      <c r="L138" s="169"/>
      <c r="M138" s="169"/>
      <c r="N138" s="169"/>
    </row>
    <row r="139" spans="1:38" x14ac:dyDescent="0.25">
      <c r="B139" s="655" t="s">
        <v>74</v>
      </c>
      <c r="C139" s="152">
        <v>347</v>
      </c>
      <c r="D139" s="153">
        <v>661</v>
      </c>
      <c r="E139" s="153">
        <v>231</v>
      </c>
      <c r="F139" s="153">
        <v>127</v>
      </c>
      <c r="G139" s="152">
        <v>13867</v>
      </c>
      <c r="H139" s="153">
        <v>33440</v>
      </c>
      <c r="I139" s="153">
        <v>9127</v>
      </c>
      <c r="J139" s="176">
        <v>8067</v>
      </c>
      <c r="K139" s="170" t="s">
        <v>75</v>
      </c>
      <c r="L139" s="171" t="s">
        <v>75</v>
      </c>
      <c r="M139" s="171" t="s">
        <v>75</v>
      </c>
      <c r="N139" s="171" t="s">
        <v>75</v>
      </c>
    </row>
    <row r="140" spans="1:38" x14ac:dyDescent="0.25">
      <c r="B140" s="657" t="s">
        <v>76</v>
      </c>
      <c r="C140" s="156">
        <v>432</v>
      </c>
      <c r="D140" s="157">
        <v>692</v>
      </c>
      <c r="E140" s="157">
        <v>345</v>
      </c>
      <c r="F140" s="157">
        <f>SUM(F150:G150)</f>
        <v>356</v>
      </c>
      <c r="G140" s="156">
        <v>23012</v>
      </c>
      <c r="H140" s="157">
        <v>54932</v>
      </c>
      <c r="I140" s="157">
        <v>13782</v>
      </c>
      <c r="J140" s="177">
        <f>SUM(K150:L150)</f>
        <v>13996</v>
      </c>
      <c r="K140" s="172" t="s">
        <v>75</v>
      </c>
      <c r="L140" s="651" t="s">
        <v>75</v>
      </c>
      <c r="M140" s="651" t="s">
        <v>75</v>
      </c>
      <c r="N140" s="651" t="s">
        <v>75</v>
      </c>
    </row>
    <row r="141" spans="1:38" x14ac:dyDescent="0.25">
      <c r="B141" s="183" t="s">
        <v>77</v>
      </c>
      <c r="C141" s="161">
        <v>680</v>
      </c>
      <c r="D141" s="162">
        <v>1098</v>
      </c>
      <c r="E141" s="162">
        <v>492</v>
      </c>
      <c r="F141" s="162">
        <f>SUM(F151:G151)</f>
        <v>420</v>
      </c>
      <c r="G141" s="161">
        <v>28876.974999999999</v>
      </c>
      <c r="H141" s="162">
        <v>61388.249999999993</v>
      </c>
      <c r="I141" s="162">
        <v>15273.17</v>
      </c>
      <c r="J141" s="178">
        <f>SUM(K151:L151)</f>
        <v>17278.355</v>
      </c>
      <c r="K141" s="173" t="s">
        <v>75</v>
      </c>
      <c r="L141" s="174" t="s">
        <v>75</v>
      </c>
      <c r="M141" s="174" t="s">
        <v>75</v>
      </c>
      <c r="N141" s="174" t="s">
        <v>75</v>
      </c>
    </row>
    <row r="142" spans="1:38" x14ac:dyDescent="0.25">
      <c r="B142" s="482" t="s">
        <v>78</v>
      </c>
      <c r="C142" s="663"/>
      <c r="D142" s="710"/>
      <c r="E142" s="710"/>
      <c r="F142" s="710"/>
      <c r="G142" s="181"/>
      <c r="H142" s="651"/>
      <c r="I142" s="651"/>
      <c r="J142" s="168"/>
    </row>
    <row r="143" spans="1:38" x14ac:dyDescent="0.25">
      <c r="B143" s="655" t="s">
        <v>74</v>
      </c>
      <c r="C143" s="92">
        <f>IFERROR(C139/SUM($C139:$F139),"-")</f>
        <v>0.25402635431918008</v>
      </c>
      <c r="D143" s="89">
        <f t="shared" ref="D143:F143" si="37">IFERROR(D139/SUM($C139:$F139),"-")</f>
        <v>0.48389458272327968</v>
      </c>
      <c r="E143" s="89">
        <f t="shared" si="37"/>
        <v>0.16910688140556368</v>
      </c>
      <c r="F143" s="89">
        <f t="shared" si="37"/>
        <v>9.2972181551976577E-2</v>
      </c>
      <c r="G143" s="92">
        <f t="array" ref="G143">IFERROR(G139/SUM($G139:$J139),"-")</f>
        <v>0.21498891490054417</v>
      </c>
      <c r="H143" s="89">
        <f t="array" ref="H143">IFERROR(H139/SUM($G139:$J139),"-")</f>
        <v>0.51844157454923179</v>
      </c>
      <c r="I143" s="89">
        <f t="array" ref="I143">IFERROR(I139/SUM($G139:$J139),"-")</f>
        <v>0.14150168214446288</v>
      </c>
      <c r="J143" s="184">
        <f t="array" ref="J143">IFERROR(J139/SUM($G139:$J139),"-")</f>
        <v>0.12506782840576114</v>
      </c>
      <c r="K143" s="89">
        <v>0.69700000000000006</v>
      </c>
      <c r="L143" s="89">
        <v>0.19899999999999998</v>
      </c>
      <c r="M143" s="89">
        <v>8.900000000000001E-2</v>
      </c>
      <c r="N143" s="89">
        <v>3.0000000000000001E-3</v>
      </c>
    </row>
    <row r="144" spans="1:38" x14ac:dyDescent="0.25">
      <c r="B144" s="657" t="s">
        <v>76</v>
      </c>
      <c r="C144" s="94">
        <f t="shared" ref="C144:F145" si="38">IFERROR(C140/SUM($C140:$F140),"-")</f>
        <v>0.23671232876712328</v>
      </c>
      <c r="D144" s="78">
        <f t="shared" si="38"/>
        <v>0.37917808219178084</v>
      </c>
      <c r="E144" s="78">
        <f t="shared" si="38"/>
        <v>0.18904109589041096</v>
      </c>
      <c r="F144" s="78">
        <f t="shared" si="38"/>
        <v>0.19506849315068492</v>
      </c>
      <c r="G144" s="94">
        <f t="array" ref="G144">IFERROR(G140/SUM($G140:$J140),"-")</f>
        <v>0.21766519740451373</v>
      </c>
      <c r="H144" s="78">
        <f t="array" ref="H144">IFERROR(H140/SUM($G140:$J140),"-")</f>
        <v>0.51958911106486827</v>
      </c>
      <c r="I144" s="78">
        <f t="array" ref="I144">IFERROR(I140/SUM($G140:$J140),"-")</f>
        <v>0.13036075745823952</v>
      </c>
      <c r="J144" s="179">
        <f t="array" ref="J144">IFERROR(J140/SUM($G140:$J140),"-")</f>
        <v>0.1323849340723785</v>
      </c>
      <c r="K144" s="78">
        <v>0.69</v>
      </c>
      <c r="L144" s="78">
        <v>0.19699999999999998</v>
      </c>
      <c r="M144" s="78">
        <v>0.107</v>
      </c>
      <c r="N144" s="78" t="s">
        <v>75</v>
      </c>
    </row>
    <row r="145" spans="1:32" ht="15.75" thickBot="1" x14ac:dyDescent="0.3">
      <c r="B145" s="659" t="s">
        <v>77</v>
      </c>
      <c r="C145" s="96">
        <f t="shared" si="38"/>
        <v>0.25278810408921931</v>
      </c>
      <c r="D145" s="90">
        <f t="shared" si="38"/>
        <v>0.40817843866171005</v>
      </c>
      <c r="E145" s="90">
        <f t="shared" si="38"/>
        <v>0.1828996282527881</v>
      </c>
      <c r="F145" s="90">
        <f t="shared" si="38"/>
        <v>0.15613382899628253</v>
      </c>
      <c r="G145" s="96">
        <f t="array" ref="G145">IFERROR(G141/SUM($G141:$J141),"-")</f>
        <v>0.23512244868879859</v>
      </c>
      <c r="H145" s="90">
        <f t="array" ref="H145">IFERROR(H141/SUM($G141:$J141),"-")</f>
        <v>0.49983613798606458</v>
      </c>
      <c r="I145" s="90">
        <f t="array" ref="I145">IFERROR(I141/SUM($G141:$J141),"-")</f>
        <v>0.12435738610572257</v>
      </c>
      <c r="J145" s="180">
        <f t="array" ref="J145">IFERROR(J141/SUM($G141:$J141),"-")</f>
        <v>0.14068402721941431</v>
      </c>
      <c r="K145" s="90">
        <v>0.71299999999999997</v>
      </c>
      <c r="L145" s="90">
        <v>0.157</v>
      </c>
      <c r="M145" s="90">
        <v>0.12300000000000001</v>
      </c>
      <c r="N145" s="90" t="s">
        <v>75</v>
      </c>
    </row>
    <row r="147" spans="1:32" x14ac:dyDescent="0.25">
      <c r="B147" s="651"/>
      <c r="C147" s="718" t="str">
        <f>$A$1</f>
        <v>South Ayrshire</v>
      </c>
      <c r="D147" s="719"/>
      <c r="E147" s="719"/>
      <c r="F147" s="719"/>
      <c r="G147" s="720"/>
      <c r="H147" s="719" t="s">
        <v>70</v>
      </c>
      <c r="I147" s="719"/>
      <c r="J147" s="719"/>
      <c r="K147" s="719"/>
      <c r="L147" s="719"/>
      <c r="M147" s="5"/>
      <c r="N147" s="5"/>
      <c r="Q147" s="731"/>
      <c r="R147" s="731"/>
      <c r="S147" s="731"/>
      <c r="T147" s="731"/>
      <c r="U147" s="731"/>
      <c r="V147" s="731"/>
      <c r="W147" s="731"/>
    </row>
    <row r="148" spans="1:32" ht="39.75" thickBot="1" x14ac:dyDescent="0.3">
      <c r="B148" s="34" t="s">
        <v>63</v>
      </c>
      <c r="C148" s="139" t="s">
        <v>130</v>
      </c>
      <c r="D148" s="140" t="s">
        <v>131</v>
      </c>
      <c r="E148" s="140" t="s">
        <v>132</v>
      </c>
      <c r="F148" s="140" t="s">
        <v>133</v>
      </c>
      <c r="G148" s="141" t="s">
        <v>124</v>
      </c>
      <c r="H148" s="140" t="s">
        <v>130</v>
      </c>
      <c r="I148" s="140" t="s">
        <v>131</v>
      </c>
      <c r="J148" s="140" t="s">
        <v>132</v>
      </c>
      <c r="K148" s="140" t="s">
        <v>133</v>
      </c>
      <c r="L148" s="140" t="s">
        <v>124</v>
      </c>
    </row>
    <row r="149" spans="1:32" x14ac:dyDescent="0.25">
      <c r="B149" s="160" t="s">
        <v>92</v>
      </c>
      <c r="C149" s="84"/>
      <c r="D149" s="81"/>
      <c r="E149" s="81"/>
      <c r="F149" s="81"/>
      <c r="G149" s="190"/>
      <c r="H149" s="169"/>
      <c r="I149" s="169"/>
      <c r="J149" s="169"/>
      <c r="K149" s="169"/>
      <c r="L149" s="169"/>
    </row>
    <row r="150" spans="1:32" x14ac:dyDescent="0.25">
      <c r="B150" s="654" t="s">
        <v>76</v>
      </c>
      <c r="C150" s="152">
        <v>432</v>
      </c>
      <c r="D150" s="153">
        <v>692</v>
      </c>
      <c r="E150" s="153">
        <v>345</v>
      </c>
      <c r="F150" s="153">
        <v>150</v>
      </c>
      <c r="G150" s="191">
        <v>206</v>
      </c>
      <c r="H150" s="153">
        <v>23012</v>
      </c>
      <c r="I150" s="153">
        <v>54932</v>
      </c>
      <c r="J150" s="153">
        <v>13782</v>
      </c>
      <c r="K150" s="153">
        <v>4236</v>
      </c>
      <c r="L150" s="153">
        <v>9760</v>
      </c>
      <c r="Q150" s="167"/>
    </row>
    <row r="151" spans="1:32" x14ac:dyDescent="0.25">
      <c r="B151" s="188" t="s">
        <v>77</v>
      </c>
      <c r="C151" s="192">
        <v>680</v>
      </c>
      <c r="D151" s="189">
        <v>1098</v>
      </c>
      <c r="E151" s="189">
        <v>492</v>
      </c>
      <c r="F151" s="189">
        <v>164</v>
      </c>
      <c r="G151" s="193">
        <v>256</v>
      </c>
      <c r="H151" s="189">
        <v>28876.974999999999</v>
      </c>
      <c r="I151" s="189">
        <v>61388.249999999993</v>
      </c>
      <c r="J151" s="189">
        <v>15273.17</v>
      </c>
      <c r="K151" s="189">
        <v>4421.5249999999996</v>
      </c>
      <c r="L151" s="189">
        <v>12856.83</v>
      </c>
      <c r="Q151" s="167"/>
    </row>
    <row r="152" spans="1:32" x14ac:dyDescent="0.25">
      <c r="B152" s="653" t="s">
        <v>93</v>
      </c>
      <c r="C152" s="663"/>
      <c r="D152" s="710"/>
      <c r="E152" s="710"/>
      <c r="F152" s="710"/>
      <c r="G152" s="91"/>
      <c r="H152" s="710"/>
      <c r="I152" s="651"/>
      <c r="J152" s="651"/>
      <c r="K152" s="651"/>
      <c r="L152" s="651"/>
      <c r="M152" s="651"/>
      <c r="N152" s="651"/>
      <c r="O152" s="651"/>
      <c r="P152" s="651"/>
    </row>
    <row r="153" spans="1:32" x14ac:dyDescent="0.25">
      <c r="B153" s="654" t="s">
        <v>76</v>
      </c>
      <c r="C153" s="92">
        <f>IFERROR(C150/SUM($C150:$G150),"-")</f>
        <v>0.23671232876712328</v>
      </c>
      <c r="D153" s="89">
        <f t="shared" ref="D153:G154" si="39">IFERROR(D150/SUM($C150:$G150),"-")</f>
        <v>0.37917808219178084</v>
      </c>
      <c r="E153" s="89">
        <f t="shared" si="39"/>
        <v>0.18904109589041096</v>
      </c>
      <c r="F153" s="89">
        <f t="shared" si="39"/>
        <v>8.2191780821917804E-2</v>
      </c>
      <c r="G153" s="93">
        <f t="shared" si="39"/>
        <v>0.11287671232876713</v>
      </c>
      <c r="H153" s="89">
        <f>IFERROR(H150/SUM($H150:$L150),"-")</f>
        <v>0.21766519740451373</v>
      </c>
      <c r="I153" s="89">
        <f t="shared" ref="I153:L154" si="40">IFERROR(I150/SUM($H150:$L150),"-")</f>
        <v>0.51958911106486827</v>
      </c>
      <c r="J153" s="89">
        <f t="shared" si="40"/>
        <v>0.13036075745823952</v>
      </c>
      <c r="K153" s="89">
        <f t="shared" si="40"/>
        <v>4.0067346436881632E-2</v>
      </c>
      <c r="L153" s="89">
        <f t="shared" si="40"/>
        <v>9.231758763549687E-2</v>
      </c>
      <c r="M153" s="185"/>
      <c r="N153" s="651"/>
      <c r="O153" s="651"/>
      <c r="P153" s="651"/>
    </row>
    <row r="154" spans="1:32" ht="15.75" thickBot="1" x14ac:dyDescent="0.3">
      <c r="B154" s="186" t="s">
        <v>77</v>
      </c>
      <c r="C154" s="194">
        <f>IFERROR(C151/SUM($C151:$G151),"-")</f>
        <v>0.25278810408921931</v>
      </c>
      <c r="D154" s="187">
        <f t="shared" si="39"/>
        <v>0.40817843866171005</v>
      </c>
      <c r="E154" s="187">
        <f t="shared" si="39"/>
        <v>0.1828996282527881</v>
      </c>
      <c r="F154" s="187">
        <f t="shared" si="39"/>
        <v>6.0966542750929366E-2</v>
      </c>
      <c r="G154" s="195">
        <f t="shared" si="39"/>
        <v>9.5167286245353158E-2</v>
      </c>
      <c r="H154" s="187">
        <f>IFERROR(H151/SUM($H151:$L151),"-")</f>
        <v>0.23512244868879859</v>
      </c>
      <c r="I154" s="187">
        <f t="shared" si="40"/>
        <v>0.49983613798606458</v>
      </c>
      <c r="J154" s="187">
        <f t="shared" si="40"/>
        <v>0.12435738610572257</v>
      </c>
      <c r="K154" s="187">
        <f t="shared" si="40"/>
        <v>3.6000993349848458E-2</v>
      </c>
      <c r="L154" s="187">
        <f t="shared" si="40"/>
        <v>0.10468303386956584</v>
      </c>
      <c r="M154" s="185"/>
      <c r="N154" s="651"/>
      <c r="O154" s="651"/>
      <c r="P154" s="651"/>
    </row>
    <row r="156" spans="1:32" ht="17.25" x14ac:dyDescent="0.25">
      <c r="A156" s="670" t="s">
        <v>134</v>
      </c>
    </row>
    <row r="157" spans="1:32" x14ac:dyDescent="0.25">
      <c r="A157" s="670"/>
    </row>
    <row r="158" spans="1:32" x14ac:dyDescent="0.25">
      <c r="C158" s="718" t="str">
        <f>$A$1</f>
        <v>South Ayrshire</v>
      </c>
      <c r="D158" s="719"/>
      <c r="E158" s="719"/>
      <c r="F158" s="719"/>
      <c r="G158" s="719"/>
      <c r="H158" s="719"/>
      <c r="I158" s="719"/>
      <c r="J158" s="719"/>
      <c r="K158" s="719"/>
      <c r="L158" s="719"/>
      <c r="M158" s="719"/>
      <c r="N158" s="719"/>
      <c r="O158" s="719"/>
      <c r="P158" s="719"/>
      <c r="Q158" s="732"/>
      <c r="R158" s="733" t="s">
        <v>70</v>
      </c>
      <c r="S158" s="719"/>
      <c r="T158" s="719"/>
      <c r="U158" s="719"/>
      <c r="V158" s="719"/>
      <c r="W158" s="719"/>
      <c r="X158" s="719"/>
      <c r="Y158" s="719"/>
      <c r="Z158" s="719"/>
      <c r="AA158" s="719"/>
      <c r="AB158" s="719"/>
      <c r="AC158" s="719"/>
      <c r="AD158" s="719"/>
      <c r="AE158" s="719"/>
      <c r="AF158" s="719"/>
    </row>
    <row r="159" spans="1:32" x14ac:dyDescent="0.25">
      <c r="B159" s="8"/>
      <c r="C159" s="734" t="s">
        <v>135</v>
      </c>
      <c r="D159" s="735"/>
      <c r="E159" s="735"/>
      <c r="F159" s="735"/>
      <c r="G159" s="735"/>
      <c r="H159" s="735"/>
      <c r="I159" s="735"/>
      <c r="J159" s="736"/>
      <c r="K159" s="735" t="s">
        <v>136</v>
      </c>
      <c r="L159" s="735"/>
      <c r="M159" s="735"/>
      <c r="N159" s="735"/>
      <c r="O159" s="735"/>
      <c r="P159" s="735"/>
      <c r="Q159" s="737"/>
      <c r="R159" s="738" t="s">
        <v>135</v>
      </c>
      <c r="S159" s="735"/>
      <c r="T159" s="735"/>
      <c r="U159" s="735"/>
      <c r="V159" s="735"/>
      <c r="W159" s="735"/>
      <c r="X159" s="735"/>
      <c r="Y159" s="736"/>
      <c r="Z159" s="735" t="s">
        <v>136</v>
      </c>
      <c r="AA159" s="735"/>
      <c r="AB159" s="735"/>
      <c r="AC159" s="735"/>
      <c r="AD159" s="735"/>
      <c r="AE159" s="735"/>
      <c r="AF159" s="735"/>
    </row>
    <row r="160" spans="1:32" x14ac:dyDescent="0.25">
      <c r="B160" s="8"/>
      <c r="C160" s="740" t="s">
        <v>137</v>
      </c>
      <c r="D160" s="741"/>
      <c r="E160" s="741"/>
      <c r="F160" s="741"/>
      <c r="G160" s="741" t="s">
        <v>138</v>
      </c>
      <c r="H160" s="741"/>
      <c r="I160" s="741"/>
      <c r="J160" s="10"/>
      <c r="K160" s="739" t="s">
        <v>139</v>
      </c>
      <c r="L160" s="739"/>
      <c r="M160" s="739"/>
      <c r="N160" s="739" t="s">
        <v>140</v>
      </c>
      <c r="O160" s="739"/>
      <c r="P160" s="739"/>
      <c r="Q160" s="220"/>
      <c r="R160" s="742" t="s">
        <v>137</v>
      </c>
      <c r="S160" s="741"/>
      <c r="T160" s="741"/>
      <c r="U160" s="741"/>
      <c r="V160" s="741" t="s">
        <v>138</v>
      </c>
      <c r="W160" s="741"/>
      <c r="X160" s="741"/>
      <c r="Y160" s="10"/>
      <c r="Z160" s="739" t="s">
        <v>139</v>
      </c>
      <c r="AA160" s="739"/>
      <c r="AB160" s="739"/>
      <c r="AC160" s="739" t="s">
        <v>140</v>
      </c>
      <c r="AD160" s="739"/>
      <c r="AE160" s="739"/>
      <c r="AF160" s="8"/>
    </row>
    <row r="161" spans="1:32" ht="52.5" thickBot="1" x14ac:dyDescent="0.3">
      <c r="B161" s="9" t="s">
        <v>65</v>
      </c>
      <c r="C161" s="230" t="s">
        <v>141</v>
      </c>
      <c r="D161" s="231" t="s">
        <v>142</v>
      </c>
      <c r="E161" s="231" t="s">
        <v>143</v>
      </c>
      <c r="F161" s="232" t="s">
        <v>144</v>
      </c>
      <c r="G161" s="233" t="s">
        <v>145</v>
      </c>
      <c r="H161" s="231" t="s">
        <v>146</v>
      </c>
      <c r="I161" s="234" t="s">
        <v>147</v>
      </c>
      <c r="J161" s="235" t="s">
        <v>148</v>
      </c>
      <c r="K161" s="231" t="s">
        <v>149</v>
      </c>
      <c r="L161" s="231" t="s">
        <v>150</v>
      </c>
      <c r="M161" s="232" t="s">
        <v>151</v>
      </c>
      <c r="N161" s="233" t="s">
        <v>152</v>
      </c>
      <c r="O161" s="231" t="s">
        <v>153</v>
      </c>
      <c r="P161" s="234" t="s">
        <v>154</v>
      </c>
      <c r="Q161" s="236" t="s">
        <v>155</v>
      </c>
      <c r="R161" s="230" t="s">
        <v>141</v>
      </c>
      <c r="S161" s="231" t="s">
        <v>142</v>
      </c>
      <c r="T161" s="231" t="s">
        <v>143</v>
      </c>
      <c r="U161" s="232" t="s">
        <v>144</v>
      </c>
      <c r="V161" s="233" t="s">
        <v>145</v>
      </c>
      <c r="W161" s="231" t="s">
        <v>146</v>
      </c>
      <c r="X161" s="234" t="s">
        <v>147</v>
      </c>
      <c r="Y161" s="235" t="s">
        <v>148</v>
      </c>
      <c r="Z161" s="231" t="s">
        <v>149</v>
      </c>
      <c r="AA161" s="231" t="s">
        <v>150</v>
      </c>
      <c r="AB161" s="232" t="s">
        <v>151</v>
      </c>
      <c r="AC161" s="233" t="s">
        <v>152</v>
      </c>
      <c r="AD161" s="231" t="s">
        <v>153</v>
      </c>
      <c r="AE161" s="234" t="s">
        <v>154</v>
      </c>
      <c r="AF161" s="237" t="s">
        <v>155</v>
      </c>
    </row>
    <row r="162" spans="1:32" x14ac:dyDescent="0.25">
      <c r="B162" s="160" t="s">
        <v>92</v>
      </c>
      <c r="C162" s="196"/>
      <c r="D162" s="197"/>
      <c r="E162" s="197"/>
      <c r="F162" s="201"/>
      <c r="G162" s="202"/>
      <c r="H162" s="197"/>
      <c r="I162" s="203"/>
      <c r="J162" s="91"/>
      <c r="K162" s="197"/>
      <c r="L162" s="197"/>
      <c r="M162" s="201"/>
      <c r="N162" s="202"/>
      <c r="O162" s="197"/>
      <c r="P162" s="203"/>
      <c r="Q162" s="221"/>
      <c r="R162" s="224"/>
      <c r="S162" s="197"/>
      <c r="T162" s="197"/>
      <c r="U162" s="201"/>
      <c r="V162" s="202"/>
      <c r="W162" s="197"/>
      <c r="X162" s="203"/>
      <c r="Y162" s="91"/>
      <c r="Z162" s="197"/>
      <c r="AA162" s="197"/>
      <c r="AB162" s="201"/>
      <c r="AC162" s="202"/>
      <c r="AD162" s="197"/>
      <c r="AE162" s="203"/>
      <c r="AF162" s="710"/>
    </row>
    <row r="163" spans="1:32" x14ac:dyDescent="0.25">
      <c r="B163" s="654" t="s">
        <v>76</v>
      </c>
      <c r="C163" s="152">
        <v>93</v>
      </c>
      <c r="D163" s="153">
        <v>0</v>
      </c>
      <c r="E163" s="153">
        <v>0</v>
      </c>
      <c r="F163" s="208">
        <v>93</v>
      </c>
      <c r="G163" s="204">
        <v>300</v>
      </c>
      <c r="H163" s="153">
        <v>0</v>
      </c>
      <c r="I163" s="212">
        <v>300</v>
      </c>
      <c r="J163" s="199">
        <f>SUM(F163,I163)</f>
        <v>393</v>
      </c>
      <c r="K163" s="153">
        <v>306</v>
      </c>
      <c r="L163" s="153">
        <v>150</v>
      </c>
      <c r="M163" s="218">
        <f>SUM(K163:L163)</f>
        <v>456</v>
      </c>
      <c r="N163" s="204">
        <v>835</v>
      </c>
      <c r="O163" s="153">
        <v>135</v>
      </c>
      <c r="P163" s="216">
        <f>SUM(N163:O163)</f>
        <v>970</v>
      </c>
      <c r="Q163" s="222">
        <f>SUM(M163,P163)</f>
        <v>1426</v>
      </c>
      <c r="R163" s="225">
        <v>8123.1750000000002</v>
      </c>
      <c r="S163" s="153">
        <v>747</v>
      </c>
      <c r="T163" s="153">
        <v>555.81500000000005</v>
      </c>
      <c r="U163" s="208">
        <v>13030.99</v>
      </c>
      <c r="V163" s="204">
        <v>7376.0569999999998</v>
      </c>
      <c r="W163" s="153">
        <v>1035.5999999999999</v>
      </c>
      <c r="X163" s="212">
        <v>12002.656999999999</v>
      </c>
      <c r="Y163" s="199">
        <f>SUM(U163,X163)</f>
        <v>25033.646999999997</v>
      </c>
      <c r="Z163" s="153">
        <v>34748.426999999996</v>
      </c>
      <c r="AA163" s="153">
        <v>4475.6959999999999</v>
      </c>
      <c r="AB163" s="218">
        <f>SUM(Z163:AA163)</f>
        <v>39224.122999999992</v>
      </c>
      <c r="AC163" s="204">
        <v>16484.688999999998</v>
      </c>
      <c r="AD163" s="153">
        <v>6038.2250000000004</v>
      </c>
      <c r="AE163" s="216">
        <f>SUM(AC163:AD163)</f>
        <v>22522.913999999997</v>
      </c>
      <c r="AF163" s="198">
        <f>SUM(AB163,AE163)</f>
        <v>61747.036999999989</v>
      </c>
    </row>
    <row r="164" spans="1:32" x14ac:dyDescent="0.25">
      <c r="B164" s="188" t="s">
        <v>77</v>
      </c>
      <c r="C164" s="192">
        <v>240</v>
      </c>
      <c r="D164" s="189">
        <v>49</v>
      </c>
      <c r="E164" s="189">
        <v>102</v>
      </c>
      <c r="F164" s="209">
        <v>391</v>
      </c>
      <c r="G164" s="205">
        <v>514</v>
      </c>
      <c r="H164" s="189">
        <v>59</v>
      </c>
      <c r="I164" s="213">
        <v>573</v>
      </c>
      <c r="J164" s="200">
        <f>SUM(F164,I164)</f>
        <v>964</v>
      </c>
      <c r="K164" s="189">
        <v>506</v>
      </c>
      <c r="L164" s="189">
        <v>302</v>
      </c>
      <c r="M164" s="219">
        <f>SUM(K164:L164)</f>
        <v>808</v>
      </c>
      <c r="N164" s="205">
        <v>802</v>
      </c>
      <c r="O164" s="189">
        <v>138</v>
      </c>
      <c r="P164" s="217">
        <f>SUM(N164:O164)</f>
        <v>940</v>
      </c>
      <c r="Q164" s="223">
        <f>SUM(M164,P164)</f>
        <v>1748</v>
      </c>
      <c r="R164" s="226">
        <v>2379</v>
      </c>
      <c r="S164" s="189">
        <v>220</v>
      </c>
      <c r="T164" s="189">
        <v>347</v>
      </c>
      <c r="U164" s="209">
        <v>14265.740000000002</v>
      </c>
      <c r="V164" s="205">
        <v>2646</v>
      </c>
      <c r="W164" s="189">
        <v>573</v>
      </c>
      <c r="X164" s="213">
        <v>15043.915000000001</v>
      </c>
      <c r="Y164" s="200">
        <f>SUM(U164,X164)</f>
        <v>29309.655000000002</v>
      </c>
      <c r="Z164" s="189">
        <v>42961.415000000001</v>
      </c>
      <c r="AA164" s="189">
        <v>6355.1549999999997</v>
      </c>
      <c r="AB164" s="219">
        <f>SUM(Z164:AA164)</f>
        <v>49316.57</v>
      </c>
      <c r="AC164" s="205">
        <v>19132.064999999999</v>
      </c>
      <c r="AD164" s="189">
        <v>8705.7250000000004</v>
      </c>
      <c r="AE164" s="217">
        <f>SUM(AC164:AD164)</f>
        <v>27837.79</v>
      </c>
      <c r="AF164" s="227">
        <f>SUM(AB164,AE164)</f>
        <v>77154.36</v>
      </c>
    </row>
    <row r="165" spans="1:32" x14ac:dyDescent="0.25">
      <c r="B165" s="653" t="s">
        <v>93</v>
      </c>
      <c r="C165" s="196"/>
      <c r="D165" s="197"/>
      <c r="E165" s="197"/>
      <c r="F165" s="201"/>
      <c r="G165" s="202"/>
      <c r="H165" s="197"/>
      <c r="I165" s="203"/>
      <c r="J165" s="91"/>
      <c r="K165" s="197"/>
      <c r="L165" s="197"/>
      <c r="M165" s="201"/>
      <c r="N165" s="202"/>
      <c r="O165" s="197"/>
      <c r="P165" s="203"/>
      <c r="Q165" s="221"/>
      <c r="R165" s="224"/>
      <c r="S165" s="197"/>
      <c r="T165" s="197"/>
      <c r="U165" s="201"/>
      <c r="V165" s="202"/>
      <c r="W165" s="197"/>
      <c r="X165" s="203"/>
      <c r="Y165" s="91"/>
      <c r="Z165" s="197"/>
      <c r="AA165" s="197"/>
      <c r="AB165" s="201"/>
      <c r="AC165" s="202"/>
      <c r="AD165" s="197"/>
      <c r="AE165" s="203"/>
      <c r="AF165" s="710"/>
    </row>
    <row r="166" spans="1:32" x14ac:dyDescent="0.25">
      <c r="B166" s="654" t="s">
        <v>76</v>
      </c>
      <c r="C166" s="92">
        <f>IFERROR(C163/SUM($J163,$Q163),"-")</f>
        <v>5.1126992853216049E-2</v>
      </c>
      <c r="D166" s="89">
        <f t="shared" ref="D166:Q167" si="41">IFERROR(D163/SUM($J163,$Q163),"-")</f>
        <v>0</v>
      </c>
      <c r="E166" s="89">
        <f t="shared" si="41"/>
        <v>0</v>
      </c>
      <c r="F166" s="210">
        <f t="shared" si="41"/>
        <v>5.1126992853216049E-2</v>
      </c>
      <c r="G166" s="206">
        <f t="shared" si="41"/>
        <v>0.16492578339747113</v>
      </c>
      <c r="H166" s="89">
        <f t="shared" si="41"/>
        <v>0</v>
      </c>
      <c r="I166" s="214">
        <f t="shared" si="41"/>
        <v>0.16492578339747113</v>
      </c>
      <c r="J166" s="93">
        <f t="shared" si="41"/>
        <v>0.2160527762506872</v>
      </c>
      <c r="K166" s="89">
        <f t="shared" si="41"/>
        <v>0.16822429906542055</v>
      </c>
      <c r="L166" s="89">
        <f t="shared" si="41"/>
        <v>8.2462891698735566E-2</v>
      </c>
      <c r="M166" s="210">
        <f t="shared" si="41"/>
        <v>0.25068719076415613</v>
      </c>
      <c r="N166" s="206">
        <f t="shared" si="41"/>
        <v>0.45904343045629464</v>
      </c>
      <c r="O166" s="89">
        <f t="shared" si="41"/>
        <v>7.4216602528862016E-2</v>
      </c>
      <c r="P166" s="214">
        <f t="shared" si="41"/>
        <v>0.53326003298515667</v>
      </c>
      <c r="Q166" s="687">
        <f t="shared" si="41"/>
        <v>0.7839472237493128</v>
      </c>
      <c r="R166" s="228">
        <f>IFERROR(R163/SUM($Y163,$AF163),"-")</f>
        <v>9.3605795962613092E-2</v>
      </c>
      <c r="S166" s="89">
        <f t="shared" ref="S166:AF167" si="42">IFERROR(S163/SUM($Y163,$AF163),"-")</f>
        <v>8.6079063400790919E-3</v>
      </c>
      <c r="T166" s="89">
        <f t="shared" si="42"/>
        <v>6.4048239121968688E-3</v>
      </c>
      <c r="U166" s="210">
        <f t="shared" si="42"/>
        <v>0.15016002869947423</v>
      </c>
      <c r="V166" s="206">
        <f t="shared" si="42"/>
        <v>8.4996529872938098E-2</v>
      </c>
      <c r="W166" s="89">
        <f t="shared" si="42"/>
        <v>1.193353119917792E-2</v>
      </c>
      <c r="X166" s="214">
        <f t="shared" si="42"/>
        <v>0.1383102373334601</v>
      </c>
      <c r="Y166" s="93">
        <f t="shared" si="42"/>
        <v>0.2884702660329343</v>
      </c>
      <c r="Z166" s="89">
        <f t="shared" si="42"/>
        <v>0.40041660653423755</v>
      </c>
      <c r="AA166" s="89">
        <f t="shared" si="42"/>
        <v>5.1574795146809412E-2</v>
      </c>
      <c r="AB166" s="210">
        <f t="shared" si="42"/>
        <v>0.4519914016810469</v>
      </c>
      <c r="AC166" s="206">
        <f t="shared" si="42"/>
        <v>0.18995804411958775</v>
      </c>
      <c r="AD166" s="89">
        <f t="shared" si="42"/>
        <v>6.9580288166431165E-2</v>
      </c>
      <c r="AE166" s="214">
        <f t="shared" si="42"/>
        <v>0.25953833228601886</v>
      </c>
      <c r="AF166" s="689">
        <f t="shared" si="42"/>
        <v>0.71152973396706576</v>
      </c>
    </row>
    <row r="167" spans="1:32" ht="15.75" thickBot="1" x14ac:dyDescent="0.3">
      <c r="B167" s="186" t="s">
        <v>77</v>
      </c>
      <c r="C167" s="194">
        <f>IFERROR(C164/SUM($J164,$Q164),"-")</f>
        <v>8.8495575221238937E-2</v>
      </c>
      <c r="D167" s="187">
        <f t="shared" si="41"/>
        <v>1.8067846607669618E-2</v>
      </c>
      <c r="E167" s="187">
        <f t="shared" si="41"/>
        <v>3.7610619469026552E-2</v>
      </c>
      <c r="F167" s="211">
        <f t="shared" si="41"/>
        <v>0.1441740412979351</v>
      </c>
      <c r="G167" s="207">
        <f t="shared" si="41"/>
        <v>0.18952802359882007</v>
      </c>
      <c r="H167" s="187">
        <f t="shared" si="41"/>
        <v>2.1755162241887907E-2</v>
      </c>
      <c r="I167" s="215">
        <f t="shared" si="41"/>
        <v>0.21128318584070796</v>
      </c>
      <c r="J167" s="195">
        <f t="shared" si="41"/>
        <v>0.35545722713864308</v>
      </c>
      <c r="K167" s="187">
        <f t="shared" si="41"/>
        <v>0.18657817109144542</v>
      </c>
      <c r="L167" s="187">
        <f t="shared" si="41"/>
        <v>0.11135693215339233</v>
      </c>
      <c r="M167" s="211">
        <f t="shared" si="41"/>
        <v>0.29793510324483774</v>
      </c>
      <c r="N167" s="207">
        <f t="shared" si="41"/>
        <v>0.29572271386430676</v>
      </c>
      <c r="O167" s="187">
        <f t="shared" si="41"/>
        <v>5.0884955752212392E-2</v>
      </c>
      <c r="P167" s="215">
        <f t="shared" si="41"/>
        <v>0.34660766961651918</v>
      </c>
      <c r="Q167" s="688">
        <f t="shared" si="41"/>
        <v>0.64454277286135697</v>
      </c>
      <c r="R167" s="229">
        <f>IFERROR(R164/SUM($Y164,$AF164),"-")</f>
        <v>2.2345578456720798E-2</v>
      </c>
      <c r="S167" s="187">
        <f t="shared" si="42"/>
        <v>2.0664259186542982E-3</v>
      </c>
      <c r="T167" s="187">
        <f t="shared" si="42"/>
        <v>3.2593172444229162E-3</v>
      </c>
      <c r="U167" s="211">
        <f t="shared" si="42"/>
        <v>0.13399588583992442</v>
      </c>
      <c r="V167" s="207">
        <f t="shared" si="42"/>
        <v>2.4853468094360336E-2</v>
      </c>
      <c r="W167" s="187">
        <f t="shared" si="42"/>
        <v>5.3821002335859682E-3</v>
      </c>
      <c r="X167" s="215">
        <f t="shared" si="42"/>
        <v>0.14130516306378263</v>
      </c>
      <c r="Y167" s="195">
        <f t="shared" si="42"/>
        <v>0.27530104890370705</v>
      </c>
      <c r="Z167" s="187">
        <f t="shared" si="42"/>
        <v>0.40352991571847069</v>
      </c>
      <c r="AA167" s="187">
        <f t="shared" si="42"/>
        <v>5.9692986404842989E-2</v>
      </c>
      <c r="AB167" s="211">
        <f t="shared" si="42"/>
        <v>0.46322290212331368</v>
      </c>
      <c r="AC167" s="207">
        <f t="shared" si="42"/>
        <v>0.17970452269717613</v>
      </c>
      <c r="AD167" s="187">
        <f t="shared" si="42"/>
        <v>8.1771526275803141E-2</v>
      </c>
      <c r="AE167" s="215">
        <f t="shared" si="42"/>
        <v>0.26147604897297927</v>
      </c>
      <c r="AF167" s="690">
        <f t="shared" si="42"/>
        <v>0.72469895109629301</v>
      </c>
    </row>
    <row r="168" spans="1:32" x14ac:dyDescent="0.25">
      <c r="F168" s="19"/>
      <c r="U168" s="19"/>
    </row>
    <row r="169" spans="1:32" x14ac:dyDescent="0.25">
      <c r="A169" s="11" t="s">
        <v>156</v>
      </c>
    </row>
    <row r="170" spans="1:32" x14ac:dyDescent="0.25">
      <c r="A170" s="11" t="s">
        <v>157</v>
      </c>
    </row>
    <row r="171" spans="1:32" x14ac:dyDescent="0.25">
      <c r="A171" s="11" t="s">
        <v>158</v>
      </c>
    </row>
    <row r="172" spans="1:32" x14ac:dyDescent="0.25">
      <c r="A172" s="11" t="s">
        <v>159</v>
      </c>
    </row>
    <row r="173" spans="1:32" x14ac:dyDescent="0.25">
      <c r="A173" s="11" t="s">
        <v>160</v>
      </c>
    </row>
    <row r="174" spans="1:32" x14ac:dyDescent="0.25">
      <c r="A174" s="11" t="s">
        <v>161</v>
      </c>
      <c r="N174" s="19"/>
    </row>
    <row r="175" spans="1:32" x14ac:dyDescent="0.25">
      <c r="A175" s="11" t="s">
        <v>162</v>
      </c>
    </row>
  </sheetData>
  <mergeCells count="65">
    <mergeCell ref="Z160:AB160"/>
    <mergeCell ref="AC160:AE160"/>
    <mergeCell ref="C160:F160"/>
    <mergeCell ref="G160:I160"/>
    <mergeCell ref="K160:M160"/>
    <mergeCell ref="N160:P160"/>
    <mergeCell ref="R160:U160"/>
    <mergeCell ref="V160:X160"/>
    <mergeCell ref="Q147:W147"/>
    <mergeCell ref="C158:Q158"/>
    <mergeCell ref="R158:AF158"/>
    <mergeCell ref="C159:J159"/>
    <mergeCell ref="K159:Q159"/>
    <mergeCell ref="R159:Y159"/>
    <mergeCell ref="Z159:AF159"/>
    <mergeCell ref="C147:G147"/>
    <mergeCell ref="H147:L147"/>
    <mergeCell ref="C135:J135"/>
    <mergeCell ref="K135:N135"/>
    <mergeCell ref="C136:F136"/>
    <mergeCell ref="G136:J136"/>
    <mergeCell ref="K136:N136"/>
    <mergeCell ref="C122:N122"/>
    <mergeCell ref="O122:Z122"/>
    <mergeCell ref="AA122:AL122"/>
    <mergeCell ref="C95:R95"/>
    <mergeCell ref="S95:Z95"/>
    <mergeCell ref="C96:J96"/>
    <mergeCell ref="K96:R96"/>
    <mergeCell ref="S96:Z96"/>
    <mergeCell ref="C109:V109"/>
    <mergeCell ref="W109:AF109"/>
    <mergeCell ref="C110:L110"/>
    <mergeCell ref="M110:V110"/>
    <mergeCell ref="W110:AF110"/>
    <mergeCell ref="C121:Z121"/>
    <mergeCell ref="AA121:AL121"/>
    <mergeCell ref="C84:I84"/>
    <mergeCell ref="J84:P84"/>
    <mergeCell ref="Q84:W84"/>
    <mergeCell ref="C55:N55"/>
    <mergeCell ref="O55:T55"/>
    <mergeCell ref="C56:H56"/>
    <mergeCell ref="I56:N56"/>
    <mergeCell ref="O56:T56"/>
    <mergeCell ref="C69:F69"/>
    <mergeCell ref="G69:H69"/>
    <mergeCell ref="C70:D70"/>
    <mergeCell ref="E70:F70"/>
    <mergeCell ref="G70:H70"/>
    <mergeCell ref="C83:P83"/>
    <mergeCell ref="Q83:W83"/>
    <mergeCell ref="C44:J44"/>
    <mergeCell ref="K44:R44"/>
    <mergeCell ref="A1:C1"/>
    <mergeCell ref="C16:F16"/>
    <mergeCell ref="G16:H16"/>
    <mergeCell ref="C17:D17"/>
    <mergeCell ref="E17:F17"/>
    <mergeCell ref="G17:H17"/>
    <mergeCell ref="C31:J31"/>
    <mergeCell ref="C32:F32"/>
    <mergeCell ref="G32:J32"/>
    <mergeCell ref="K32:N32"/>
    <mergeCell ref="K31:N31"/>
  </mergeCells>
  <hyperlinks>
    <hyperlink ref="C5" location="Demographics!A13" display="Table C2.1" xr:uid="{3618424B-CDEF-4723-98C4-B9AE2BB343CD}"/>
    <hyperlink ref="C6" location="Demographics!A27" display="Table C2.2" xr:uid="{0BC399DE-9DC3-406B-9B5C-E7CC0BDF4821}"/>
    <hyperlink ref="C7" location="Demographics!A50" display="Table C2.3" xr:uid="{B2B375BD-E192-4DDE-B25F-69AE552D77A1}"/>
    <hyperlink ref="C8" location="Demographics!A64" display="Table C2.4" xr:uid="{8B6964C7-4684-4860-887C-288A3503F57F}"/>
    <hyperlink ref="C9" location="Demographics!A78" display="Table C2.5" xr:uid="{E26B983B-1CA6-4861-BE98-A72AF10C750B}"/>
    <hyperlink ref="C10" location="Demographics!A104" display="Table C2.6" xr:uid="{1D2662EE-9697-420B-B91B-D17E4ACD866C}"/>
    <hyperlink ref="C11" location="Demographics!A130" display="Table C2.7" xr:uid="{013183AC-653F-4C28-9E82-088F84CB4A2B}"/>
    <hyperlink ref="C12" location="Demographics!A153" display="Table C2.8" xr:uid="{1D8BF7F4-B0E2-4BD2-897C-12365DFE7918}"/>
    <hyperlink ref="A3" location="Contents!A1" display="Return to Contents" xr:uid="{E58821A0-857D-40F7-893E-2C42EF8E3E50}"/>
    <hyperlink ref="A81" location="'Notes &amp; Caveats'!A17" display="Table C2.5 Money and Welfare Rights Advice Clients by Household Income in 2017/18, 2018/19 and 2019/20 2" xr:uid="{C0AB9F15-CB3E-4BB6-B18B-51E91BF0BA87}"/>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0AFB3-DCDA-4659-8562-2CF6F6D6416B}">
  <dimension ref="A1:P35"/>
  <sheetViews>
    <sheetView topLeftCell="A7" zoomScale="96" zoomScaleNormal="96" workbookViewId="0">
      <selection activeCell="E28" sqref="E28"/>
    </sheetView>
  </sheetViews>
  <sheetFormatPr defaultRowHeight="15" x14ac:dyDescent="0.25"/>
  <cols>
    <col min="2" max="2" width="13" style="275" customWidth="1"/>
    <col min="3" max="4" width="13" customWidth="1"/>
    <col min="5" max="5" width="13" style="275" customWidth="1"/>
    <col min="6" max="14" width="13" customWidth="1"/>
  </cols>
  <sheetData>
    <row r="1" spans="1:16" x14ac:dyDescent="0.25">
      <c r="A1" s="275"/>
      <c r="C1" s="275"/>
      <c r="D1" s="275"/>
      <c r="F1" s="275"/>
      <c r="G1" s="275"/>
      <c r="H1" s="275"/>
      <c r="I1" s="743"/>
      <c r="J1" s="743"/>
      <c r="K1" s="743"/>
      <c r="L1" s="743"/>
      <c r="M1" s="275"/>
      <c r="N1" s="275"/>
      <c r="O1" s="275"/>
      <c r="P1" s="275"/>
    </row>
    <row r="2" spans="1:16" x14ac:dyDescent="0.25">
      <c r="A2" s="275" t="s">
        <v>163</v>
      </c>
      <c r="B2" s="275" t="s">
        <v>76</v>
      </c>
      <c r="C2" s="275" t="s">
        <v>77</v>
      </c>
      <c r="D2" s="275"/>
      <c r="F2" s="275"/>
      <c r="G2" s="275"/>
      <c r="H2" s="275" t="s">
        <v>77</v>
      </c>
      <c r="I2" s="696"/>
      <c r="J2" s="696"/>
      <c r="K2" s="696"/>
      <c r="L2" s="696"/>
      <c r="M2" s="275"/>
      <c r="N2" s="275"/>
      <c r="O2" s="275"/>
      <c r="P2" s="275"/>
    </row>
    <row r="3" spans="1:16" x14ac:dyDescent="0.25">
      <c r="A3" s="275" t="str">
        <f>Debt!B13</f>
        <v>Bank and Building Society overdrafts</v>
      </c>
      <c r="B3" s="703">
        <f>Debt!G13</f>
        <v>6.3360881542699726E-2</v>
      </c>
      <c r="C3" s="703">
        <f>Debt!H13</f>
        <v>5.6910569105691054E-2</v>
      </c>
      <c r="D3" s="275">
        <f t="shared" ref="D3:D14" si="0">RANK(C3,$C$3:$C$14,1)</f>
        <v>5</v>
      </c>
      <c r="E3" s="275">
        <v>1</v>
      </c>
      <c r="F3" s="275" t="str">
        <f t="shared" ref="F3:F14" si="1">INDEX(A$3:A$14,MATCH($E3,$D$3:$D$14,0))</f>
        <v>Mortgage arrears</v>
      </c>
      <c r="G3" s="704"/>
      <c r="H3" s="704">
        <f t="shared" ref="H3:H14" si="2">INDEX(C$3:C$14,MATCH($E3,$D$3:$D$14,0))</f>
        <v>8.130081300813009E-3</v>
      </c>
      <c r="I3" s="695"/>
      <c r="J3" s="695"/>
      <c r="K3" s="695"/>
      <c r="L3" s="695"/>
      <c r="M3" s="275"/>
      <c r="N3" s="275"/>
      <c r="O3" s="275"/>
      <c r="P3" s="275"/>
    </row>
    <row r="4" spans="1:16" x14ac:dyDescent="0.25">
      <c r="A4" s="275" t="str">
        <f>Debt!B14</f>
        <v>Benefit overpayment</v>
      </c>
      <c r="B4" s="703">
        <f>Debt!G14</f>
        <v>4.9586776859504134E-2</v>
      </c>
      <c r="C4" s="703">
        <f>Debt!H14</f>
        <v>4.6070460704607047E-2</v>
      </c>
      <c r="D4" s="275">
        <f t="shared" si="0"/>
        <v>4</v>
      </c>
      <c r="E4" s="275">
        <v>2</v>
      </c>
      <c r="F4" s="275" t="str">
        <f t="shared" si="1"/>
        <v>Rent-to-Own debts</v>
      </c>
      <c r="G4" s="704"/>
      <c r="H4" s="704">
        <f t="shared" si="2"/>
        <v>1.6260162601626018E-2</v>
      </c>
      <c r="I4" s="694"/>
      <c r="J4" s="694"/>
      <c r="K4" s="694"/>
      <c r="L4" s="694"/>
      <c r="M4" s="275"/>
      <c r="N4" s="275"/>
      <c r="O4" s="275"/>
      <c r="P4" s="275"/>
    </row>
    <row r="5" spans="1:16" x14ac:dyDescent="0.25">
      <c r="A5" s="275" t="str">
        <f>Debt!B15</f>
        <v>Catalogue debts</v>
      </c>
      <c r="B5" s="703">
        <f>Debt!G15</f>
        <v>9.0909090909090912E-2</v>
      </c>
      <c r="C5" s="703">
        <f>Debt!H15</f>
        <v>8.4010840108401083E-2</v>
      </c>
      <c r="D5" s="275">
        <f t="shared" si="0"/>
        <v>8</v>
      </c>
      <c r="E5" s="275">
        <v>3</v>
      </c>
      <c r="F5" s="275" t="str">
        <f t="shared" si="1"/>
        <v>Rent arrears</v>
      </c>
      <c r="G5" s="704"/>
      <c r="H5" s="704">
        <f t="shared" si="2"/>
        <v>4.065040650406504E-2</v>
      </c>
      <c r="I5" s="275"/>
      <c r="J5" s="275"/>
      <c r="K5" s="275"/>
      <c r="L5" s="275"/>
      <c r="M5" s="275"/>
      <c r="N5" s="275"/>
      <c r="O5" s="275"/>
      <c r="P5" s="275"/>
    </row>
    <row r="6" spans="1:16" x14ac:dyDescent="0.25">
      <c r="A6" s="275" t="str">
        <f>Debt!B16</f>
        <v>Council Tax arrears</v>
      </c>
      <c r="B6" s="703">
        <f>Debt!G16</f>
        <v>0.12947658402203857</v>
      </c>
      <c r="C6" s="703">
        <f>Debt!H16</f>
        <v>0.16802168021680217</v>
      </c>
      <c r="D6" s="275">
        <f t="shared" si="0"/>
        <v>11</v>
      </c>
      <c r="E6" s="275">
        <v>4</v>
      </c>
      <c r="F6" s="275" t="str">
        <f t="shared" si="1"/>
        <v>Benefit overpayment</v>
      </c>
      <c r="G6" s="704"/>
      <c r="H6" s="704">
        <f t="shared" si="2"/>
        <v>4.6070460704607047E-2</v>
      </c>
      <c r="I6" s="692"/>
      <c r="J6" s="275"/>
      <c r="K6" s="692"/>
      <c r="L6" s="275"/>
      <c r="M6" s="275"/>
      <c r="N6" s="275"/>
      <c r="O6" s="275"/>
      <c r="P6" s="275"/>
    </row>
    <row r="7" spans="1:16" x14ac:dyDescent="0.25">
      <c r="A7" s="275" t="str">
        <f>Debt!B17</f>
        <v>Credit, store and charge card debts</v>
      </c>
      <c r="B7" s="703">
        <f>Debt!G17</f>
        <v>0.20110192837465565</v>
      </c>
      <c r="C7" s="703">
        <f>Debt!H17</f>
        <v>0.20054200542005421</v>
      </c>
      <c r="D7" s="275">
        <f t="shared" si="0"/>
        <v>12</v>
      </c>
      <c r="E7" s="275">
        <v>5</v>
      </c>
      <c r="F7" s="275" t="str">
        <f t="shared" si="1"/>
        <v>Bank and Building Society overdrafts</v>
      </c>
      <c r="G7" s="704"/>
      <c r="H7" s="704">
        <f t="shared" si="2"/>
        <v>5.6910569105691054E-2</v>
      </c>
      <c r="I7" s="744"/>
      <c r="J7" s="744"/>
      <c r="K7" s="744"/>
      <c r="L7" s="744"/>
      <c r="M7" s="744"/>
      <c r="N7" s="744"/>
      <c r="O7" s="744"/>
      <c r="P7" s="744"/>
    </row>
    <row r="8" spans="1:16" x14ac:dyDescent="0.25">
      <c r="A8" s="275" t="str">
        <f>Debt!B18</f>
        <v>Mortgage arrears</v>
      </c>
      <c r="B8" s="703">
        <f>Debt!G18</f>
        <v>5.5096418732782371E-3</v>
      </c>
      <c r="C8" s="703">
        <f>Debt!H18</f>
        <v>8.130081300813009E-3</v>
      </c>
      <c r="D8" s="275">
        <f t="shared" si="0"/>
        <v>1</v>
      </c>
      <c r="E8" s="275">
        <v>6</v>
      </c>
      <c r="F8" s="275" t="str">
        <f t="shared" si="1"/>
        <v>High-cost credit</v>
      </c>
      <c r="G8" s="704"/>
      <c r="H8" s="704">
        <f t="shared" si="2"/>
        <v>6.7750677506775062E-2</v>
      </c>
      <c r="I8" s="743"/>
      <c r="J8" s="743"/>
      <c r="K8" s="743"/>
      <c r="L8" s="743"/>
      <c r="M8" s="743"/>
      <c r="N8" s="743"/>
      <c r="O8" s="743"/>
      <c r="P8" s="743"/>
    </row>
    <row r="9" spans="1:16" x14ac:dyDescent="0.25">
      <c r="A9" s="275" t="str">
        <f>Debt!B19</f>
        <v>High-cost credit</v>
      </c>
      <c r="B9" s="703">
        <f>Debt!G19</f>
        <v>7.43801652892562E-2</v>
      </c>
      <c r="C9" s="703">
        <f>Debt!H19</f>
        <v>6.7750677506775062E-2</v>
      </c>
      <c r="D9" s="275">
        <f t="shared" si="0"/>
        <v>6</v>
      </c>
      <c r="E9" s="275">
        <v>7</v>
      </c>
      <c r="F9" s="275" t="str">
        <f t="shared" si="1"/>
        <v>Other</v>
      </c>
      <c r="G9" s="704"/>
      <c r="H9" s="704">
        <f t="shared" si="2"/>
        <v>7.5880758807588072E-2</v>
      </c>
      <c r="I9" s="696"/>
      <c r="J9" s="696"/>
      <c r="K9" s="696"/>
      <c r="L9" s="696"/>
      <c r="M9" s="696"/>
      <c r="N9" s="696"/>
      <c r="O9" s="696"/>
      <c r="P9" s="696"/>
    </row>
    <row r="10" spans="1:16" x14ac:dyDescent="0.25">
      <c r="A10" s="275" t="str">
        <f>Debt!B20</f>
        <v>Rent arrears</v>
      </c>
      <c r="B10" s="703">
        <f>Debt!G20</f>
        <v>4.1322314049586778E-2</v>
      </c>
      <c r="C10" s="703">
        <f>Debt!H20</f>
        <v>4.065040650406504E-2</v>
      </c>
      <c r="D10" s="275">
        <f t="shared" si="0"/>
        <v>3</v>
      </c>
      <c r="E10" s="275">
        <v>8</v>
      </c>
      <c r="F10" s="275" t="str">
        <f t="shared" si="1"/>
        <v>Catalogue debts</v>
      </c>
      <c r="G10" s="704"/>
      <c r="H10" s="704">
        <f t="shared" si="2"/>
        <v>8.4010840108401083E-2</v>
      </c>
      <c r="I10" s="695"/>
      <c r="J10" s="695"/>
      <c r="K10" s="695"/>
      <c r="L10" s="695"/>
      <c r="M10" s="694"/>
      <c r="N10" s="694"/>
      <c r="O10" s="694"/>
      <c r="P10" s="694"/>
    </row>
    <row r="11" spans="1:16" x14ac:dyDescent="0.25">
      <c r="A11" s="275" t="str">
        <f>Debt!B21</f>
        <v>Rent-to-Own debts</v>
      </c>
      <c r="B11" s="703">
        <f>Debt!G21</f>
        <v>1.928374655647383E-2</v>
      </c>
      <c r="C11" s="703">
        <f>Debt!H21</f>
        <v>1.6260162601626018E-2</v>
      </c>
      <c r="D11" s="275">
        <f t="shared" si="0"/>
        <v>2</v>
      </c>
      <c r="E11" s="275">
        <v>9</v>
      </c>
      <c r="F11" s="275" t="str">
        <f t="shared" si="1"/>
        <v>Utility arrears</v>
      </c>
      <c r="G11" s="704"/>
      <c r="H11" s="704">
        <f t="shared" si="2"/>
        <v>0.10840108401084012</v>
      </c>
      <c r="I11" s="275"/>
      <c r="J11" s="275"/>
      <c r="K11" s="275"/>
      <c r="L11" s="275"/>
      <c r="M11" s="275"/>
      <c r="N11" s="275"/>
      <c r="O11" s="275"/>
      <c r="P11" s="275"/>
    </row>
    <row r="12" spans="1:16" x14ac:dyDescent="0.25">
      <c r="A12" s="275" t="str">
        <f>Debt!B22</f>
        <v>Personal Loan</v>
      </c>
      <c r="B12" s="703">
        <f>Debt!G22</f>
        <v>0.13223140495867769</v>
      </c>
      <c r="C12" s="703">
        <f>Debt!H22</f>
        <v>0.12737127371273713</v>
      </c>
      <c r="D12" s="275">
        <f t="shared" si="0"/>
        <v>10</v>
      </c>
      <c r="E12" s="275">
        <v>10</v>
      </c>
      <c r="F12" s="275" t="str">
        <f t="shared" si="1"/>
        <v>Personal Loan</v>
      </c>
      <c r="G12" s="704"/>
      <c r="H12" s="704">
        <f t="shared" si="2"/>
        <v>0.12737127371273713</v>
      </c>
      <c r="I12" s="275"/>
      <c r="J12" s="275"/>
      <c r="K12" s="275"/>
      <c r="L12" s="275"/>
      <c r="M12" s="275"/>
      <c r="N12" s="275"/>
      <c r="O12" s="275"/>
      <c r="P12" s="275"/>
    </row>
    <row r="13" spans="1:16" x14ac:dyDescent="0.25">
      <c r="A13" s="275" t="str">
        <f>Debt!B23</f>
        <v>Utility arrears</v>
      </c>
      <c r="B13" s="703">
        <f>Debt!G23</f>
        <v>0.1184573002754821</v>
      </c>
      <c r="C13" s="703">
        <f>Debt!H23</f>
        <v>0.10840108401084012</v>
      </c>
      <c r="D13" s="275">
        <f t="shared" si="0"/>
        <v>9</v>
      </c>
      <c r="E13" s="275">
        <v>11</v>
      </c>
      <c r="F13" s="275" t="str">
        <f t="shared" si="1"/>
        <v>Council Tax arrears</v>
      </c>
      <c r="G13" s="704"/>
      <c r="H13" s="704">
        <f t="shared" si="2"/>
        <v>0.16802168021680217</v>
      </c>
      <c r="I13" s="275"/>
      <c r="J13" s="275"/>
      <c r="K13" s="275"/>
      <c r="L13" s="275"/>
      <c r="M13" s="693"/>
      <c r="N13" s="693"/>
      <c r="O13" s="275"/>
      <c r="P13" s="275"/>
    </row>
    <row r="14" spans="1:16" x14ac:dyDescent="0.25">
      <c r="A14" s="275" t="str">
        <f>Debt!B24</f>
        <v>Other</v>
      </c>
      <c r="B14" s="703">
        <f>Debt!G24</f>
        <v>7.43801652892562E-2</v>
      </c>
      <c r="C14" s="703">
        <f>Debt!H24</f>
        <v>7.5880758807588072E-2</v>
      </c>
      <c r="D14" s="275">
        <f t="shared" si="0"/>
        <v>7</v>
      </c>
      <c r="E14" s="275">
        <v>12</v>
      </c>
      <c r="F14" s="275" t="str">
        <f t="shared" si="1"/>
        <v>Credit, store and charge card debts</v>
      </c>
      <c r="G14" s="704"/>
      <c r="H14" s="704">
        <f t="shared" si="2"/>
        <v>0.20054200542005421</v>
      </c>
      <c r="I14" s="275"/>
      <c r="J14" s="693"/>
      <c r="K14" s="275"/>
      <c r="L14" s="693"/>
      <c r="M14" s="275"/>
      <c r="N14" s="275"/>
      <c r="O14" s="275"/>
      <c r="P14" s="275"/>
    </row>
    <row r="15" spans="1:16" x14ac:dyDescent="0.25">
      <c r="A15" s="275"/>
      <c r="C15" s="275"/>
      <c r="D15" s="275"/>
      <c r="F15" s="275"/>
      <c r="G15" s="275"/>
      <c r="H15" s="275"/>
      <c r="I15" s="275"/>
      <c r="J15" s="275"/>
      <c r="K15" s="275"/>
      <c r="L15" s="275"/>
      <c r="M15" s="275"/>
      <c r="N15" s="275"/>
      <c r="O15" s="275"/>
      <c r="P15" s="275"/>
    </row>
    <row r="16" spans="1:16" x14ac:dyDescent="0.25">
      <c r="A16" s="275" t="s">
        <v>61</v>
      </c>
      <c r="C16" s="275"/>
      <c r="D16" s="275"/>
      <c r="F16" s="275"/>
      <c r="G16" s="275"/>
      <c r="H16" s="275"/>
      <c r="I16" s="275"/>
      <c r="J16" s="275"/>
      <c r="K16" s="275"/>
      <c r="L16" s="275"/>
      <c r="M16" s="275"/>
      <c r="N16" s="275"/>
      <c r="O16" s="275"/>
      <c r="P16" s="275"/>
    </row>
    <row r="17" spans="1:13" x14ac:dyDescent="0.25">
      <c r="A17" s="275"/>
      <c r="C17" s="275"/>
      <c r="D17" s="275"/>
      <c r="F17" s="275"/>
      <c r="G17" s="275"/>
      <c r="H17" s="275"/>
      <c r="I17" s="698"/>
      <c r="J17" s="275"/>
      <c r="K17" s="275"/>
      <c r="L17" s="275"/>
      <c r="M17" s="275"/>
    </row>
    <row r="18" spans="1:13" x14ac:dyDescent="0.25">
      <c r="A18" s="275"/>
      <c r="C18" s="275" t="str">
        <f>Demographics!C111</f>
        <v>Self-employed</v>
      </c>
      <c r="D18" s="275" t="str">
        <f>Demographics!D111</f>
        <v>Employed full-time</v>
      </c>
      <c r="E18" s="275" t="str">
        <f>Demographics!E111</f>
        <v>Employed part-time</v>
      </c>
      <c r="F18" s="275"/>
      <c r="G18" s="275"/>
      <c r="H18" s="275"/>
      <c r="I18" s="275"/>
      <c r="J18" s="275"/>
      <c r="K18" s="275"/>
      <c r="L18" s="275"/>
      <c r="M18" s="275"/>
    </row>
    <row r="19" spans="1:13" x14ac:dyDescent="0.25">
      <c r="A19" s="743" t="s">
        <v>68</v>
      </c>
      <c r="B19" s="275" t="str">
        <f>Demographics!C110</f>
        <v>South Ayrshire</v>
      </c>
      <c r="C19" s="703">
        <f>Demographics!C119</f>
        <v>6.7777777777777784E-2</v>
      </c>
      <c r="D19" s="703">
        <f>Demographics!D119</f>
        <v>0.17296296296296296</v>
      </c>
      <c r="E19" s="703">
        <f>Demographics!E119</f>
        <v>0.11851851851851852</v>
      </c>
      <c r="F19" s="703">
        <f>SUM(C19:E19)</f>
        <v>0.35925925925925928</v>
      </c>
      <c r="G19" s="275"/>
      <c r="H19" s="275"/>
      <c r="I19" s="275"/>
      <c r="J19" s="275"/>
      <c r="K19" s="275"/>
      <c r="L19" s="275"/>
      <c r="M19" s="275"/>
    </row>
    <row r="20" spans="1:13" x14ac:dyDescent="0.25">
      <c r="A20" s="743"/>
      <c r="B20" s="275" t="str">
        <f>Demographics!M110</f>
        <v>Scotland</v>
      </c>
      <c r="C20" s="703">
        <f>Demographics!M119</f>
        <v>2.627691481607863E-2</v>
      </c>
      <c r="D20" s="703">
        <f>Demographics!N119</f>
        <v>0.11568055308644994</v>
      </c>
      <c r="E20" s="703">
        <f>Demographics!O119</f>
        <v>9.7670032054984812E-2</v>
      </c>
      <c r="F20" s="703">
        <f t="shared" ref="F20:F21" si="3">SUM(C20:E20)</f>
        <v>0.23962749995751337</v>
      </c>
      <c r="G20" s="275"/>
      <c r="H20" s="275"/>
      <c r="I20" s="275"/>
      <c r="J20" s="275"/>
      <c r="K20" s="275"/>
      <c r="L20" s="275"/>
      <c r="M20" s="275"/>
    </row>
    <row r="21" spans="1:13" x14ac:dyDescent="0.25">
      <c r="A21" s="275" t="s">
        <v>164</v>
      </c>
      <c r="B21" s="275" t="str">
        <f>Demographics!W110</f>
        <v>South Ayrshire</v>
      </c>
      <c r="C21" s="703">
        <f>Demographics!W119</f>
        <v>5.5E-2</v>
      </c>
      <c r="D21" s="703">
        <f>Demographics!X119</f>
        <v>0.35399999999999998</v>
      </c>
      <c r="E21" s="703">
        <f>Demographics!Y119</f>
        <v>0.12300000000000001</v>
      </c>
      <c r="F21" s="703">
        <f t="shared" si="3"/>
        <v>0.53200000000000003</v>
      </c>
      <c r="G21" s="275"/>
      <c r="H21" s="275"/>
      <c r="I21" s="275"/>
      <c r="J21" s="275"/>
      <c r="K21" s="275"/>
      <c r="L21" s="275"/>
      <c r="M21" s="275"/>
    </row>
    <row r="22" spans="1:13" s="275" customFormat="1" x14ac:dyDescent="0.25"/>
    <row r="23" spans="1:13" x14ac:dyDescent="0.25">
      <c r="A23" s="275"/>
      <c r="C23" s="275"/>
      <c r="D23" s="275"/>
      <c r="F23" s="275"/>
      <c r="G23" s="275"/>
      <c r="H23" s="275"/>
      <c r="I23" s="275"/>
      <c r="J23" s="275"/>
      <c r="K23" s="275"/>
      <c r="L23" s="275"/>
      <c r="M23" s="275"/>
    </row>
    <row r="24" spans="1:13" s="275" customFormat="1" x14ac:dyDescent="0.25"/>
    <row r="25" spans="1:13" s="275" customFormat="1" x14ac:dyDescent="0.25"/>
    <row r="26" spans="1:13" x14ac:dyDescent="0.25">
      <c r="A26" s="275"/>
      <c r="C26" s="275"/>
      <c r="D26" s="275"/>
      <c r="F26" s="275"/>
      <c r="G26" s="275"/>
      <c r="H26" s="275"/>
      <c r="I26" s="275"/>
      <c r="J26" s="275"/>
      <c r="K26" s="275"/>
      <c r="L26" s="275"/>
      <c r="M26" s="275"/>
    </row>
    <row r="27" spans="1:13" x14ac:dyDescent="0.25">
      <c r="A27" s="275"/>
      <c r="C27" s="275"/>
      <c r="D27" s="275"/>
      <c r="F27" s="275"/>
      <c r="G27" s="275"/>
      <c r="H27" s="275"/>
      <c r="I27" s="275"/>
      <c r="J27" s="275"/>
      <c r="K27" s="275"/>
      <c r="L27" s="275"/>
      <c r="M27" s="275"/>
    </row>
    <row r="28" spans="1:13" x14ac:dyDescent="0.25">
      <c r="A28" s="275"/>
      <c r="C28" s="275"/>
      <c r="D28" s="275"/>
      <c r="F28" s="275"/>
      <c r="G28" s="275"/>
      <c r="H28" s="275"/>
      <c r="I28" s="275"/>
      <c r="J28" s="275"/>
      <c r="K28" s="275"/>
      <c r="L28" s="275"/>
      <c r="M28" s="275"/>
    </row>
    <row r="29" spans="1:13" x14ac:dyDescent="0.25">
      <c r="A29" s="275"/>
      <c r="C29" s="275"/>
      <c r="D29" s="275"/>
      <c r="F29" s="275"/>
      <c r="G29" s="275"/>
      <c r="H29" s="275"/>
      <c r="I29" s="275"/>
      <c r="J29" s="275"/>
      <c r="K29" s="275"/>
      <c r="L29" s="275"/>
      <c r="M29" s="275"/>
    </row>
    <row r="30" spans="1:13" x14ac:dyDescent="0.25">
      <c r="A30" s="275"/>
      <c r="C30" s="275"/>
      <c r="D30" s="275"/>
      <c r="F30" s="275"/>
      <c r="G30" s="275"/>
      <c r="H30" s="275"/>
      <c r="I30" s="275"/>
      <c r="J30" s="275"/>
      <c r="K30" s="275"/>
      <c r="L30" s="275"/>
      <c r="M30" s="275"/>
    </row>
    <row r="31" spans="1:13" x14ac:dyDescent="0.25">
      <c r="A31" s="275"/>
      <c r="C31" s="275"/>
      <c r="D31" s="275"/>
      <c r="F31" s="275"/>
      <c r="G31" s="275"/>
      <c r="H31" s="275"/>
      <c r="I31" s="275"/>
      <c r="J31" s="275"/>
      <c r="K31" s="275"/>
      <c r="L31" s="275"/>
      <c r="M31" s="275"/>
    </row>
    <row r="32" spans="1:13" x14ac:dyDescent="0.25">
      <c r="A32" s="275"/>
      <c r="C32" s="275"/>
      <c r="D32" s="275"/>
      <c r="F32" s="275"/>
      <c r="G32" s="275"/>
      <c r="H32" s="275"/>
      <c r="I32" s="275"/>
      <c r="J32" s="275"/>
      <c r="K32" s="275"/>
      <c r="L32" s="275"/>
      <c r="M32" s="275"/>
    </row>
    <row r="33" spans="8:13" x14ac:dyDescent="0.25">
      <c r="H33" s="275"/>
      <c r="I33" s="275"/>
      <c r="J33" s="275"/>
      <c r="K33" s="275"/>
      <c r="L33" s="275"/>
      <c r="M33" s="275"/>
    </row>
    <row r="34" spans="8:13" x14ac:dyDescent="0.25">
      <c r="H34" s="275"/>
      <c r="I34" s="275"/>
      <c r="J34" s="275"/>
      <c r="K34" s="275"/>
      <c r="L34" s="275"/>
      <c r="M34" s="275"/>
    </row>
    <row r="35" spans="8:13" x14ac:dyDescent="0.25">
      <c r="H35" s="275"/>
      <c r="I35" s="275"/>
      <c r="J35" s="275"/>
      <c r="K35" s="275"/>
      <c r="L35" s="275"/>
      <c r="M35" s="275"/>
    </row>
  </sheetData>
  <mergeCells count="9">
    <mergeCell ref="A19:A20"/>
    <mergeCell ref="M8:N8"/>
    <mergeCell ref="O8:P8"/>
    <mergeCell ref="M7:P7"/>
    <mergeCell ref="I1:J1"/>
    <mergeCell ref="K1:L1"/>
    <mergeCell ref="I8:J8"/>
    <mergeCell ref="K8:L8"/>
    <mergeCell ref="I7:L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7D4F9-2F29-4D7D-BF7A-588313EDFA41}">
  <dimension ref="A1:A2"/>
  <sheetViews>
    <sheetView workbookViewId="0"/>
  </sheetViews>
  <sheetFormatPr defaultRowHeight="15" x14ac:dyDescent="0.25"/>
  <cols>
    <col min="1" max="16384" width="9.140625" style="669"/>
  </cols>
  <sheetData>
    <row r="1" spans="1:1" x14ac:dyDescent="0.25">
      <c r="A1" s="277" t="s">
        <v>21</v>
      </c>
    </row>
    <row r="2" spans="1:1" x14ac:dyDescent="0.25">
      <c r="A2" s="697" t="s">
        <v>165</v>
      </c>
    </row>
  </sheetData>
  <hyperlinks>
    <hyperlink ref="A1" location="Contents!A1" display="Return to Contents" xr:uid="{4F577653-EFC8-4C06-8558-FF358B4621F5}"/>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4E56-ADBC-4B55-9C3E-3C536DA434CE}">
  <dimension ref="A1:O49"/>
  <sheetViews>
    <sheetView workbookViewId="0">
      <selection sqref="A1:C1"/>
    </sheetView>
  </sheetViews>
  <sheetFormatPr defaultRowHeight="15" x14ac:dyDescent="0.25"/>
  <cols>
    <col min="1" max="1" width="9.140625" style="2"/>
    <col min="2" max="2" width="34.42578125" style="2" customWidth="1"/>
    <col min="3" max="5" width="14.28515625" style="2" customWidth="1"/>
    <col min="6" max="6" width="10.42578125" style="239" customWidth="1"/>
    <col min="7" max="8" width="10.42578125" style="2" customWidth="1"/>
    <col min="9" max="11" width="13.7109375" style="2" customWidth="1"/>
    <col min="12" max="14" width="12" style="2" customWidth="1"/>
    <col min="15" max="16384" width="9.140625" style="2"/>
  </cols>
  <sheetData>
    <row r="1" spans="1:15" ht="18.75" x14ac:dyDescent="0.3">
      <c r="A1" s="717" t="s">
        <v>1</v>
      </c>
      <c r="B1" s="717"/>
      <c r="C1" s="717"/>
      <c r="D1" s="669"/>
      <c r="E1" s="669"/>
      <c r="F1" s="669"/>
      <c r="G1" s="669"/>
      <c r="H1" s="669"/>
      <c r="I1" s="669"/>
      <c r="J1" s="669"/>
      <c r="K1" s="669"/>
      <c r="L1" s="669"/>
      <c r="M1" s="669"/>
      <c r="N1" s="669"/>
      <c r="O1" s="277"/>
    </row>
    <row r="2" spans="1:15" x14ac:dyDescent="0.25">
      <c r="A2" s="670" t="s">
        <v>166</v>
      </c>
      <c r="B2" s="669"/>
      <c r="C2" s="669"/>
      <c r="D2" s="669"/>
      <c r="E2" s="669"/>
      <c r="F2" s="669"/>
      <c r="G2" s="669"/>
      <c r="H2" s="669"/>
      <c r="I2" s="669"/>
      <c r="J2" s="669"/>
      <c r="K2" s="669"/>
      <c r="L2" s="669"/>
      <c r="M2" s="669"/>
      <c r="N2" s="669"/>
      <c r="O2" s="669"/>
    </row>
    <row r="3" spans="1:15" s="669" customFormat="1" x14ac:dyDescent="0.25">
      <c r="A3" s="277" t="s">
        <v>21</v>
      </c>
    </row>
    <row r="4" spans="1:15" s="239" customFormat="1" x14ac:dyDescent="0.25">
      <c r="A4" s="670"/>
      <c r="B4" s="669"/>
      <c r="C4" s="669"/>
      <c r="D4" s="669"/>
      <c r="E4" s="669"/>
      <c r="F4" s="669"/>
      <c r="G4" s="669"/>
      <c r="H4" s="669"/>
      <c r="I4" s="669"/>
      <c r="J4" s="669"/>
      <c r="K4" s="669"/>
      <c r="L4" s="669"/>
      <c r="M4" s="669"/>
      <c r="N4" s="669"/>
      <c r="O4" s="669"/>
    </row>
    <row r="5" spans="1:15" s="239" customFormat="1" x14ac:dyDescent="0.25">
      <c r="A5" s="273" t="s">
        <v>92</v>
      </c>
      <c r="B5" s="669"/>
      <c r="C5" s="274" t="s">
        <v>167</v>
      </c>
      <c r="D5" s="669"/>
      <c r="E5" s="669"/>
      <c r="F5" s="669"/>
      <c r="G5" s="669"/>
      <c r="H5" s="669"/>
      <c r="I5" s="669"/>
      <c r="J5" s="669"/>
      <c r="K5" s="669"/>
      <c r="L5" s="669"/>
      <c r="M5" s="669"/>
      <c r="N5" s="669"/>
      <c r="O5" s="669"/>
    </row>
    <row r="6" spans="1:15" s="239" customFormat="1" x14ac:dyDescent="0.25">
      <c r="A6" s="273" t="s">
        <v>168</v>
      </c>
      <c r="B6" s="669"/>
      <c r="C6" s="274" t="s">
        <v>169</v>
      </c>
      <c r="D6" s="669"/>
      <c r="E6" s="669"/>
      <c r="F6" s="669"/>
      <c r="G6" s="669"/>
      <c r="H6" s="669"/>
      <c r="I6" s="669"/>
      <c r="J6" s="669"/>
      <c r="K6" s="669"/>
      <c r="L6" s="669"/>
      <c r="M6" s="669"/>
      <c r="N6" s="669"/>
      <c r="O6" s="669"/>
    </row>
    <row r="7" spans="1:15" x14ac:dyDescent="0.25">
      <c r="A7" s="669"/>
      <c r="B7" s="669"/>
      <c r="C7" s="669"/>
      <c r="D7" s="669"/>
      <c r="E7" s="669"/>
      <c r="F7" s="669"/>
      <c r="G7" s="669"/>
      <c r="H7" s="669"/>
      <c r="I7" s="669"/>
      <c r="J7" s="669"/>
      <c r="K7" s="669"/>
      <c r="L7" s="669"/>
      <c r="M7" s="669"/>
      <c r="N7" s="669"/>
      <c r="O7" s="669"/>
    </row>
    <row r="8" spans="1:15" ht="17.25" x14ac:dyDescent="0.25">
      <c r="A8" s="670" t="s">
        <v>170</v>
      </c>
      <c r="B8" s="669"/>
      <c r="C8" s="669"/>
      <c r="D8" s="669"/>
      <c r="E8" s="669"/>
      <c r="F8" s="669"/>
      <c r="G8" s="669"/>
      <c r="H8" s="669"/>
      <c r="I8" s="669"/>
      <c r="J8" s="669"/>
      <c r="K8" s="669"/>
      <c r="L8" s="669"/>
      <c r="M8" s="669"/>
      <c r="N8" s="669"/>
      <c r="O8" s="669"/>
    </row>
    <row r="9" spans="1:15" s="239" customFormat="1" x14ac:dyDescent="0.25">
      <c r="A9" s="670"/>
      <c r="B9" s="669"/>
      <c r="C9" s="669"/>
      <c r="D9" s="669"/>
      <c r="E9" s="669"/>
      <c r="F9" s="669"/>
      <c r="G9" s="669"/>
      <c r="H9" s="669"/>
      <c r="I9" s="669"/>
      <c r="J9" s="669"/>
      <c r="K9" s="669"/>
      <c r="L9" s="669"/>
      <c r="M9" s="669"/>
      <c r="N9" s="669"/>
      <c r="O9" s="669"/>
    </row>
    <row r="10" spans="1:15" s="239" customFormat="1" x14ac:dyDescent="0.25">
      <c r="A10" s="670"/>
      <c r="B10" s="749" t="s">
        <v>92</v>
      </c>
      <c r="C10" s="718" t="str">
        <f>$A$1</f>
        <v>South Ayrshire</v>
      </c>
      <c r="D10" s="719"/>
      <c r="E10" s="719"/>
      <c r="F10" s="719"/>
      <c r="G10" s="719"/>
      <c r="H10" s="720"/>
      <c r="I10" s="719" t="s">
        <v>70</v>
      </c>
      <c r="J10" s="719"/>
      <c r="K10" s="719"/>
      <c r="L10" s="719"/>
      <c r="M10" s="719"/>
      <c r="N10" s="719"/>
      <c r="O10" s="669"/>
    </row>
    <row r="11" spans="1:15" x14ac:dyDescent="0.25">
      <c r="A11" s="669"/>
      <c r="B11" s="749"/>
      <c r="C11" s="745" t="s">
        <v>73</v>
      </c>
      <c r="D11" s="746"/>
      <c r="E11" s="747"/>
      <c r="F11" s="746" t="s">
        <v>78</v>
      </c>
      <c r="G11" s="746"/>
      <c r="H11" s="750"/>
      <c r="I11" s="745" t="s">
        <v>73</v>
      </c>
      <c r="J11" s="746"/>
      <c r="K11" s="747"/>
      <c r="L11" s="748" t="s">
        <v>78</v>
      </c>
      <c r="M11" s="748"/>
      <c r="N11" s="748"/>
      <c r="O11" s="669"/>
    </row>
    <row r="12" spans="1:15" ht="15.75" thickBot="1" x14ac:dyDescent="0.3">
      <c r="A12" s="669"/>
      <c r="B12" s="480" t="s">
        <v>171</v>
      </c>
      <c r="C12" s="242" t="s">
        <v>74</v>
      </c>
      <c r="D12" s="240" t="s">
        <v>76</v>
      </c>
      <c r="E12" s="244" t="s">
        <v>77</v>
      </c>
      <c r="F12" s="240" t="s">
        <v>74</v>
      </c>
      <c r="G12" s="240" t="s">
        <v>76</v>
      </c>
      <c r="H12" s="241" t="s">
        <v>77</v>
      </c>
      <c r="I12" s="242" t="s">
        <v>74</v>
      </c>
      <c r="J12" s="240" t="s">
        <v>76</v>
      </c>
      <c r="K12" s="244" t="s">
        <v>77</v>
      </c>
      <c r="L12" s="240" t="s">
        <v>74</v>
      </c>
      <c r="M12" s="240" t="s">
        <v>76</v>
      </c>
      <c r="N12" s="240" t="s">
        <v>77</v>
      </c>
      <c r="O12" s="669"/>
    </row>
    <row r="13" spans="1:15" x14ac:dyDescent="0.25">
      <c r="A13" s="669"/>
      <c r="B13" s="171" t="s">
        <v>172</v>
      </c>
      <c r="C13" s="248">
        <v>58</v>
      </c>
      <c r="D13" s="249">
        <v>23</v>
      </c>
      <c r="E13" s="250">
        <v>21</v>
      </c>
      <c r="F13" s="251">
        <f>IFERROR(C13/SUM(C$13:C$24),"-")</f>
        <v>9.3397745571658614E-2</v>
      </c>
      <c r="G13" s="251">
        <f t="shared" ref="G13:H13" si="0">IFERROR(D13/SUM(D$13:D$24),"-")</f>
        <v>6.3360881542699726E-2</v>
      </c>
      <c r="H13" s="252">
        <f t="shared" si="0"/>
        <v>5.6910569105691054E-2</v>
      </c>
      <c r="I13" s="248">
        <v>3124</v>
      </c>
      <c r="J13" s="249">
        <v>2689</v>
      </c>
      <c r="K13" s="250">
        <v>1853.3899999999999</v>
      </c>
      <c r="L13" s="253">
        <f>IFERROR(I13/SUM(I$13:I$24),"-")</f>
        <v>5.5730978503255729E-2</v>
      </c>
      <c r="M13" s="253">
        <f t="shared" ref="M13:N13" si="1">IFERROR(J13/SUM(J$13:J$24),"-")</f>
        <v>6.1684215355676371E-2</v>
      </c>
      <c r="N13" s="253">
        <f t="shared" si="1"/>
        <v>5.8584562280808501E-2</v>
      </c>
      <c r="O13" s="669"/>
    </row>
    <row r="14" spans="1:15" x14ac:dyDescent="0.25">
      <c r="A14" s="669"/>
      <c r="B14" s="651" t="s">
        <v>173</v>
      </c>
      <c r="C14" s="254">
        <v>33</v>
      </c>
      <c r="D14" s="255">
        <v>18</v>
      </c>
      <c r="E14" s="256">
        <v>17</v>
      </c>
      <c r="F14" s="26">
        <f t="shared" ref="F14:F24" si="2">IFERROR(C14/SUM(C$13:C$24),"-")</f>
        <v>5.3140096618357488E-2</v>
      </c>
      <c r="G14" s="26">
        <f t="shared" ref="G14:G24" si="3">IFERROR(D14/SUM(D$13:D$24),"-")</f>
        <v>4.9586776859504134E-2</v>
      </c>
      <c r="H14" s="257">
        <f t="shared" ref="H14:H24" si="4">IFERROR(E14/SUM(E$13:E$24),"-")</f>
        <v>4.6070460704607047E-2</v>
      </c>
      <c r="I14" s="254">
        <v>3689</v>
      </c>
      <c r="J14" s="255">
        <v>1845</v>
      </c>
      <c r="K14" s="256">
        <v>1573.175</v>
      </c>
      <c r="L14" s="258">
        <f t="shared" ref="L14:L24" si="5">IFERROR(I14/SUM(I$13:I$24),"-")</f>
        <v>6.581036482026581E-2</v>
      </c>
      <c r="M14" s="258">
        <f t="shared" ref="M14:M24" si="6">IFERROR(J14/SUM(J$13:J$24),"-")</f>
        <v>4.232330878810818E-2</v>
      </c>
      <c r="N14" s="258">
        <f t="shared" ref="N14:N24" si="7">IFERROR(K14/SUM(K$13:K$24),"-")</f>
        <v>4.9727131778045046E-2</v>
      </c>
      <c r="O14" s="669"/>
    </row>
    <row r="15" spans="1:15" x14ac:dyDescent="0.25">
      <c r="A15" s="669"/>
      <c r="B15" s="171" t="s">
        <v>174</v>
      </c>
      <c r="C15" s="248">
        <v>48</v>
      </c>
      <c r="D15" s="249">
        <v>33</v>
      </c>
      <c r="E15" s="250">
        <v>31</v>
      </c>
      <c r="F15" s="251">
        <f t="shared" si="2"/>
        <v>7.7294685990338161E-2</v>
      </c>
      <c r="G15" s="251">
        <f t="shared" si="3"/>
        <v>9.0909090909090912E-2</v>
      </c>
      <c r="H15" s="252">
        <f t="shared" si="4"/>
        <v>8.4010840108401083E-2</v>
      </c>
      <c r="I15" s="248">
        <v>3310</v>
      </c>
      <c r="J15" s="249">
        <v>2183</v>
      </c>
      <c r="K15" s="250">
        <v>1813.4699999999998</v>
      </c>
      <c r="L15" s="253">
        <f t="shared" si="5"/>
        <v>5.9049148158059048E-2</v>
      </c>
      <c r="M15" s="253">
        <f t="shared" si="6"/>
        <v>5.007684720023857E-2</v>
      </c>
      <c r="N15" s="253">
        <f t="shared" si="7"/>
        <v>5.7322714679251416E-2</v>
      </c>
      <c r="O15" s="669"/>
    </row>
    <row r="16" spans="1:15" x14ac:dyDescent="0.25">
      <c r="A16" s="669"/>
      <c r="B16" s="651" t="s">
        <v>175</v>
      </c>
      <c r="C16" s="254">
        <v>78</v>
      </c>
      <c r="D16" s="255">
        <v>47</v>
      </c>
      <c r="E16" s="256">
        <v>62</v>
      </c>
      <c r="F16" s="26">
        <f t="shared" si="2"/>
        <v>0.12560386473429952</v>
      </c>
      <c r="G16" s="26">
        <f t="shared" si="3"/>
        <v>0.12947658402203857</v>
      </c>
      <c r="H16" s="257">
        <f t="shared" si="4"/>
        <v>0.16802168021680217</v>
      </c>
      <c r="I16" s="254">
        <v>7413</v>
      </c>
      <c r="J16" s="255">
        <v>5174</v>
      </c>
      <c r="K16" s="256">
        <v>4591.2250000000004</v>
      </c>
      <c r="L16" s="258">
        <f t="shared" si="5"/>
        <v>0.13224511640353223</v>
      </c>
      <c r="M16" s="258">
        <f t="shared" si="6"/>
        <v>0.11868878030876517</v>
      </c>
      <c r="N16" s="258">
        <f t="shared" si="7"/>
        <v>0.14512590817782822</v>
      </c>
      <c r="O16" s="669"/>
    </row>
    <row r="17" spans="1:15" x14ac:dyDescent="0.25">
      <c r="A17" s="669"/>
      <c r="B17" s="171" t="s">
        <v>176</v>
      </c>
      <c r="C17" s="248">
        <v>119</v>
      </c>
      <c r="D17" s="249">
        <v>73</v>
      </c>
      <c r="E17" s="250">
        <v>74</v>
      </c>
      <c r="F17" s="251">
        <f t="shared" si="2"/>
        <v>0.19162640901771336</v>
      </c>
      <c r="G17" s="251">
        <f t="shared" si="3"/>
        <v>0.20110192837465565</v>
      </c>
      <c r="H17" s="252">
        <f t="shared" si="4"/>
        <v>0.20054200542005421</v>
      </c>
      <c r="I17" s="248">
        <v>8246</v>
      </c>
      <c r="J17" s="249">
        <v>5452</v>
      </c>
      <c r="K17" s="250">
        <v>4615.3150000000005</v>
      </c>
      <c r="L17" s="253">
        <f t="shared" si="5"/>
        <v>0.14710552136294711</v>
      </c>
      <c r="M17" s="253">
        <f t="shared" si="6"/>
        <v>0.12506595095542863</v>
      </c>
      <c r="N17" s="253">
        <f t="shared" si="7"/>
        <v>0.14588737883718469</v>
      </c>
      <c r="O17" s="669"/>
    </row>
    <row r="18" spans="1:15" x14ac:dyDescent="0.25">
      <c r="A18" s="669"/>
      <c r="B18" s="651" t="s">
        <v>177</v>
      </c>
      <c r="C18" s="254">
        <v>5</v>
      </c>
      <c r="D18" s="255">
        <v>2</v>
      </c>
      <c r="E18" s="256">
        <v>3</v>
      </c>
      <c r="F18" s="26">
        <f t="shared" si="2"/>
        <v>8.0515297906602248E-3</v>
      </c>
      <c r="G18" s="26">
        <f t="shared" si="3"/>
        <v>5.5096418732782371E-3</v>
      </c>
      <c r="H18" s="257">
        <f t="shared" si="4"/>
        <v>8.130081300813009E-3</v>
      </c>
      <c r="I18" s="254">
        <v>1394</v>
      </c>
      <c r="J18" s="255">
        <v>674</v>
      </c>
      <c r="K18" s="256">
        <v>352.19</v>
      </c>
      <c r="L18" s="258">
        <f t="shared" si="5"/>
        <v>2.4868432789224869E-2</v>
      </c>
      <c r="M18" s="258">
        <f t="shared" si="6"/>
        <v>1.5461197898745211E-2</v>
      </c>
      <c r="N18" s="258">
        <f t="shared" si="7"/>
        <v>1.1132517705220136E-2</v>
      </c>
      <c r="O18" s="669"/>
    </row>
    <row r="19" spans="1:15" x14ac:dyDescent="0.25">
      <c r="A19" s="669"/>
      <c r="B19" s="171" t="s">
        <v>178</v>
      </c>
      <c r="C19" s="248">
        <v>45</v>
      </c>
      <c r="D19" s="249">
        <v>27</v>
      </c>
      <c r="E19" s="250">
        <v>25</v>
      </c>
      <c r="F19" s="251">
        <f t="shared" si="2"/>
        <v>7.2463768115942032E-2</v>
      </c>
      <c r="G19" s="251">
        <f t="shared" si="3"/>
        <v>7.43801652892562E-2</v>
      </c>
      <c r="H19" s="252">
        <f t="shared" si="4"/>
        <v>6.7750677506775062E-2</v>
      </c>
      <c r="I19" s="248">
        <v>2980</v>
      </c>
      <c r="J19" s="249">
        <v>1694</v>
      </c>
      <c r="K19" s="250">
        <v>1398.48</v>
      </c>
      <c r="L19" s="253">
        <f t="shared" si="5"/>
        <v>5.3162072964053161E-2</v>
      </c>
      <c r="M19" s="253">
        <f t="shared" si="6"/>
        <v>3.8859449911683067E-2</v>
      </c>
      <c r="N19" s="253">
        <f t="shared" si="7"/>
        <v>4.420512609783428E-2</v>
      </c>
      <c r="O19" s="669"/>
    </row>
    <row r="20" spans="1:15" x14ac:dyDescent="0.25">
      <c r="A20" s="669"/>
      <c r="B20" s="651" t="s">
        <v>179</v>
      </c>
      <c r="C20" s="254">
        <v>20</v>
      </c>
      <c r="D20" s="255">
        <v>15</v>
      </c>
      <c r="E20" s="256">
        <v>15</v>
      </c>
      <c r="F20" s="26">
        <f t="shared" si="2"/>
        <v>3.2206119162640899E-2</v>
      </c>
      <c r="G20" s="26">
        <f t="shared" si="3"/>
        <v>4.1322314049586778E-2</v>
      </c>
      <c r="H20" s="257">
        <f t="shared" si="4"/>
        <v>4.065040650406504E-2</v>
      </c>
      <c r="I20" s="254">
        <v>5136</v>
      </c>
      <c r="J20" s="255">
        <v>5667</v>
      </c>
      <c r="K20" s="256">
        <v>3175.835</v>
      </c>
      <c r="L20" s="258">
        <f t="shared" si="5"/>
        <v>9.1624297564891627E-2</v>
      </c>
      <c r="M20" s="258">
        <f t="shared" si="6"/>
        <v>0.12999793544835181</v>
      </c>
      <c r="N20" s="258">
        <f t="shared" si="7"/>
        <v>0.10038626697622814</v>
      </c>
      <c r="O20" s="669"/>
    </row>
    <row r="21" spans="1:15" x14ac:dyDescent="0.25">
      <c r="A21" s="669"/>
      <c r="B21" s="171" t="s">
        <v>180</v>
      </c>
      <c r="C21" s="248">
        <v>5</v>
      </c>
      <c r="D21" s="249">
        <v>7</v>
      </c>
      <c r="E21" s="250">
        <v>6</v>
      </c>
      <c r="F21" s="251">
        <f t="shared" si="2"/>
        <v>8.0515297906602248E-3</v>
      </c>
      <c r="G21" s="251">
        <f t="shared" si="3"/>
        <v>1.928374655647383E-2</v>
      </c>
      <c r="H21" s="252">
        <f t="shared" si="4"/>
        <v>1.6260162601626018E-2</v>
      </c>
      <c r="I21" s="248">
        <v>669</v>
      </c>
      <c r="J21" s="249">
        <v>455</v>
      </c>
      <c r="K21" s="250">
        <v>330.9</v>
      </c>
      <c r="L21" s="253">
        <f t="shared" si="5"/>
        <v>1.1934706984211934E-2</v>
      </c>
      <c r="M21" s="253">
        <f t="shared" si="6"/>
        <v>1.0437455554790908E-2</v>
      </c>
      <c r="N21" s="253">
        <f t="shared" si="7"/>
        <v>1.0459553390662263E-2</v>
      </c>
      <c r="O21" s="669"/>
    </row>
    <row r="22" spans="1:15" x14ac:dyDescent="0.25">
      <c r="A22" s="669"/>
      <c r="B22" s="651" t="s">
        <v>181</v>
      </c>
      <c r="C22" s="254">
        <v>86</v>
      </c>
      <c r="D22" s="255">
        <v>48</v>
      </c>
      <c r="E22" s="256">
        <v>47</v>
      </c>
      <c r="F22" s="26">
        <f t="shared" si="2"/>
        <v>0.13848631239935588</v>
      </c>
      <c r="G22" s="26">
        <f t="shared" si="3"/>
        <v>0.13223140495867769</v>
      </c>
      <c r="H22" s="257">
        <f t="shared" si="4"/>
        <v>0.12737127371273713</v>
      </c>
      <c r="I22" s="254">
        <v>5349</v>
      </c>
      <c r="J22" s="255">
        <v>3528</v>
      </c>
      <c r="K22" s="256">
        <v>2959.03</v>
      </c>
      <c r="L22" s="258">
        <f t="shared" si="5"/>
        <v>9.5424137008295426E-2</v>
      </c>
      <c r="M22" s="258">
        <f t="shared" si="6"/>
        <v>8.0930424609455653E-2</v>
      </c>
      <c r="N22" s="258">
        <f t="shared" si="7"/>
        <v>9.3533189089064259E-2</v>
      </c>
      <c r="O22" s="669"/>
    </row>
    <row r="23" spans="1:15" x14ac:dyDescent="0.25">
      <c r="A23" s="669"/>
      <c r="B23" s="171" t="s">
        <v>182</v>
      </c>
      <c r="C23" s="248">
        <v>39</v>
      </c>
      <c r="D23" s="249">
        <v>43</v>
      </c>
      <c r="E23" s="250">
        <v>40</v>
      </c>
      <c r="F23" s="251">
        <f t="shared" si="2"/>
        <v>6.280193236714976E-2</v>
      </c>
      <c r="G23" s="251">
        <f t="shared" si="3"/>
        <v>0.1184573002754821</v>
      </c>
      <c r="H23" s="252">
        <f t="shared" si="4"/>
        <v>0.10840108401084012</v>
      </c>
      <c r="I23" s="248">
        <v>4581</v>
      </c>
      <c r="J23" s="249">
        <v>4055</v>
      </c>
      <c r="K23" s="250">
        <v>2735.2449999999999</v>
      </c>
      <c r="L23" s="253">
        <f t="shared" si="5"/>
        <v>8.1723307465881717E-2</v>
      </c>
      <c r="M23" s="253">
        <f t="shared" si="6"/>
        <v>9.3019521482806872E-2</v>
      </c>
      <c r="N23" s="253">
        <f t="shared" si="7"/>
        <v>8.6459477528081002E-2</v>
      </c>
      <c r="O23" s="669"/>
    </row>
    <row r="24" spans="1:15" x14ac:dyDescent="0.25">
      <c r="A24" s="669"/>
      <c r="B24" s="651" t="s">
        <v>124</v>
      </c>
      <c r="C24" s="254">
        <v>85</v>
      </c>
      <c r="D24" s="255">
        <v>27</v>
      </c>
      <c r="E24" s="256">
        <v>28</v>
      </c>
      <c r="F24" s="26">
        <f t="shared" si="2"/>
        <v>0.13687600644122383</v>
      </c>
      <c r="G24" s="26">
        <f t="shared" si="3"/>
        <v>7.43801652892562E-2</v>
      </c>
      <c r="H24" s="257">
        <f t="shared" si="4"/>
        <v>7.5880758807588072E-2</v>
      </c>
      <c r="I24" s="254">
        <v>10164</v>
      </c>
      <c r="J24" s="255">
        <v>10177</v>
      </c>
      <c r="K24" s="256">
        <v>6237.8950000000004</v>
      </c>
      <c r="L24" s="258">
        <f t="shared" si="5"/>
        <v>0.18132191597538133</v>
      </c>
      <c r="M24" s="258">
        <f t="shared" si="6"/>
        <v>0.23345491248594957</v>
      </c>
      <c r="N24" s="258">
        <f t="shared" si="7"/>
        <v>0.19717617345979205</v>
      </c>
      <c r="O24" s="669"/>
    </row>
    <row r="25" spans="1:15" ht="18.75" customHeight="1" thickBot="1" x14ac:dyDescent="0.3">
      <c r="A25" s="669"/>
      <c r="B25" s="245" t="s">
        <v>183</v>
      </c>
      <c r="C25" s="259">
        <v>621</v>
      </c>
      <c r="D25" s="260">
        <v>363</v>
      </c>
      <c r="E25" s="261">
        <v>369</v>
      </c>
      <c r="F25" s="262"/>
      <c r="G25" s="262"/>
      <c r="H25" s="263"/>
      <c r="I25" s="259">
        <v>56055</v>
      </c>
      <c r="J25" s="260">
        <v>43593</v>
      </c>
      <c r="K25" s="261">
        <v>35038.15</v>
      </c>
      <c r="L25" s="262"/>
      <c r="M25" s="262"/>
      <c r="N25" s="262"/>
      <c r="O25" s="531"/>
    </row>
    <row r="26" spans="1:15" x14ac:dyDescent="0.25">
      <c r="A26" s="669"/>
      <c r="B26" s="669"/>
      <c r="C26" s="167"/>
      <c r="D26" s="167"/>
      <c r="E26" s="167"/>
      <c r="F26" s="531"/>
      <c r="G26" s="669"/>
      <c r="H26" s="669"/>
      <c r="I26" s="167"/>
      <c r="J26" s="167"/>
      <c r="K26" s="167"/>
      <c r="L26" s="669"/>
      <c r="M26" s="669"/>
      <c r="N26" s="669"/>
      <c r="O26" s="669"/>
    </row>
    <row r="27" spans="1:15" ht="17.25" x14ac:dyDescent="0.25">
      <c r="A27" s="670" t="s">
        <v>184</v>
      </c>
      <c r="B27" s="669"/>
      <c r="C27" s="669"/>
      <c r="D27" s="669"/>
      <c r="E27" s="669"/>
      <c r="F27" s="669"/>
      <c r="G27" s="669"/>
      <c r="H27" s="19"/>
      <c r="I27" s="669"/>
      <c r="J27" s="669"/>
      <c r="K27" s="669"/>
      <c r="L27" s="669"/>
      <c r="M27" s="669"/>
      <c r="N27" s="669"/>
      <c r="O27" s="669"/>
    </row>
    <row r="28" spans="1:15" x14ac:dyDescent="0.25">
      <c r="A28" s="670"/>
      <c r="B28" s="669"/>
      <c r="C28" s="669"/>
      <c r="D28" s="669"/>
      <c r="E28" s="669"/>
      <c r="F28" s="669"/>
      <c r="G28" s="669"/>
      <c r="H28" s="669"/>
      <c r="I28" s="669"/>
      <c r="J28" s="669"/>
      <c r="K28" s="669"/>
      <c r="L28" s="669"/>
      <c r="M28" s="669"/>
      <c r="N28" s="669"/>
      <c r="O28" s="669"/>
    </row>
    <row r="29" spans="1:15" x14ac:dyDescent="0.25">
      <c r="A29" s="670"/>
      <c r="B29" s="749" t="s">
        <v>168</v>
      </c>
      <c r="C29" s="718" t="str">
        <f>$A$1</f>
        <v>South Ayrshire</v>
      </c>
      <c r="D29" s="719"/>
      <c r="E29" s="719"/>
      <c r="F29" s="719"/>
      <c r="G29" s="719"/>
      <c r="H29" s="720"/>
      <c r="I29" s="719" t="s">
        <v>70</v>
      </c>
      <c r="J29" s="719"/>
      <c r="K29" s="719"/>
      <c r="L29" s="719"/>
      <c r="M29" s="719"/>
      <c r="N29" s="719"/>
      <c r="O29" s="669"/>
    </row>
    <row r="30" spans="1:15" x14ac:dyDescent="0.25">
      <c r="A30" s="669"/>
      <c r="B30" s="749"/>
      <c r="C30" s="745" t="s">
        <v>73</v>
      </c>
      <c r="D30" s="746"/>
      <c r="E30" s="747"/>
      <c r="F30" s="746" t="s">
        <v>78</v>
      </c>
      <c r="G30" s="746"/>
      <c r="H30" s="750"/>
      <c r="I30" s="745" t="s">
        <v>73</v>
      </c>
      <c r="J30" s="746"/>
      <c r="K30" s="747"/>
      <c r="L30" s="748" t="s">
        <v>78</v>
      </c>
      <c r="M30" s="748"/>
      <c r="N30" s="748"/>
      <c r="O30" s="669"/>
    </row>
    <row r="31" spans="1:15" ht="18" thickBot="1" x14ac:dyDescent="0.3">
      <c r="A31" s="669"/>
      <c r="B31" s="480" t="s">
        <v>185</v>
      </c>
      <c r="C31" s="242" t="s">
        <v>74</v>
      </c>
      <c r="D31" s="240" t="s">
        <v>76</v>
      </c>
      <c r="E31" s="244" t="s">
        <v>77</v>
      </c>
      <c r="F31" s="240" t="s">
        <v>74</v>
      </c>
      <c r="G31" s="240" t="s">
        <v>76</v>
      </c>
      <c r="H31" s="241" t="s">
        <v>77</v>
      </c>
      <c r="I31" s="242" t="s">
        <v>74</v>
      </c>
      <c r="J31" s="240" t="s">
        <v>76</v>
      </c>
      <c r="K31" s="244" t="s">
        <v>77</v>
      </c>
      <c r="L31" s="240" t="s">
        <v>74</v>
      </c>
      <c r="M31" s="240" t="s">
        <v>76</v>
      </c>
      <c r="N31" s="240" t="s">
        <v>77</v>
      </c>
      <c r="O31" s="669"/>
    </row>
    <row r="32" spans="1:15" x14ac:dyDescent="0.25">
      <c r="A32" s="669"/>
      <c r="B32" s="171" t="s">
        <v>172</v>
      </c>
      <c r="C32" s="264">
        <v>96872</v>
      </c>
      <c r="D32" s="265">
        <v>45142.58</v>
      </c>
      <c r="E32" s="266">
        <v>38657.769999999997</v>
      </c>
      <c r="F32" s="251">
        <f>IFERROR(C32/SUM(C$32:C$43),"-")</f>
        <v>4.2592598528261104E-2</v>
      </c>
      <c r="G32" s="251">
        <f t="shared" ref="G32:H43" si="8">IFERROR(D32/SUM(D$32:D$43),"-")</f>
        <v>3.3132110203019746E-2</v>
      </c>
      <c r="H32" s="252">
        <f t="shared" si="8"/>
        <v>3.0661576910852889E-2</v>
      </c>
      <c r="I32" s="264">
        <v>5545049.5300000003</v>
      </c>
      <c r="J32" s="265">
        <v>4553239.414499999</v>
      </c>
      <c r="K32" s="266">
        <v>3003606.3018638855</v>
      </c>
      <c r="L32" s="253">
        <f t="shared" ref="L32:L43" si="9">IFERROR(I32/SUM(I$32:I$43),"-")</f>
        <v>2.7173995955812106E-2</v>
      </c>
      <c r="M32" s="253">
        <f t="shared" ref="M32:M43" si="10">IFERROR(J32/SUM(J$32:J$43),"-")</f>
        <v>2.4446905018151346E-2</v>
      </c>
      <c r="N32" s="253">
        <f t="shared" ref="N32:N43" si="11">IFERROR(K32/SUM(K$32:K$43),"-")</f>
        <v>2.5559831395328515E-2</v>
      </c>
      <c r="O32" s="669"/>
    </row>
    <row r="33" spans="1:14" x14ac:dyDescent="0.25">
      <c r="A33" s="669"/>
      <c r="B33" s="651" t="s">
        <v>173</v>
      </c>
      <c r="C33" s="267">
        <v>77046.87</v>
      </c>
      <c r="D33" s="268">
        <v>56660.69</v>
      </c>
      <c r="E33" s="269">
        <v>24014.51</v>
      </c>
      <c r="F33" s="26">
        <f t="shared" ref="F33:F43" si="12">IFERROR(C33/SUM(C$32:C$43),"-")</f>
        <v>3.3875902239750642E-2</v>
      </c>
      <c r="G33" s="26">
        <f t="shared" si="8"/>
        <v>4.1585753965748949E-2</v>
      </c>
      <c r="H33" s="257">
        <f t="shared" si="8"/>
        <v>1.9047212121688493E-2</v>
      </c>
      <c r="I33" s="267">
        <v>9334734.3699999992</v>
      </c>
      <c r="J33" s="268">
        <v>6283913.3157999981</v>
      </c>
      <c r="K33" s="269">
        <v>4293748.683470034</v>
      </c>
      <c r="L33" s="258">
        <f t="shared" si="9"/>
        <v>4.5745675065044955E-2</v>
      </c>
      <c r="M33" s="258">
        <f t="shared" si="10"/>
        <v>3.3739107037605361E-2</v>
      </c>
      <c r="N33" s="258">
        <f t="shared" si="11"/>
        <v>3.6538574424785343E-2</v>
      </c>
    </row>
    <row r="34" spans="1:14" x14ac:dyDescent="0.25">
      <c r="A34" s="669"/>
      <c r="B34" s="171" t="s">
        <v>174</v>
      </c>
      <c r="C34" s="264">
        <v>97592.29</v>
      </c>
      <c r="D34" s="265">
        <v>74396.53</v>
      </c>
      <c r="E34" s="266">
        <v>51405.79</v>
      </c>
      <c r="F34" s="251">
        <f t="shared" si="12"/>
        <v>4.2909295022541399E-2</v>
      </c>
      <c r="G34" s="251">
        <f t="shared" si="8"/>
        <v>5.4602861216223458E-2</v>
      </c>
      <c r="H34" s="252">
        <f t="shared" si="8"/>
        <v>4.0772723924534508E-2</v>
      </c>
      <c r="I34" s="264">
        <v>4309521.1500000004</v>
      </c>
      <c r="J34" s="265">
        <v>3858003.8875199994</v>
      </c>
      <c r="K34" s="266">
        <v>3039421.4389474792</v>
      </c>
      <c r="L34" s="253">
        <f t="shared" si="9"/>
        <v>2.1119182014157183E-2</v>
      </c>
      <c r="M34" s="253">
        <f t="shared" si="10"/>
        <v>2.0714099569968943E-2</v>
      </c>
      <c r="N34" s="253">
        <f t="shared" si="11"/>
        <v>2.586460797829452E-2</v>
      </c>
    </row>
    <row r="35" spans="1:14" x14ac:dyDescent="0.25">
      <c r="A35" s="669"/>
      <c r="B35" s="651" t="s">
        <v>175</v>
      </c>
      <c r="C35" s="267">
        <v>265487.49</v>
      </c>
      <c r="D35" s="268">
        <v>130587.08</v>
      </c>
      <c r="E35" s="269">
        <v>198624.58</v>
      </c>
      <c r="F35" s="26">
        <f t="shared" si="12"/>
        <v>0.11672931369070252</v>
      </c>
      <c r="G35" s="26">
        <f t="shared" si="8"/>
        <v>9.5843558911576518E-2</v>
      </c>
      <c r="H35" s="257">
        <f t="shared" si="8"/>
        <v>0.1575399418035715</v>
      </c>
      <c r="I35" s="267">
        <v>21816519.389999997</v>
      </c>
      <c r="J35" s="268">
        <v>20075954.035840001</v>
      </c>
      <c r="K35" s="269">
        <v>15458500.135886708</v>
      </c>
      <c r="L35" s="258">
        <f t="shared" si="9"/>
        <v>0.10691374467736382</v>
      </c>
      <c r="M35" s="258">
        <f t="shared" si="10"/>
        <v>0.10779027781846783</v>
      </c>
      <c r="N35" s="258">
        <f t="shared" si="11"/>
        <v>0.13154741913170773</v>
      </c>
    </row>
    <row r="36" spans="1:14" x14ac:dyDescent="0.25">
      <c r="A36" s="669"/>
      <c r="B36" s="171" t="s">
        <v>176</v>
      </c>
      <c r="C36" s="264">
        <v>666134.9</v>
      </c>
      <c r="D36" s="265">
        <v>438309.51</v>
      </c>
      <c r="E36" s="266">
        <v>395270.64</v>
      </c>
      <c r="F36" s="251">
        <f t="shared" si="12"/>
        <v>0.29288562599474938</v>
      </c>
      <c r="G36" s="251">
        <f t="shared" si="8"/>
        <v>0.32169448419544444</v>
      </c>
      <c r="H36" s="252">
        <f t="shared" si="8"/>
        <v>0.31351061194067958</v>
      </c>
      <c r="I36" s="264">
        <v>38980820.889999993</v>
      </c>
      <c r="J36" s="265">
        <v>34926764.118759997</v>
      </c>
      <c r="K36" s="266">
        <v>27056834.074177649</v>
      </c>
      <c r="L36" s="253">
        <f t="shared" si="9"/>
        <v>0.19102889225573713</v>
      </c>
      <c r="M36" s="253">
        <f t="shared" si="10"/>
        <v>0.18752611213097509</v>
      </c>
      <c r="N36" s="253">
        <f t="shared" si="11"/>
        <v>0.23024592690400475</v>
      </c>
    </row>
    <row r="37" spans="1:14" x14ac:dyDescent="0.25">
      <c r="A37" s="669"/>
      <c r="B37" s="651" t="s">
        <v>177</v>
      </c>
      <c r="C37" s="267">
        <v>164533.81</v>
      </c>
      <c r="D37" s="268">
        <v>12561.33</v>
      </c>
      <c r="E37" s="269">
        <v>65012.83</v>
      </c>
      <c r="F37" s="26">
        <f t="shared" si="12"/>
        <v>7.2342085573284254E-2</v>
      </c>
      <c r="G37" s="26">
        <f t="shared" si="8"/>
        <v>9.2193084634617263E-3</v>
      </c>
      <c r="H37" s="257">
        <f t="shared" si="8"/>
        <v>5.1565206354044844E-2</v>
      </c>
      <c r="I37" s="267">
        <v>27259608.609999999</v>
      </c>
      <c r="J37" s="268">
        <v>17668282.4067</v>
      </c>
      <c r="K37" s="269">
        <v>11204802.3978855</v>
      </c>
      <c r="L37" s="258">
        <f t="shared" si="9"/>
        <v>0.13358807529446196</v>
      </c>
      <c r="M37" s="258">
        <f t="shared" si="10"/>
        <v>9.4863191347890286E-2</v>
      </c>
      <c r="N37" s="258">
        <f t="shared" si="11"/>
        <v>9.53496668089307E-2</v>
      </c>
    </row>
    <row r="38" spans="1:14" x14ac:dyDescent="0.25">
      <c r="A38" s="669"/>
      <c r="B38" s="171" t="s">
        <v>178</v>
      </c>
      <c r="C38" s="264">
        <v>76793.36</v>
      </c>
      <c r="D38" s="265">
        <v>61728.06</v>
      </c>
      <c r="E38" s="266">
        <v>29248.5</v>
      </c>
      <c r="F38" s="251">
        <f t="shared" si="12"/>
        <v>3.3764439178671085E-2</v>
      </c>
      <c r="G38" s="251">
        <f t="shared" si="8"/>
        <v>4.5304918029466082E-2</v>
      </c>
      <c r="H38" s="252">
        <f t="shared" si="8"/>
        <v>2.3198573851442562E-2</v>
      </c>
      <c r="I38" s="264">
        <v>7882077.2999999998</v>
      </c>
      <c r="J38" s="265">
        <v>3306421.9790800004</v>
      </c>
      <c r="K38" s="266">
        <v>3359595.8832299765</v>
      </c>
      <c r="L38" s="253">
        <f t="shared" si="9"/>
        <v>3.8626803153839165E-2</v>
      </c>
      <c r="M38" s="253">
        <f t="shared" si="10"/>
        <v>1.7752588149677406E-2</v>
      </c>
      <c r="N38" s="253">
        <f t="shared" si="11"/>
        <v>2.858920101429771E-2</v>
      </c>
    </row>
    <row r="39" spans="1:14" x14ac:dyDescent="0.25">
      <c r="A39" s="669"/>
      <c r="B39" s="651" t="s">
        <v>179</v>
      </c>
      <c r="C39" s="267">
        <v>31007.360000000001</v>
      </c>
      <c r="D39" s="268">
        <v>12951.78</v>
      </c>
      <c r="E39" s="269" t="s">
        <v>377</v>
      </c>
      <c r="F39" s="26">
        <f t="shared" si="12"/>
        <v>1.3633289659563778E-2</v>
      </c>
      <c r="G39" s="26">
        <f t="shared" si="8"/>
        <v>9.5058767639170632E-3</v>
      </c>
      <c r="H39" s="257" t="str">
        <f t="shared" si="8"/>
        <v>-</v>
      </c>
      <c r="I39" s="267">
        <v>10945737.039999999</v>
      </c>
      <c r="J39" s="268">
        <v>8197950.5178399989</v>
      </c>
      <c r="K39" s="269">
        <v>6681042.8976802081</v>
      </c>
      <c r="L39" s="258">
        <f t="shared" si="9"/>
        <v>5.3640533316993248E-2</v>
      </c>
      <c r="M39" s="258">
        <f t="shared" si="10"/>
        <v>4.4015809275240368E-2</v>
      </c>
      <c r="N39" s="258">
        <f t="shared" si="11"/>
        <v>5.685376605572251E-2</v>
      </c>
    </row>
    <row r="40" spans="1:14" x14ac:dyDescent="0.25">
      <c r="A40" s="669"/>
      <c r="B40" s="171" t="s">
        <v>180</v>
      </c>
      <c r="C40" s="264">
        <v>55624.97</v>
      </c>
      <c r="D40" s="265">
        <v>44124.98</v>
      </c>
      <c r="E40" s="266">
        <v>17905.36</v>
      </c>
      <c r="F40" s="251">
        <f t="shared" si="12"/>
        <v>2.4457139476387068E-2</v>
      </c>
      <c r="G40" s="251">
        <f t="shared" si="8"/>
        <v>3.238524913875198E-2</v>
      </c>
      <c r="H40" s="252">
        <f t="shared" si="8"/>
        <v>1.4201713465533809E-2</v>
      </c>
      <c r="I40" s="264">
        <v>4598093.01</v>
      </c>
      <c r="J40" s="265">
        <v>2015158.4000000001</v>
      </c>
      <c r="K40" s="266">
        <v>1872896.92</v>
      </c>
      <c r="L40" s="253">
        <f t="shared" si="9"/>
        <v>2.2533353432135691E-2</v>
      </c>
      <c r="M40" s="253">
        <f t="shared" si="10"/>
        <v>1.0819634444093836E-2</v>
      </c>
      <c r="N40" s="253">
        <f t="shared" si="11"/>
        <v>1.5937817638191732E-2</v>
      </c>
    </row>
    <row r="41" spans="1:14" x14ac:dyDescent="0.25">
      <c r="A41" s="669"/>
      <c r="B41" s="651" t="s">
        <v>181</v>
      </c>
      <c r="C41" s="267">
        <v>528649.94999999995</v>
      </c>
      <c r="D41" s="268">
        <v>360458.73</v>
      </c>
      <c r="E41" s="269">
        <v>262320.89</v>
      </c>
      <c r="F41" s="26">
        <f t="shared" si="12"/>
        <v>0.23243636016945354</v>
      </c>
      <c r="G41" s="26">
        <f t="shared" si="8"/>
        <v>0.26455639810574716</v>
      </c>
      <c r="H41" s="257">
        <f t="shared" si="8"/>
        <v>0.20806094464472166</v>
      </c>
      <c r="I41" s="267">
        <v>26091700.439999998</v>
      </c>
      <c r="J41" s="268">
        <v>23273668.944499999</v>
      </c>
      <c r="K41" s="269">
        <v>19702710.103551</v>
      </c>
      <c r="L41" s="258">
        <f t="shared" si="9"/>
        <v>0.12786464005431902</v>
      </c>
      <c r="M41" s="258">
        <f t="shared" si="10"/>
        <v>0.12495920427513252</v>
      </c>
      <c r="N41" s="258">
        <f t="shared" si="11"/>
        <v>0.16766443323989963</v>
      </c>
    </row>
    <row r="42" spans="1:14" x14ac:dyDescent="0.25">
      <c r="A42" s="669"/>
      <c r="B42" s="171" t="s">
        <v>182</v>
      </c>
      <c r="C42" s="264">
        <v>25905.55</v>
      </c>
      <c r="D42" s="265">
        <v>38962.550000000003</v>
      </c>
      <c r="E42" s="266">
        <v>24989.95</v>
      </c>
      <c r="F42" s="251">
        <f t="shared" si="12"/>
        <v>1.1390130180070551E-2</v>
      </c>
      <c r="G42" s="251">
        <f t="shared" si="8"/>
        <v>2.8596316391102751E-2</v>
      </c>
      <c r="H42" s="252">
        <f t="shared" si="8"/>
        <v>1.982088656234874E-2</v>
      </c>
      <c r="I42" s="264">
        <v>3566177.09</v>
      </c>
      <c r="J42" s="265">
        <v>3214670.9206799995</v>
      </c>
      <c r="K42" s="266">
        <v>2691543.5281990166</v>
      </c>
      <c r="L42" s="253">
        <f t="shared" si="9"/>
        <v>1.7476360003112503E-2</v>
      </c>
      <c r="M42" s="253">
        <f t="shared" si="10"/>
        <v>1.7259965380297729E-2</v>
      </c>
      <c r="N42" s="253">
        <f t="shared" si="11"/>
        <v>2.2904266358498307E-2</v>
      </c>
    </row>
    <row r="43" spans="1:14" x14ac:dyDescent="0.25">
      <c r="A43" s="669"/>
      <c r="B43" s="651" t="s">
        <v>124</v>
      </c>
      <c r="C43" s="267">
        <v>188737.22</v>
      </c>
      <c r="D43" s="268">
        <v>86618.59</v>
      </c>
      <c r="E43" s="269">
        <v>153337.89000000001</v>
      </c>
      <c r="F43" s="26">
        <f t="shared" si="12"/>
        <v>8.2983820286564661E-2</v>
      </c>
      <c r="G43" s="26">
        <f t="shared" si="8"/>
        <v>6.3573164615540009E-2</v>
      </c>
      <c r="H43" s="257">
        <f t="shared" si="8"/>
        <v>0.12162060842058145</v>
      </c>
      <c r="I43" s="267">
        <v>43727161.269999988</v>
      </c>
      <c r="J43" s="268">
        <v>58876109.289619997</v>
      </c>
      <c r="K43" s="269">
        <v>19148056.440428544</v>
      </c>
      <c r="L43" s="258">
        <f t="shared" si="9"/>
        <v>0.21428874477702337</v>
      </c>
      <c r="M43" s="258">
        <f t="shared" si="10"/>
        <v>0.31611310555249927</v>
      </c>
      <c r="N43" s="258">
        <f t="shared" si="11"/>
        <v>0.16294448905033859</v>
      </c>
    </row>
    <row r="44" spans="1:14" ht="15.75" thickBot="1" x14ac:dyDescent="0.3">
      <c r="A44" s="669"/>
      <c r="B44" s="245" t="s">
        <v>183</v>
      </c>
      <c r="C44" s="270">
        <v>2274385.77</v>
      </c>
      <c r="D44" s="271">
        <v>1362502.41</v>
      </c>
      <c r="E44" s="272">
        <v>1260788.71</v>
      </c>
      <c r="F44" s="262">
        <f>SUM(F32:F43)</f>
        <v>1</v>
      </c>
      <c r="G44" s="262">
        <f>SUM(G32:G43)</f>
        <v>0.99999999999999978</v>
      </c>
      <c r="H44" s="262">
        <f>SUM(H32:H43)</f>
        <v>1</v>
      </c>
      <c r="I44" s="270">
        <v>204057200.09000003</v>
      </c>
      <c r="J44" s="271">
        <v>186250137.23084</v>
      </c>
      <c r="K44" s="272">
        <v>130189948.97531995</v>
      </c>
      <c r="L44" s="262">
        <f>SUM(L32:L43)</f>
        <v>1.0000000000000002</v>
      </c>
      <c r="M44" s="262">
        <f>SUM(M32:M43)</f>
        <v>1</v>
      </c>
      <c r="N44" s="262">
        <f>SUM(N32:N43)</f>
        <v>1.0000000000000002</v>
      </c>
    </row>
    <row r="45" spans="1:14" x14ac:dyDescent="0.25">
      <c r="A45" s="669"/>
      <c r="B45" s="669"/>
      <c r="C45" s="167"/>
      <c r="D45" s="167"/>
      <c r="E45" s="167"/>
      <c r="F45" s="669"/>
      <c r="G45" s="669"/>
      <c r="H45" s="669"/>
      <c r="I45" s="167"/>
      <c r="J45" s="167"/>
      <c r="K45" s="167"/>
      <c r="L45" s="669"/>
      <c r="M45" s="669"/>
      <c r="N45" s="669"/>
    </row>
    <row r="47" spans="1:14" x14ac:dyDescent="0.25">
      <c r="A47" s="11" t="s">
        <v>186</v>
      </c>
      <c r="B47" s="669"/>
      <c r="C47" s="669"/>
      <c r="D47" s="669"/>
      <c r="E47" s="669"/>
      <c r="F47" s="669"/>
      <c r="G47" s="669"/>
      <c r="H47" s="669"/>
      <c r="I47" s="669"/>
      <c r="J47" s="669"/>
      <c r="K47" s="669"/>
      <c r="L47" s="669"/>
      <c r="M47" s="669"/>
      <c r="N47" s="669"/>
    </row>
    <row r="48" spans="1:14" x14ac:dyDescent="0.25">
      <c r="A48" s="671" t="s">
        <v>187</v>
      </c>
      <c r="B48" s="669"/>
      <c r="C48" s="669"/>
      <c r="D48" s="669"/>
      <c r="E48" s="669"/>
      <c r="F48" s="669"/>
      <c r="G48" s="669"/>
      <c r="H48" s="669"/>
      <c r="I48" s="669"/>
      <c r="J48" s="669"/>
      <c r="K48" s="669"/>
      <c r="L48" s="669"/>
      <c r="M48" s="669"/>
      <c r="N48" s="669"/>
    </row>
    <row r="49" spans="1:1" x14ac:dyDescent="0.25">
      <c r="A49" s="702"/>
    </row>
  </sheetData>
  <mergeCells count="15">
    <mergeCell ref="B29:B30"/>
    <mergeCell ref="C29:H29"/>
    <mergeCell ref="I29:N29"/>
    <mergeCell ref="C30:E30"/>
    <mergeCell ref="F30:H30"/>
    <mergeCell ref="I30:K30"/>
    <mergeCell ref="L30:N30"/>
    <mergeCell ref="I10:N10"/>
    <mergeCell ref="I11:K11"/>
    <mergeCell ref="L11:N11"/>
    <mergeCell ref="B10:B11"/>
    <mergeCell ref="A1:C1"/>
    <mergeCell ref="C11:E11"/>
    <mergeCell ref="C10:H10"/>
    <mergeCell ref="F11:H11"/>
  </mergeCells>
  <hyperlinks>
    <hyperlink ref="C5" location="Debt!B9" display="Table C3.1" xr:uid="{7932F1F7-1A80-4BB3-BC25-D26B83086448}"/>
    <hyperlink ref="C6" location="Debt!B28" display="Table C3.2" xr:uid="{F4BD4C4E-402E-4C71-B50C-8DC9088DD0C9}"/>
    <hyperlink ref="A3" location="Contents!A1" display="Return to Contents" xr:uid="{E5F98786-72B5-4E09-BB3E-49091CDC912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00B73-41C2-44E8-A9A2-FE8572395659}">
  <dimension ref="A1:A2"/>
  <sheetViews>
    <sheetView workbookViewId="0"/>
  </sheetViews>
  <sheetFormatPr defaultRowHeight="15" x14ac:dyDescent="0.25"/>
  <cols>
    <col min="1" max="16384" width="9.140625" style="669"/>
  </cols>
  <sheetData>
    <row r="1" spans="1:1" x14ac:dyDescent="0.25">
      <c r="A1" s="277" t="s">
        <v>21</v>
      </c>
    </row>
    <row r="2" spans="1:1" x14ac:dyDescent="0.25">
      <c r="A2" s="697" t="s">
        <v>188</v>
      </c>
    </row>
  </sheetData>
  <hyperlinks>
    <hyperlink ref="A1" location="Contents!A1" display="Return to Contents" xr:uid="{B308F26A-9CA8-4937-AD6D-C3E64B758C7F}"/>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8B37618F89864ABE738DE1DBF7EE19" ma:contentTypeVersion="12" ma:contentTypeDescription="Create a new document." ma:contentTypeScope="" ma:versionID="7edd2a41f0005dd10e6dc206ef8c8012">
  <xsd:schema xmlns:xsd="http://www.w3.org/2001/XMLSchema" xmlns:xs="http://www.w3.org/2001/XMLSchema" xmlns:p="http://schemas.microsoft.com/office/2006/metadata/properties" xmlns:ns2="1543e12e-b41e-4b3f-8a83-41e12152c6a2" xmlns:ns3="4ea622ab-6d0b-4c8a-8736-27bd26b1fd54" targetNamespace="http://schemas.microsoft.com/office/2006/metadata/properties" ma:root="true" ma:fieldsID="d42bb47c6390bdc6723384b8746b0e52" ns2:_="" ns3:_="">
    <xsd:import namespace="1543e12e-b41e-4b3f-8a83-41e12152c6a2"/>
    <xsd:import namespace="4ea622ab-6d0b-4c8a-8736-27bd26b1fd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3e12e-b41e-4b3f-8a83-41e12152c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a622ab-6d0b-4c8a-8736-27bd26b1fd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391EE5-6956-471D-8BD3-A1DFA3040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3e12e-b41e-4b3f-8a83-41e12152c6a2"/>
    <ds:schemaRef ds:uri="4ea622ab-6d0b-4c8a-8736-27bd26b1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D2059E-A2B6-488A-81AC-F8614C49A7D9}">
  <ds:schemaRefs>
    <ds:schemaRef ds:uri="http://schemas.microsoft.com/sharepoint/v3/contenttype/forms"/>
  </ds:schemaRefs>
</ds:datastoreItem>
</file>

<file path=customXml/itemProps3.xml><?xml version="1.0" encoding="utf-8"?>
<ds:datastoreItem xmlns:ds="http://schemas.openxmlformats.org/officeDocument/2006/customXml" ds:itemID="{FB14D4B4-584A-463F-81BE-282D37031341}">
  <ds:schemaRefs>
    <ds:schemaRef ds:uri="http://schemas.microsoft.com/office/infopath/2007/PartnerControls"/>
    <ds:schemaRef ds:uri="http://purl.org/dc/elements/1.1/"/>
    <ds:schemaRef ds:uri="http://schemas.microsoft.com/office/2006/metadata/properties"/>
    <ds:schemaRef ds:uri="1543e12e-b41e-4b3f-8a83-41e12152c6a2"/>
    <ds:schemaRef ds:uri="http://purl.org/dc/terms/"/>
    <ds:schemaRef ds:uri="http://schemas.openxmlformats.org/package/2006/metadata/core-properties"/>
    <ds:schemaRef ds:uri="http://schemas.microsoft.com/office/2006/documentManagement/types"/>
    <ds:schemaRef ds:uri="4ea622ab-6d0b-4c8a-8736-27bd26b1fd5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Notes &amp; Caveats</vt:lpstr>
      <vt:lpstr>Key Points</vt:lpstr>
      <vt:lpstr>Services</vt:lpstr>
      <vt:lpstr>Demographics</vt:lpstr>
      <vt:lpstr>Chart Data</vt:lpstr>
      <vt:lpstr>Economic Status Chart</vt:lpstr>
      <vt:lpstr>Debt</vt:lpstr>
      <vt:lpstr>Debt Chart</vt:lpstr>
      <vt:lpstr>Staff</vt:lpstr>
      <vt:lpstr>Funding</vt:lpstr>
      <vt:lpstr>Volume</vt:lpstr>
      <vt:lpstr>Debt Strategies</vt:lpstr>
      <vt:lpstr>Welfare Rights Activity</vt:lpstr>
      <vt:lpstr>Financial Gain</vt:lpstr>
      <vt:lpstr>Financial Gain Chart</vt:lpstr>
      <vt:lpstr>Softer Outcomes</vt:lpstr>
      <vt:lpstr>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Connachan, Cara</dc:creator>
  <cp:keywords/>
  <dc:description/>
  <cp:lastModifiedBy>Cara Connachan</cp:lastModifiedBy>
  <cp:revision/>
  <dcterms:created xsi:type="dcterms:W3CDTF">2020-09-18T12:05:11Z</dcterms:created>
  <dcterms:modified xsi:type="dcterms:W3CDTF">2021-04-08T10:13:19Z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0x0101008D8B37618F89864ABE738DE1DBF7EE19</vt:lpwstr>
  </property>
</Properties>
</file>