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ml.chartshapes+xml"/>
  <Override PartName="/xl/drawings/drawing5.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6.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026"/>
  <workbookPr defaultThemeVersion="166925"/>
  <mc:AlternateContent xmlns:mc="http://schemas.openxmlformats.org/markup-compatibility/2006">
    <mc:Choice Requires="x15">
      <x15ac:absPath xmlns:x15ac="http://schemas.microsoft.com/office/spreadsheetml/2010/11/ac" url="https://impservihub.sharepoint.com/sites/tpi-moneyadviceprogramme/Shared Documents/MAO Phase 4/PerfMgmtFrmwork/2019-20/Report/Individual Reports/Broken Links/"/>
    </mc:Choice>
  </mc:AlternateContent>
  <xr:revisionPtr revIDLastSave="1" documentId="8_{EAC658C0-12CF-4C91-8659-AB1A540E0A0B}" xr6:coauthVersionLast="45" xr6:coauthVersionMax="45" xr10:uidLastSave="{2B6C6C4B-62B1-4F22-AA73-5F08321FE8C4}"/>
  <bookViews>
    <workbookView xWindow="-120" yWindow="-120" windowWidth="20730" windowHeight="11160" firstSheet="1" activeTab="1" xr2:uid="{CA18817D-08B0-4234-805E-55EF8804B090}"/>
  </bookViews>
  <sheets>
    <sheet name="Contents" sheetId="2" r:id="rId1"/>
    <sheet name="Notes &amp; Caveats" sheetId="25" r:id="rId2"/>
    <sheet name="Key Points" sheetId="23" r:id="rId3"/>
    <sheet name="Services" sheetId="18" r:id="rId4"/>
    <sheet name="Demographics" sheetId="27" r:id="rId5"/>
    <sheet name="Economic Status Chart" sheetId="20" r:id="rId6"/>
    <sheet name="Chart Data" sheetId="21" state="hidden" r:id="rId7"/>
    <sheet name="Debt" sheetId="6" r:id="rId8"/>
    <sheet name="Staff" sheetId="7" r:id="rId9"/>
    <sheet name="Funding" sheetId="8" r:id="rId10"/>
    <sheet name="Volume" sheetId="9" r:id="rId11"/>
    <sheet name="Referrals Chart" sheetId="28" r:id="rId12"/>
    <sheet name="Debt Strategies" sheetId="10" r:id="rId13"/>
    <sheet name="Welfare Rights Activity" sheetId="11" r:id="rId14"/>
    <sheet name="Welfare Rights Activity Chart" sheetId="30" r:id="rId15"/>
    <sheet name="Financial Gain" sheetId="12" r:id="rId16"/>
    <sheet name="Softer Outcomes" sheetId="13" r:id="rId17"/>
    <sheet name="Lookup" sheetId="3" state="hidden" r:id="rId18"/>
  </sheets>
  <calcPr calcId="191029" iterateDelta="252"/>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10" i="21" l="1"/>
  <c r="E10" i="21"/>
  <c r="C10" i="21"/>
  <c r="B12" i="21"/>
  <c r="K32" i="27" l="1"/>
  <c r="C32" i="27"/>
  <c r="J39" i="27" l="1"/>
  <c r="I39" i="27"/>
  <c r="H39" i="27"/>
  <c r="G39" i="27"/>
  <c r="F39" i="27"/>
  <c r="E39" i="27"/>
  <c r="D39" i="27"/>
  <c r="C39" i="27"/>
  <c r="C158" i="27"/>
  <c r="C147" i="27"/>
  <c r="K136" i="27"/>
  <c r="C136" i="27"/>
  <c r="AA122" i="27"/>
  <c r="C122" i="27"/>
  <c r="W110" i="27"/>
  <c r="C110" i="27"/>
  <c r="S96" i="27"/>
  <c r="C96" i="27"/>
  <c r="Q84" i="27"/>
  <c r="C84" i="27"/>
  <c r="G70" i="27"/>
  <c r="C70" i="27"/>
  <c r="O56" i="27"/>
  <c r="C56" i="27"/>
  <c r="C44" i="27"/>
  <c r="G17" i="27"/>
  <c r="C17" i="27"/>
  <c r="B11" i="21" l="1"/>
  <c r="B13" i="21"/>
  <c r="G36" i="27"/>
  <c r="H40" i="27" s="1"/>
  <c r="J143" i="27" a="1"/>
  <c r="J143" i="27" s="1"/>
  <c r="N50" i="27"/>
  <c r="V118" i="27"/>
  <c r="F77" i="27"/>
  <c r="R50" i="27"/>
  <c r="L50" i="27"/>
  <c r="P50" i="27"/>
  <c r="K64" i="27"/>
  <c r="Q50" i="27"/>
  <c r="O130" i="27"/>
  <c r="P92" i="27"/>
  <c r="N118" i="27"/>
  <c r="M91" i="27"/>
  <c r="M92" i="27"/>
  <c r="L92" i="27"/>
  <c r="F24" i="27"/>
  <c r="M103" i="27"/>
  <c r="O117" i="27"/>
  <c r="D25" i="27"/>
  <c r="R130" i="27"/>
  <c r="O118" i="27"/>
  <c r="T118" i="27"/>
  <c r="E25" i="27"/>
  <c r="J64" i="27"/>
  <c r="L64" i="27"/>
  <c r="N64" i="27"/>
  <c r="N91" i="27"/>
  <c r="M104" i="27"/>
  <c r="P117" i="27"/>
  <c r="P118" i="27"/>
  <c r="O129" i="27"/>
  <c r="W130" i="27"/>
  <c r="J153" i="27"/>
  <c r="M164" i="27"/>
  <c r="P163" i="27"/>
  <c r="I63" i="27"/>
  <c r="N63" i="27"/>
  <c r="L63" i="27"/>
  <c r="F78" i="27"/>
  <c r="E78" i="27"/>
  <c r="O91" i="27"/>
  <c r="K104" i="27"/>
  <c r="Q104" i="27"/>
  <c r="L104" i="27"/>
  <c r="J63" i="27"/>
  <c r="M63" i="27"/>
  <c r="E24" i="27"/>
  <c r="F25" i="27"/>
  <c r="K63" i="27"/>
  <c r="L91" i="27"/>
  <c r="P91" i="27"/>
  <c r="K91" i="27"/>
  <c r="K103" i="27"/>
  <c r="L103" i="27"/>
  <c r="O103" i="27"/>
  <c r="Q103" i="27"/>
  <c r="E77" i="27"/>
  <c r="J91" i="27"/>
  <c r="O104" i="27"/>
  <c r="V117" i="27"/>
  <c r="Q118" i="27"/>
  <c r="T130" i="27"/>
  <c r="K50" i="27"/>
  <c r="O50" i="27"/>
  <c r="I64" i="27"/>
  <c r="M64" i="27"/>
  <c r="T117" i="27"/>
  <c r="R129" i="27"/>
  <c r="W129" i="27"/>
  <c r="Z129" i="27"/>
  <c r="C37" i="27"/>
  <c r="M50" i="27"/>
  <c r="J92" i="27"/>
  <c r="K92" i="27"/>
  <c r="R103" i="27"/>
  <c r="R104" i="27"/>
  <c r="N92" i="27"/>
  <c r="P103" i="27"/>
  <c r="P104" i="27"/>
  <c r="O92" i="27"/>
  <c r="N103" i="27"/>
  <c r="N104" i="27"/>
  <c r="U117" i="27"/>
  <c r="Q117" i="27"/>
  <c r="P130" i="27"/>
  <c r="S130" i="27"/>
  <c r="M117" i="27"/>
  <c r="R117" i="27"/>
  <c r="P129" i="27"/>
  <c r="U129" i="27"/>
  <c r="X129" i="27"/>
  <c r="E13" i="21"/>
  <c r="C13" i="21"/>
  <c r="S117" i="27"/>
  <c r="M118" i="27"/>
  <c r="R118" i="27"/>
  <c r="U118" i="27"/>
  <c r="AC118" i="27"/>
  <c r="S129" i="27"/>
  <c r="V129" i="27"/>
  <c r="V130" i="27"/>
  <c r="X130" i="27"/>
  <c r="Z130" i="27"/>
  <c r="H153" i="27"/>
  <c r="N117" i="27"/>
  <c r="S118" i="27"/>
  <c r="D13" i="21"/>
  <c r="Q129" i="27"/>
  <c r="T129" i="27"/>
  <c r="Y129" i="27"/>
  <c r="G143" i="27" a="1"/>
  <c r="G143" i="27" s="1"/>
  <c r="H143" i="27" a="1"/>
  <c r="H143" i="27" s="1"/>
  <c r="Y163" i="27"/>
  <c r="AB163" i="27"/>
  <c r="AE163" i="27"/>
  <c r="Q130" i="27"/>
  <c r="U130" i="27"/>
  <c r="Y130" i="27"/>
  <c r="I143" i="27" a="1"/>
  <c r="I143" i="27" s="1"/>
  <c r="L153" i="27"/>
  <c r="I153" i="27"/>
  <c r="K153" i="27"/>
  <c r="J140" i="27"/>
  <c r="J144" i="27" s="1" a="1"/>
  <c r="J144" i="27" s="1"/>
  <c r="F13" i="21" l="1"/>
  <c r="I40" i="27"/>
  <c r="D78" i="27"/>
  <c r="AE119" i="27"/>
  <c r="J163" i="27"/>
  <c r="C25" i="27"/>
  <c r="P164" i="27"/>
  <c r="Q164" i="27" s="1"/>
  <c r="J40" i="27"/>
  <c r="G40" i="27"/>
  <c r="J164" i="27"/>
  <c r="D26" i="27"/>
  <c r="C105" i="27"/>
  <c r="F65" i="27"/>
  <c r="F41" i="27"/>
  <c r="Q93" i="27"/>
  <c r="Q91" i="27"/>
  <c r="C36" i="27"/>
  <c r="G153" i="27"/>
  <c r="D79" i="27"/>
  <c r="E104" i="27"/>
  <c r="G104" i="27"/>
  <c r="I92" i="27"/>
  <c r="D63" i="27"/>
  <c r="J50" i="27"/>
  <c r="D143" i="27"/>
  <c r="Q92" i="27"/>
  <c r="L118" i="27"/>
  <c r="C118" i="27"/>
  <c r="F117" i="27"/>
  <c r="I103" i="27"/>
  <c r="D64" i="27"/>
  <c r="N129" i="27"/>
  <c r="L129" i="27"/>
  <c r="C130" i="27"/>
  <c r="D131" i="27"/>
  <c r="E51" i="27"/>
  <c r="H92" i="27"/>
  <c r="F91" i="27"/>
  <c r="J104" i="27"/>
  <c r="AC117" i="27"/>
  <c r="D77" i="27"/>
  <c r="D24" i="27"/>
  <c r="F141" i="27"/>
  <c r="F145" i="27" s="1"/>
  <c r="F154" i="27"/>
  <c r="I105" i="27"/>
  <c r="E50" i="27"/>
  <c r="F103" i="27"/>
  <c r="E65" i="27"/>
  <c r="E92" i="27"/>
  <c r="C64" i="27"/>
  <c r="C91" i="27"/>
  <c r="D51" i="27"/>
  <c r="J118" i="27"/>
  <c r="L117" i="27"/>
  <c r="D117" i="27"/>
  <c r="G117" i="27"/>
  <c r="F92" i="27"/>
  <c r="D91" i="27"/>
  <c r="D65" i="27"/>
  <c r="H63" i="27"/>
  <c r="AE118" i="27"/>
  <c r="E118" i="27"/>
  <c r="D154" i="27"/>
  <c r="C154" i="27"/>
  <c r="I144" i="27" a="1"/>
  <c r="I144" i="27" s="1"/>
  <c r="J130" i="27"/>
  <c r="H130" i="27"/>
  <c r="I129" i="27"/>
  <c r="E130" i="27"/>
  <c r="M130" i="27"/>
  <c r="F131" i="27"/>
  <c r="N131" i="27"/>
  <c r="E117" i="27"/>
  <c r="C117" i="27"/>
  <c r="E105" i="27"/>
  <c r="H51" i="27"/>
  <c r="G50" i="27"/>
  <c r="G51" i="27"/>
  <c r="E145" i="27"/>
  <c r="L130" i="27"/>
  <c r="C77" i="27"/>
  <c r="K118" i="27"/>
  <c r="E63" i="27"/>
  <c r="G105" i="27"/>
  <c r="I118" i="27"/>
  <c r="G129" i="27"/>
  <c r="K130" i="27"/>
  <c r="L131" i="27"/>
  <c r="I117" i="27"/>
  <c r="H118" i="27"/>
  <c r="J117" i="27"/>
  <c r="D92" i="27"/>
  <c r="E131" i="27"/>
  <c r="D104" i="27"/>
  <c r="H64" i="27"/>
  <c r="F63" i="27"/>
  <c r="H129" i="27"/>
  <c r="AC119" i="27"/>
  <c r="F140" i="27"/>
  <c r="F144" i="27" s="1"/>
  <c r="F153" i="27"/>
  <c r="C153" i="27"/>
  <c r="E154" i="27"/>
  <c r="G144" i="27" a="1"/>
  <c r="G144" i="27" s="1"/>
  <c r="I131" i="27"/>
  <c r="G131" i="27"/>
  <c r="C129" i="27"/>
  <c r="K129" i="27"/>
  <c r="G130" i="27"/>
  <c r="C131" i="27"/>
  <c r="H131" i="27"/>
  <c r="M131" i="27"/>
  <c r="E91" i="27"/>
  <c r="E103" i="27"/>
  <c r="E64" i="27"/>
  <c r="H50" i="27"/>
  <c r="I50" i="27"/>
  <c r="I51" i="27"/>
  <c r="D50" i="27"/>
  <c r="J105" i="27"/>
  <c r="F104" i="27"/>
  <c r="F51" i="27"/>
  <c r="C143" i="27"/>
  <c r="C78" i="27"/>
  <c r="G92" i="27"/>
  <c r="G91" i="27"/>
  <c r="G63" i="27"/>
  <c r="H104" i="27"/>
  <c r="H105" i="27"/>
  <c r="H65" i="27"/>
  <c r="C92" i="27"/>
  <c r="C26" i="27"/>
  <c r="D118" i="27"/>
  <c r="D105" i="27"/>
  <c r="D93" i="27"/>
  <c r="D103" i="27"/>
  <c r="H103" i="27"/>
  <c r="M163" i="27"/>
  <c r="F118" i="27"/>
  <c r="H117" i="27"/>
  <c r="AF163" i="27"/>
  <c r="H91" i="27"/>
  <c r="F130" i="27"/>
  <c r="J129" i="27"/>
  <c r="K117" i="27"/>
  <c r="G103" i="27"/>
  <c r="F64" i="27"/>
  <c r="D130" i="27"/>
  <c r="AE117" i="27"/>
  <c r="D153" i="27"/>
  <c r="E153" i="27"/>
  <c r="G154" i="27"/>
  <c r="H144" i="27" a="1"/>
  <c r="H144" i="27" s="1"/>
  <c r="N130" i="27"/>
  <c r="F129" i="27"/>
  <c r="D129" i="27"/>
  <c r="E129" i="27"/>
  <c r="M129" i="27"/>
  <c r="I130" i="27"/>
  <c r="K131" i="27"/>
  <c r="J131" i="27"/>
  <c r="J51" i="27"/>
  <c r="I104" i="27"/>
  <c r="C50" i="27"/>
  <c r="C51" i="27"/>
  <c r="F105" i="27"/>
  <c r="J103" i="27"/>
  <c r="F50" i="27"/>
  <c r="E143" i="27"/>
  <c r="F143" i="27"/>
  <c r="G118" i="27"/>
  <c r="C79" i="27"/>
  <c r="C104" i="27"/>
  <c r="C65" i="27"/>
  <c r="G65" i="27"/>
  <c r="C103" i="27"/>
  <c r="I91" i="27"/>
  <c r="G64" i="27"/>
  <c r="C63" i="27"/>
  <c r="C24" i="27"/>
  <c r="D145" i="27" l="1"/>
  <c r="C145" i="27"/>
  <c r="D119" i="27"/>
  <c r="D11" i="21" s="1"/>
  <c r="C40" i="27"/>
  <c r="F40" i="27"/>
  <c r="E40" i="27"/>
  <c r="D40" i="27"/>
  <c r="D41" i="27"/>
  <c r="E41" i="27"/>
  <c r="C41" i="27"/>
  <c r="F119" i="27"/>
  <c r="C119" i="27"/>
  <c r="C11" i="21" s="1"/>
  <c r="F11" i="21" s="1"/>
  <c r="K119" i="27"/>
  <c r="H119" i="27"/>
  <c r="C144" i="27"/>
  <c r="D144" i="27"/>
  <c r="AF166" i="27"/>
  <c r="S166" i="27"/>
  <c r="AA166" i="27"/>
  <c r="V166" i="27"/>
  <c r="R166" i="27"/>
  <c r="Z166" i="27"/>
  <c r="T166" i="27"/>
  <c r="AC166" i="27"/>
  <c r="Q167" i="27"/>
  <c r="I167" i="27"/>
  <c r="E167" i="27"/>
  <c r="L167" i="27"/>
  <c r="N167" i="27"/>
  <c r="G167" i="27"/>
  <c r="O167" i="27"/>
  <c r="H167" i="27"/>
  <c r="D167" i="27"/>
  <c r="AE166" i="27"/>
  <c r="J167" i="27"/>
  <c r="P167" i="27"/>
  <c r="I119" i="27"/>
  <c r="M167" i="27"/>
  <c r="C167" i="27"/>
  <c r="U166" i="27"/>
  <c r="F167" i="27"/>
  <c r="C93" i="27"/>
  <c r="G93" i="27"/>
  <c r="I93" i="27"/>
  <c r="E93" i="27"/>
  <c r="H93" i="27"/>
  <c r="K167" i="27"/>
  <c r="AB166" i="27"/>
  <c r="E119" i="27"/>
  <c r="E11" i="21" s="1"/>
  <c r="Q163" i="27"/>
  <c r="M166" i="27" s="1"/>
  <c r="J119" i="27"/>
  <c r="F93" i="27"/>
  <c r="AD166" i="27"/>
  <c r="X166" i="27"/>
  <c r="W166" i="27"/>
  <c r="Y166" i="27"/>
  <c r="E144" i="27"/>
  <c r="L119" i="27"/>
  <c r="G119" i="27"/>
  <c r="Q166" i="27" l="1"/>
  <c r="I166" i="27"/>
  <c r="C166" i="27"/>
  <c r="D166" i="27"/>
  <c r="O166" i="27"/>
  <c r="E166" i="27"/>
  <c r="L166" i="27"/>
  <c r="J166" i="27"/>
  <c r="H166" i="27"/>
  <c r="K166" i="27"/>
  <c r="P166" i="27"/>
  <c r="G166" i="27"/>
  <c r="F166" i="27"/>
  <c r="N166" i="27"/>
  <c r="C47" i="13" l="1"/>
  <c r="C29" i="13"/>
  <c r="C11" i="13"/>
  <c r="C24" i="13"/>
  <c r="D25" i="13"/>
  <c r="E25" i="13" l="1"/>
  <c r="H22" i="13"/>
  <c r="H25" i="13"/>
  <c r="F21" i="13"/>
  <c r="C21" i="13"/>
  <c r="G22" i="13"/>
  <c r="C60" i="13"/>
  <c r="G60" i="13"/>
  <c r="G61" i="13"/>
  <c r="F59" i="13"/>
  <c r="C41" i="13"/>
  <c r="E43" i="13"/>
  <c r="F43" i="13"/>
  <c r="H43" i="13"/>
  <c r="C58" i="13"/>
  <c r="H60" i="13"/>
  <c r="D41" i="13"/>
  <c r="D39" i="13"/>
  <c r="D40" i="13"/>
  <c r="E41" i="13"/>
  <c r="G41" i="13"/>
  <c r="H61" i="13"/>
  <c r="G57" i="13"/>
  <c r="G58" i="13"/>
  <c r="F61" i="13"/>
  <c r="D22" i="13"/>
  <c r="H23" i="13"/>
  <c r="G24" i="13"/>
  <c r="D24" i="13"/>
  <c r="G25" i="13"/>
  <c r="E22" i="13"/>
  <c r="C23" i="13"/>
  <c r="F24" i="13"/>
  <c r="G21" i="13"/>
  <c r="E24" i="13"/>
  <c r="D21" i="13"/>
  <c r="H21" i="13"/>
  <c r="F22" i="13"/>
  <c r="H24" i="13"/>
  <c r="D23" i="13"/>
  <c r="E21" i="13"/>
  <c r="E23" i="13"/>
  <c r="C25" i="13"/>
  <c r="F25" i="13"/>
  <c r="E57" i="13"/>
  <c r="E61" i="13"/>
  <c r="D60" i="13"/>
  <c r="H58" i="13"/>
  <c r="D57" i="13"/>
  <c r="H57" i="13"/>
  <c r="F40" i="13"/>
  <c r="H42" i="13"/>
  <c r="G42" i="13" l="1"/>
  <c r="F41" i="13"/>
  <c r="C22" i="13"/>
  <c r="F57" i="13"/>
  <c r="E59" i="13"/>
  <c r="D61" i="13"/>
  <c r="C59" i="13"/>
  <c r="H40" i="13"/>
  <c r="C40" i="13"/>
  <c r="G39" i="13"/>
  <c r="F23" i="13"/>
  <c r="F60" i="13"/>
  <c r="G23" i="13"/>
  <c r="C39" i="13"/>
  <c r="G40" i="13"/>
  <c r="E40" i="13"/>
  <c r="C57" i="13"/>
  <c r="H41" i="13"/>
  <c r="C42" i="13"/>
  <c r="G59" i="13"/>
  <c r="E58" i="13"/>
  <c r="E39" i="13"/>
  <c r="H59" i="13"/>
  <c r="E60" i="13"/>
  <c r="D43" i="13"/>
  <c r="E42" i="13"/>
  <c r="F42" i="13"/>
  <c r="D42" i="13"/>
  <c r="D59" i="13"/>
  <c r="C43" i="13"/>
  <c r="F58" i="13"/>
  <c r="C61" i="13"/>
  <c r="H39" i="13"/>
  <c r="G43" i="13"/>
  <c r="F39" i="13"/>
  <c r="D58" i="13"/>
  <c r="C51" i="12"/>
  <c r="C10" i="12"/>
  <c r="C93" i="11"/>
  <c r="C52" i="11"/>
  <c r="C11" i="11"/>
  <c r="C9" i="10"/>
  <c r="C81" i="9"/>
  <c r="C58" i="9"/>
  <c r="C42" i="9"/>
  <c r="C36" i="9"/>
  <c r="B3" i="21" l="1"/>
  <c r="G3" i="21" s="1"/>
  <c r="I89" i="9"/>
  <c r="L90" i="9"/>
  <c r="N89" i="9"/>
  <c r="G59" i="12"/>
  <c r="M69" i="9"/>
  <c r="K90" i="9"/>
  <c r="L89" i="9"/>
  <c r="F59" i="12"/>
  <c r="M65" i="9"/>
  <c r="M73" i="9"/>
  <c r="M77" i="9"/>
  <c r="I90" i="9"/>
  <c r="M90" i="9"/>
  <c r="J90" i="9"/>
  <c r="N90" i="9"/>
  <c r="K89" i="9"/>
  <c r="E59" i="12"/>
  <c r="R18" i="12"/>
  <c r="R22" i="12"/>
  <c r="R26" i="12"/>
  <c r="R15" i="12"/>
  <c r="R19" i="12"/>
  <c r="R23" i="12"/>
  <c r="R27" i="12"/>
  <c r="P30" i="12"/>
  <c r="P37" i="12" s="1"/>
  <c r="S14" i="12"/>
  <c r="S15" i="12"/>
  <c r="S19" i="12"/>
  <c r="S23" i="12"/>
  <c r="S27" i="12"/>
  <c r="R17" i="12"/>
  <c r="R21" i="12"/>
  <c r="R25" i="12"/>
  <c r="R29" i="12"/>
  <c r="L30" i="12"/>
  <c r="L41" i="12" s="1"/>
  <c r="R14" i="12"/>
  <c r="S17" i="12"/>
  <c r="S21" i="12"/>
  <c r="S25" i="12"/>
  <c r="S29" i="12"/>
  <c r="S18" i="12"/>
  <c r="S22" i="12"/>
  <c r="S26" i="12"/>
  <c r="M30" i="12"/>
  <c r="M34" i="12" s="1"/>
  <c r="R16" i="12"/>
  <c r="R20" i="12"/>
  <c r="R24" i="12"/>
  <c r="R28" i="12"/>
  <c r="S16" i="12"/>
  <c r="S20" i="12"/>
  <c r="S24" i="12"/>
  <c r="S28" i="12"/>
  <c r="O30" i="12"/>
  <c r="O32" i="12" s="1"/>
  <c r="L31" i="11"/>
  <c r="L34" i="11" s="1"/>
  <c r="M113" i="11"/>
  <c r="M122" i="11" s="1"/>
  <c r="J113" i="11"/>
  <c r="J129" i="11" s="1"/>
  <c r="K113" i="11"/>
  <c r="K122" i="11" s="1"/>
  <c r="O113" i="11"/>
  <c r="O122" i="11" s="1"/>
  <c r="O72" i="11"/>
  <c r="O89" i="11" s="1"/>
  <c r="I31" i="11"/>
  <c r="I35" i="11" s="1"/>
  <c r="M31" i="11"/>
  <c r="M45" i="11" s="1"/>
  <c r="J31" i="11"/>
  <c r="J40" i="11" s="1"/>
  <c r="W20" i="10"/>
  <c r="W13" i="10"/>
  <c r="W17" i="10"/>
  <c r="Y16" i="10"/>
  <c r="V19" i="10"/>
  <c r="Y20" i="10"/>
  <c r="W15" i="10"/>
  <c r="W19" i="10"/>
  <c r="U14" i="10"/>
  <c r="U16" i="10"/>
  <c r="U18" i="10"/>
  <c r="R26" i="10"/>
  <c r="X26" i="10" s="1"/>
  <c r="X13" i="10"/>
  <c r="X14" i="10"/>
  <c r="Y14" i="10"/>
  <c r="O26" i="10"/>
  <c r="U26" i="10" s="1"/>
  <c r="S26" i="10"/>
  <c r="Y26" i="10" s="1"/>
  <c r="Y13" i="10"/>
  <c r="U15" i="10"/>
  <c r="Y15" i="10"/>
  <c r="V16" i="10"/>
  <c r="V17" i="10"/>
  <c r="W18" i="10"/>
  <c r="X20" i="10"/>
  <c r="X21" i="10"/>
  <c r="V22" i="10"/>
  <c r="X23" i="10"/>
  <c r="V24" i="10"/>
  <c r="X15" i="10"/>
  <c r="P26" i="10"/>
  <c r="V26" i="10" s="1"/>
  <c r="V13" i="10"/>
  <c r="V15" i="10"/>
  <c r="W16" i="10"/>
  <c r="X18" i="10"/>
  <c r="Y18" i="10"/>
  <c r="X19" i="10"/>
  <c r="U21" i="10"/>
  <c r="Y21" i="10"/>
  <c r="W22" i="10"/>
  <c r="U23" i="10"/>
  <c r="Y23" i="10"/>
  <c r="W24" i="10"/>
  <c r="U17" i="10"/>
  <c r="Y17" i="10"/>
  <c r="V18" i="10"/>
  <c r="U20" i="10"/>
  <c r="W21" i="10"/>
  <c r="U22" i="10"/>
  <c r="Y22" i="10"/>
  <c r="W23" i="10"/>
  <c r="U24" i="10"/>
  <c r="Y24" i="10"/>
  <c r="V14" i="10"/>
  <c r="Q26" i="10"/>
  <c r="W26" i="10" s="1"/>
  <c r="U13" i="10"/>
  <c r="W14" i="10"/>
  <c r="X16" i="10"/>
  <c r="X17" i="10"/>
  <c r="U19" i="10"/>
  <c r="Y19" i="10"/>
  <c r="V20" i="10"/>
  <c r="V21" i="10"/>
  <c r="X22" i="10"/>
  <c r="V23" i="10"/>
  <c r="X24" i="10"/>
  <c r="L62" i="9"/>
  <c r="J89" i="9"/>
  <c r="M62" i="9"/>
  <c r="M67" i="9"/>
  <c r="M71" i="9"/>
  <c r="M75" i="9"/>
  <c r="M89" i="9"/>
  <c r="L65" i="9"/>
  <c r="L69" i="9"/>
  <c r="L73" i="9"/>
  <c r="L77" i="9"/>
  <c r="M64" i="9"/>
  <c r="M66" i="9"/>
  <c r="M68" i="9"/>
  <c r="M70" i="9"/>
  <c r="M72" i="9"/>
  <c r="M74" i="9"/>
  <c r="M76" i="9"/>
  <c r="L66" i="9"/>
  <c r="L70" i="9"/>
  <c r="L74" i="9"/>
  <c r="L64" i="9"/>
  <c r="L68" i="9"/>
  <c r="L72" i="9"/>
  <c r="L76" i="9"/>
  <c r="L61" i="9"/>
  <c r="L63" i="9"/>
  <c r="L67" i="9"/>
  <c r="L71" i="9"/>
  <c r="L75" i="9"/>
  <c r="M63" i="9"/>
  <c r="M61" i="9"/>
  <c r="J49" i="9"/>
  <c r="M49" i="9" s="1"/>
  <c r="I49" i="9"/>
  <c r="L47" i="9" s="1"/>
  <c r="C22" i="9"/>
  <c r="C14" i="9"/>
  <c r="C23" i="8"/>
  <c r="C10" i="8"/>
  <c r="C23" i="7"/>
  <c r="C10" i="7"/>
  <c r="C29" i="6"/>
  <c r="I16" i="12" l="1"/>
  <c r="C59" i="12"/>
  <c r="I24" i="12"/>
  <c r="K29" i="12"/>
  <c r="L36" i="11"/>
  <c r="I28" i="12"/>
  <c r="L37" i="11"/>
  <c r="L43" i="11"/>
  <c r="G113" i="11"/>
  <c r="G129" i="11" s="1"/>
  <c r="J20" i="12"/>
  <c r="L40" i="12"/>
  <c r="J25" i="12"/>
  <c r="L42" i="12"/>
  <c r="X28" i="10"/>
  <c r="F113" i="11"/>
  <c r="F117" i="11" s="1"/>
  <c r="M115" i="11"/>
  <c r="L48" i="11"/>
  <c r="L45" i="11"/>
  <c r="L44" i="11"/>
  <c r="L35" i="11"/>
  <c r="L39" i="11"/>
  <c r="H90" i="9"/>
  <c r="G91" i="9"/>
  <c r="U29" i="10"/>
  <c r="X27" i="10"/>
  <c r="L41" i="11"/>
  <c r="L40" i="11"/>
  <c r="L47" i="11"/>
  <c r="L33" i="11"/>
  <c r="C113" i="11"/>
  <c r="C120" i="11" s="1"/>
  <c r="E113" i="11"/>
  <c r="E122" i="11" s="1"/>
  <c r="F72" i="11"/>
  <c r="F83" i="11" s="1"/>
  <c r="I113" i="11"/>
  <c r="I115" i="11" s="1"/>
  <c r="D113" i="11"/>
  <c r="D122" i="11" s="1"/>
  <c r="G72" i="11"/>
  <c r="G77" i="11" s="1"/>
  <c r="L33" i="6"/>
  <c r="M34" i="6"/>
  <c r="V29" i="10"/>
  <c r="M124" i="11"/>
  <c r="M116" i="11"/>
  <c r="I20" i="12"/>
  <c r="K18" i="12"/>
  <c r="J24" i="12"/>
  <c r="H91" i="9"/>
  <c r="M50" i="9"/>
  <c r="O129" i="11"/>
  <c r="O117" i="11"/>
  <c r="O118" i="11"/>
  <c r="M47" i="9"/>
  <c r="I44" i="11"/>
  <c r="O125" i="11"/>
  <c r="L46" i="11"/>
  <c r="O84" i="11"/>
  <c r="O74" i="11"/>
  <c r="H113" i="11"/>
  <c r="H120" i="11" s="1"/>
  <c r="V27" i="10"/>
  <c r="Y27" i="10"/>
  <c r="X29" i="10"/>
  <c r="I46" i="11"/>
  <c r="O123" i="11"/>
  <c r="L42" i="11"/>
  <c r="O116" i="11"/>
  <c r="I43" i="11"/>
  <c r="O121" i="11"/>
  <c r="L38" i="11"/>
  <c r="I19" i="12"/>
  <c r="D59" i="12"/>
  <c r="K22" i="12"/>
  <c r="K26" i="12"/>
  <c r="F91" i="9"/>
  <c r="E26" i="7"/>
  <c r="C30" i="7" s="1"/>
  <c r="E28" i="7"/>
  <c r="C32" i="7" s="1"/>
  <c r="J29" i="12"/>
  <c r="J26" i="12"/>
  <c r="J17" i="12"/>
  <c r="J21" i="12"/>
  <c r="K27" i="12"/>
  <c r="I17" i="12"/>
  <c r="I22" i="12"/>
  <c r="J16" i="12"/>
  <c r="I29" i="12"/>
  <c r="K23" i="12"/>
  <c r="J18" i="12"/>
  <c r="J28" i="12"/>
  <c r="I23" i="12"/>
  <c r="K17" i="12"/>
  <c r="K28" i="12"/>
  <c r="J23" i="12"/>
  <c r="I18" i="12"/>
  <c r="L32" i="12"/>
  <c r="K21" i="12"/>
  <c r="I21" i="12"/>
  <c r="K15" i="12"/>
  <c r="I26" i="12"/>
  <c r="K20" i="12"/>
  <c r="J15" i="12"/>
  <c r="K25" i="12"/>
  <c r="J22" i="12"/>
  <c r="J27" i="12"/>
  <c r="K16" i="12"/>
  <c r="I25" i="12"/>
  <c r="K19" i="12"/>
  <c r="K24" i="12"/>
  <c r="J19" i="12"/>
  <c r="I27" i="12"/>
  <c r="I15" i="12"/>
  <c r="P36" i="12"/>
  <c r="P42" i="12"/>
  <c r="P43" i="12"/>
  <c r="P39" i="12"/>
  <c r="P46" i="12"/>
  <c r="P34" i="12"/>
  <c r="P47" i="12"/>
  <c r="P44" i="12"/>
  <c r="P38" i="12"/>
  <c r="P35" i="12"/>
  <c r="P32" i="12"/>
  <c r="L34" i="12"/>
  <c r="L35" i="12"/>
  <c r="O45" i="12"/>
  <c r="O40" i="12"/>
  <c r="O37" i="12"/>
  <c r="O46" i="12"/>
  <c r="O43" i="12"/>
  <c r="O38" i="12"/>
  <c r="O35" i="12"/>
  <c r="L37" i="12"/>
  <c r="P33" i="12"/>
  <c r="M43" i="12"/>
  <c r="M40" i="12"/>
  <c r="M35" i="12"/>
  <c r="R30" i="12"/>
  <c r="R33" i="12" s="1"/>
  <c r="L47" i="12"/>
  <c r="M46" i="12"/>
  <c r="M41" i="12"/>
  <c r="M38" i="12"/>
  <c r="M33" i="12"/>
  <c r="P45" i="12"/>
  <c r="L33" i="12"/>
  <c r="O44" i="12"/>
  <c r="O41" i="12"/>
  <c r="O36" i="12"/>
  <c r="O33" i="12"/>
  <c r="L43" i="12"/>
  <c r="O47" i="12"/>
  <c r="O42" i="12"/>
  <c r="O39" i="12"/>
  <c r="O34" i="12"/>
  <c r="M32" i="12"/>
  <c r="L45" i="12"/>
  <c r="P41" i="12"/>
  <c r="L44" i="12"/>
  <c r="L36" i="12"/>
  <c r="M47" i="12"/>
  <c r="L46" i="12"/>
  <c r="M44" i="12"/>
  <c r="M39" i="12"/>
  <c r="L38" i="12"/>
  <c r="M36" i="12"/>
  <c r="L39" i="12"/>
  <c r="M45" i="12"/>
  <c r="M42" i="12"/>
  <c r="P40" i="12"/>
  <c r="M37" i="12"/>
  <c r="S30" i="12"/>
  <c r="I41" i="11"/>
  <c r="I33" i="11"/>
  <c r="M35" i="11"/>
  <c r="O82" i="11"/>
  <c r="O86" i="11"/>
  <c r="O83" i="11"/>
  <c r="O79" i="11"/>
  <c r="O88" i="11"/>
  <c r="O85" i="11"/>
  <c r="O77" i="11"/>
  <c r="G118" i="11"/>
  <c r="G115" i="11"/>
  <c r="K123" i="11"/>
  <c r="J119" i="11"/>
  <c r="O87" i="11"/>
  <c r="O80" i="11"/>
  <c r="O128" i="11"/>
  <c r="M130" i="11"/>
  <c r="K129" i="11"/>
  <c r="O75" i="11"/>
  <c r="O130" i="11"/>
  <c r="O81" i="11"/>
  <c r="K124" i="11"/>
  <c r="K116" i="11"/>
  <c r="K128" i="11"/>
  <c r="K120" i="11"/>
  <c r="J123" i="11"/>
  <c r="J125" i="11"/>
  <c r="J121" i="11"/>
  <c r="K126" i="11"/>
  <c r="J115" i="11"/>
  <c r="J116" i="11"/>
  <c r="M33" i="11"/>
  <c r="M127" i="11"/>
  <c r="M123" i="11"/>
  <c r="M119" i="11"/>
  <c r="M125" i="11"/>
  <c r="M117" i="11"/>
  <c r="M129" i="11"/>
  <c r="M121" i="11"/>
  <c r="K115" i="11"/>
  <c r="K121" i="11"/>
  <c r="J117" i="11"/>
  <c r="O78" i="11"/>
  <c r="O124" i="11"/>
  <c r="M128" i="11"/>
  <c r="M120" i="11"/>
  <c r="K125" i="11"/>
  <c r="K118" i="11"/>
  <c r="O126" i="11"/>
  <c r="J130" i="11"/>
  <c r="J126" i="11"/>
  <c r="J122" i="11"/>
  <c r="J118" i="11"/>
  <c r="J128" i="11"/>
  <c r="J120" i="11"/>
  <c r="M36" i="11"/>
  <c r="E72" i="11"/>
  <c r="E74" i="11" s="1"/>
  <c r="O127" i="11"/>
  <c r="O119" i="11"/>
  <c r="K127" i="11"/>
  <c r="K119" i="11"/>
  <c r="J127" i="11"/>
  <c r="K117" i="11"/>
  <c r="O115" i="11"/>
  <c r="O76" i="11"/>
  <c r="O120" i="11"/>
  <c r="M126" i="11"/>
  <c r="M118" i="11"/>
  <c r="K130" i="11"/>
  <c r="J124" i="11"/>
  <c r="H72" i="11"/>
  <c r="K72" i="11"/>
  <c r="M72" i="11"/>
  <c r="D72" i="11"/>
  <c r="D85" i="11" s="1"/>
  <c r="C72" i="11"/>
  <c r="I72" i="11"/>
  <c r="J72" i="11"/>
  <c r="J46" i="11"/>
  <c r="M48" i="11"/>
  <c r="I48" i="11"/>
  <c r="J37" i="11"/>
  <c r="I45" i="11"/>
  <c r="J34" i="11"/>
  <c r="J43" i="11"/>
  <c r="J47" i="11"/>
  <c r="J48" i="11"/>
  <c r="J35" i="11"/>
  <c r="M46" i="11"/>
  <c r="M42" i="11"/>
  <c r="M38" i="11"/>
  <c r="M34" i="11"/>
  <c r="M44" i="11"/>
  <c r="J41" i="11"/>
  <c r="I36" i="11"/>
  <c r="J33" i="11"/>
  <c r="J38" i="11"/>
  <c r="M41" i="11"/>
  <c r="M39" i="11"/>
  <c r="J44" i="11"/>
  <c r="M47" i="11"/>
  <c r="I39" i="11"/>
  <c r="J39" i="11"/>
  <c r="J36" i="11"/>
  <c r="M40" i="11"/>
  <c r="J45" i="11"/>
  <c r="I40" i="11"/>
  <c r="J42" i="11"/>
  <c r="I37" i="11"/>
  <c r="I38" i="11"/>
  <c r="M37" i="11"/>
  <c r="I42" i="11"/>
  <c r="I34" i="11"/>
  <c r="I47" i="11"/>
  <c r="M43" i="11"/>
  <c r="H31" i="11"/>
  <c r="F31" i="11"/>
  <c r="F33" i="11" s="1"/>
  <c r="E31" i="11"/>
  <c r="G31" i="11"/>
  <c r="G36" i="11" s="1"/>
  <c r="D31" i="11"/>
  <c r="C31" i="11"/>
  <c r="W29" i="10"/>
  <c r="Y28" i="10"/>
  <c r="Y29" i="10"/>
  <c r="U27" i="10"/>
  <c r="U28" i="10"/>
  <c r="W28" i="10"/>
  <c r="V28" i="10"/>
  <c r="W27" i="10"/>
  <c r="N19" i="10"/>
  <c r="L20" i="10"/>
  <c r="K22" i="10"/>
  <c r="J19" i="10"/>
  <c r="I16" i="10"/>
  <c r="M13" i="10"/>
  <c r="M23" i="10"/>
  <c r="J14" i="10"/>
  <c r="N14" i="10"/>
  <c r="M22" i="10"/>
  <c r="K16" i="10"/>
  <c r="J24" i="10"/>
  <c r="I17" i="10"/>
  <c r="N24" i="10"/>
  <c r="L21" i="10"/>
  <c r="J15" i="10"/>
  <c r="N15" i="10"/>
  <c r="M19" i="10"/>
  <c r="K13" i="10"/>
  <c r="M18" i="10"/>
  <c r="I21" i="10"/>
  <c r="I13" i="10"/>
  <c r="N20" i="10"/>
  <c r="I24" i="10"/>
  <c r="K14" i="10"/>
  <c r="J22" i="10"/>
  <c r="K24" i="10"/>
  <c r="I18" i="10"/>
  <c r="J13" i="10"/>
  <c r="K23" i="10"/>
  <c r="K17" i="10"/>
  <c r="L19" i="10"/>
  <c r="L18" i="10"/>
  <c r="L22" i="10"/>
  <c r="M24" i="10"/>
  <c r="K18" i="10"/>
  <c r="I23" i="10"/>
  <c r="L16" i="10"/>
  <c r="I22" i="10"/>
  <c r="L15" i="10"/>
  <c r="K15" i="10"/>
  <c r="N17" i="10"/>
  <c r="K19" i="10"/>
  <c r="M20" i="10"/>
  <c r="L17" i="10"/>
  <c r="L13" i="10"/>
  <c r="I19" i="10"/>
  <c r="M15" i="10"/>
  <c r="N22" i="10"/>
  <c r="J21" i="10"/>
  <c r="M14" i="10"/>
  <c r="M17" i="10"/>
  <c r="J16" i="10"/>
  <c r="N16" i="10"/>
  <c r="J23" i="10"/>
  <c r="I20" i="10"/>
  <c r="M16" i="10"/>
  <c r="N23" i="10"/>
  <c r="L24" i="10"/>
  <c r="K21" i="10"/>
  <c r="J18" i="10"/>
  <c r="I15" i="10"/>
  <c r="N18" i="10"/>
  <c r="L23" i="10"/>
  <c r="K20" i="10"/>
  <c r="J17" i="10"/>
  <c r="I14" i="10"/>
  <c r="M21" i="10"/>
  <c r="N21" i="10"/>
  <c r="L14" i="10"/>
  <c r="J20" i="10"/>
  <c r="N13" i="10"/>
  <c r="D26" i="10"/>
  <c r="J26" i="10" s="1"/>
  <c r="H26" i="10"/>
  <c r="N26" i="10" s="1"/>
  <c r="C26" i="10"/>
  <c r="I26" i="10" s="1"/>
  <c r="G26" i="10"/>
  <c r="M26" i="10" s="1"/>
  <c r="E26" i="10"/>
  <c r="K26" i="10" s="1"/>
  <c r="F26" i="10"/>
  <c r="D89" i="9"/>
  <c r="G61" i="9"/>
  <c r="C90" i="9"/>
  <c r="M46" i="9"/>
  <c r="M52" i="9"/>
  <c r="L54" i="9"/>
  <c r="L48" i="9"/>
  <c r="L52" i="9"/>
  <c r="L49" i="9"/>
  <c r="L51" i="9"/>
  <c r="L50" i="9"/>
  <c r="M53" i="9"/>
  <c r="L53" i="9"/>
  <c r="M48" i="9"/>
  <c r="L46" i="9"/>
  <c r="M51" i="9"/>
  <c r="M45" i="9"/>
  <c r="M54" i="9"/>
  <c r="L45" i="9"/>
  <c r="G90" i="9"/>
  <c r="F76" i="9"/>
  <c r="H67" i="9"/>
  <c r="G72" i="9"/>
  <c r="E91" i="9"/>
  <c r="H89" i="9"/>
  <c r="G69" i="9"/>
  <c r="D90" i="9"/>
  <c r="C89" i="9"/>
  <c r="F68" i="9"/>
  <c r="G73" i="9"/>
  <c r="G65" i="9"/>
  <c r="F69" i="9"/>
  <c r="H61" i="9"/>
  <c r="F64" i="9"/>
  <c r="G71" i="9"/>
  <c r="F77" i="9"/>
  <c r="G77" i="9"/>
  <c r="F71" i="9"/>
  <c r="H64" i="9"/>
  <c r="F63" i="9"/>
  <c r="G70" i="9"/>
  <c r="G62" i="9"/>
  <c r="H76" i="9"/>
  <c r="D91" i="9"/>
  <c r="F73" i="9"/>
  <c r="H75" i="9"/>
  <c r="F66" i="9"/>
  <c r="F67" i="9"/>
  <c r="F61" i="9"/>
  <c r="F65" i="9"/>
  <c r="H71" i="9"/>
  <c r="H63" i="9"/>
  <c r="H74" i="9"/>
  <c r="F74" i="9"/>
  <c r="G76" i="9"/>
  <c r="G68" i="9"/>
  <c r="H72" i="9"/>
  <c r="F90" i="9"/>
  <c r="H66" i="9"/>
  <c r="G64" i="9"/>
  <c r="H62" i="9"/>
  <c r="F62" i="9"/>
  <c r="H73" i="9"/>
  <c r="H65" i="9"/>
  <c r="F72" i="9"/>
  <c r="G75" i="9"/>
  <c r="G67" i="9"/>
  <c r="H77" i="9"/>
  <c r="H69" i="9"/>
  <c r="G63" i="9"/>
  <c r="E90" i="9"/>
  <c r="H70" i="9"/>
  <c r="F70" i="9"/>
  <c r="G74" i="9"/>
  <c r="G66" i="9"/>
  <c r="G89" i="9"/>
  <c r="F75" i="9"/>
  <c r="H68" i="9"/>
  <c r="F89" i="9"/>
  <c r="E89" i="9"/>
  <c r="C91" i="9"/>
  <c r="D49" i="9"/>
  <c r="G49" i="9" s="1"/>
  <c r="E49" i="9"/>
  <c r="H49" i="9" s="1"/>
  <c r="F5" i="21" s="1"/>
  <c r="C49" i="9"/>
  <c r="F49" i="9" s="1"/>
  <c r="K30" i="9"/>
  <c r="L29" i="9"/>
  <c r="I29" i="9"/>
  <c r="L30" i="9"/>
  <c r="M29" i="9"/>
  <c r="I30" i="9"/>
  <c r="M30" i="9"/>
  <c r="J29" i="9"/>
  <c r="N29" i="9"/>
  <c r="J30" i="9"/>
  <c r="N30" i="9"/>
  <c r="K29" i="9"/>
  <c r="N26" i="8"/>
  <c r="L30" i="8" s="1"/>
  <c r="N27" i="8"/>
  <c r="I31" i="8" s="1"/>
  <c r="E15" i="8"/>
  <c r="C19" i="8" s="1"/>
  <c r="H13" i="8"/>
  <c r="G17" i="8" s="1"/>
  <c r="H14" i="8"/>
  <c r="F18" i="8" s="1"/>
  <c r="H13" i="7"/>
  <c r="G17" i="7" s="1"/>
  <c r="H26" i="7"/>
  <c r="G30" i="7" s="1"/>
  <c r="H27" i="7"/>
  <c r="F31" i="7" s="1"/>
  <c r="H14" i="7"/>
  <c r="F18" i="7" s="1"/>
  <c r="L37" i="6"/>
  <c r="L41" i="6"/>
  <c r="M33" i="6"/>
  <c r="L36" i="6"/>
  <c r="M37" i="6"/>
  <c r="L40" i="6"/>
  <c r="M41" i="6"/>
  <c r="M38" i="6"/>
  <c r="M42" i="6"/>
  <c r="L35" i="6"/>
  <c r="M36" i="6"/>
  <c r="L39" i="6"/>
  <c r="M40" i="6"/>
  <c r="L43" i="6"/>
  <c r="L34" i="6"/>
  <c r="M35" i="6"/>
  <c r="L38" i="6"/>
  <c r="M39" i="6"/>
  <c r="L42" i="6"/>
  <c r="M43" i="6"/>
  <c r="L32" i="6"/>
  <c r="M32" i="6"/>
  <c r="C10" i="6"/>
  <c r="F127" i="11" l="1"/>
  <c r="F129" i="11"/>
  <c r="F130" i="11"/>
  <c r="F128" i="11"/>
  <c r="F85" i="11"/>
  <c r="F116" i="11"/>
  <c r="F124" i="11"/>
  <c r="F115" i="11"/>
  <c r="F79" i="11"/>
  <c r="F86" i="11"/>
  <c r="G82" i="11"/>
  <c r="F122" i="11"/>
  <c r="F84" i="11"/>
  <c r="F118" i="11"/>
  <c r="F125" i="11"/>
  <c r="F74" i="11"/>
  <c r="F75" i="11"/>
  <c r="F82" i="11"/>
  <c r="F123" i="11"/>
  <c r="F126" i="11"/>
  <c r="F121" i="11"/>
  <c r="F120" i="11"/>
  <c r="F119" i="11"/>
  <c r="F87" i="11"/>
  <c r="F81" i="11"/>
  <c r="D117" i="11"/>
  <c r="C115" i="11"/>
  <c r="C125" i="11"/>
  <c r="G116" i="11"/>
  <c r="G85" i="11"/>
  <c r="H123" i="11"/>
  <c r="G87" i="11"/>
  <c r="E125" i="11"/>
  <c r="D120" i="11"/>
  <c r="D119" i="11"/>
  <c r="G119" i="11"/>
  <c r="G125" i="11"/>
  <c r="C129" i="11"/>
  <c r="D116" i="11"/>
  <c r="G126" i="11"/>
  <c r="G120" i="11"/>
  <c r="C119" i="11"/>
  <c r="G127" i="11"/>
  <c r="D127" i="11"/>
  <c r="C116" i="11"/>
  <c r="C118" i="11"/>
  <c r="D121" i="11"/>
  <c r="G117" i="11"/>
  <c r="G121" i="11"/>
  <c r="G122" i="11"/>
  <c r="G124" i="11"/>
  <c r="C121" i="11"/>
  <c r="C117" i="11"/>
  <c r="C123" i="11"/>
  <c r="C126" i="11"/>
  <c r="G130" i="11"/>
  <c r="G128" i="11"/>
  <c r="G123" i="11"/>
  <c r="I125" i="11"/>
  <c r="I128" i="11"/>
  <c r="I119" i="11"/>
  <c r="C124" i="11"/>
  <c r="D130" i="11"/>
  <c r="D128" i="11"/>
  <c r="H129" i="11"/>
  <c r="D123" i="11"/>
  <c r="D115" i="11"/>
  <c r="C122" i="11"/>
  <c r="D126" i="11"/>
  <c r="H122" i="11"/>
  <c r="D124" i="11"/>
  <c r="C127" i="11"/>
  <c r="D118" i="11"/>
  <c r="D125" i="11"/>
  <c r="C128" i="11"/>
  <c r="C130" i="11"/>
  <c r="D129" i="11"/>
  <c r="E27" i="7"/>
  <c r="C31" i="7" s="1"/>
  <c r="K31" i="8"/>
  <c r="I30" i="8"/>
  <c r="G75" i="11"/>
  <c r="E123" i="11"/>
  <c r="E121" i="11"/>
  <c r="G89" i="11"/>
  <c r="G83" i="11"/>
  <c r="G78" i="11"/>
  <c r="E130" i="11"/>
  <c r="E118" i="11"/>
  <c r="E115" i="11"/>
  <c r="E128" i="11"/>
  <c r="H115" i="11"/>
  <c r="G81" i="11"/>
  <c r="E124" i="11"/>
  <c r="E117" i="11"/>
  <c r="E119" i="11"/>
  <c r="G76" i="11"/>
  <c r="G80" i="11"/>
  <c r="H117" i="11"/>
  <c r="I123" i="11"/>
  <c r="H118" i="11"/>
  <c r="F89" i="11"/>
  <c r="H119" i="11"/>
  <c r="H121" i="11"/>
  <c r="F78" i="11"/>
  <c r="F77" i="11"/>
  <c r="F88" i="11"/>
  <c r="I117" i="11"/>
  <c r="I126" i="11"/>
  <c r="I122" i="11"/>
  <c r="H116" i="11"/>
  <c r="I130" i="11"/>
  <c r="I121" i="11"/>
  <c r="H130" i="11"/>
  <c r="I116" i="11"/>
  <c r="H124" i="11"/>
  <c r="I129" i="11"/>
  <c r="H126" i="11"/>
  <c r="E127" i="11"/>
  <c r="G88" i="11"/>
  <c r="I120" i="11"/>
  <c r="E120" i="11"/>
  <c r="H127" i="11"/>
  <c r="H125" i="11"/>
  <c r="H128" i="11"/>
  <c r="G86" i="11"/>
  <c r="G84" i="11"/>
  <c r="E126" i="11"/>
  <c r="E116" i="11"/>
  <c r="E129" i="11"/>
  <c r="F80" i="11"/>
  <c r="F76" i="11"/>
  <c r="G74" i="11"/>
  <c r="G79" i="11"/>
  <c r="I118" i="11"/>
  <c r="I127" i="11"/>
  <c r="I124" i="11"/>
  <c r="M31" i="8"/>
  <c r="E80" i="11"/>
  <c r="E15" i="7"/>
  <c r="C19" i="7" s="1"/>
  <c r="F17" i="7"/>
  <c r="G32" i="6"/>
  <c r="M30" i="8"/>
  <c r="D86" i="11"/>
  <c r="D87" i="11"/>
  <c r="E87" i="11"/>
  <c r="D76" i="11"/>
  <c r="E83" i="11"/>
  <c r="D89" i="11"/>
  <c r="S42" i="12"/>
  <c r="G53" i="12"/>
  <c r="G56" i="12" s="1"/>
  <c r="R47" i="12"/>
  <c r="F53" i="12"/>
  <c r="F56" i="12" s="1"/>
  <c r="R45" i="12"/>
  <c r="R35" i="12"/>
  <c r="R32" i="12"/>
  <c r="R41" i="12"/>
  <c r="R38" i="12"/>
  <c r="R39" i="12"/>
  <c r="R43" i="12"/>
  <c r="R46" i="12"/>
  <c r="R37" i="12"/>
  <c r="R42" i="12"/>
  <c r="S46" i="12"/>
  <c r="S41" i="12"/>
  <c r="S39" i="12"/>
  <c r="S40" i="12"/>
  <c r="S38" i="12"/>
  <c r="S37" i="12"/>
  <c r="S35" i="12"/>
  <c r="S43" i="12"/>
  <c r="S34" i="12"/>
  <c r="S36" i="12"/>
  <c r="S45" i="12"/>
  <c r="S32" i="12"/>
  <c r="S44" i="12"/>
  <c r="S33" i="12"/>
  <c r="R36" i="12"/>
  <c r="R44" i="12"/>
  <c r="R40" i="12"/>
  <c r="R34" i="12"/>
  <c r="S47" i="12"/>
  <c r="C74" i="11"/>
  <c r="C80" i="11"/>
  <c r="C75" i="11"/>
  <c r="C83" i="11"/>
  <c r="C81" i="11"/>
  <c r="C85" i="11"/>
  <c r="H85" i="11"/>
  <c r="H78" i="11"/>
  <c r="H80" i="11"/>
  <c r="H82" i="11"/>
  <c r="H87" i="11"/>
  <c r="H79" i="11"/>
  <c r="H76" i="11"/>
  <c r="H86" i="11"/>
  <c r="H77" i="11"/>
  <c r="H75" i="11"/>
  <c r="H74" i="11"/>
  <c r="H83" i="11"/>
  <c r="H88" i="11"/>
  <c r="H89" i="11"/>
  <c r="H84" i="11"/>
  <c r="H81" i="11"/>
  <c r="D88" i="11"/>
  <c r="C79" i="11"/>
  <c r="D83" i="11"/>
  <c r="J81" i="11"/>
  <c r="J79" i="11"/>
  <c r="J74" i="11"/>
  <c r="J80" i="11"/>
  <c r="J77" i="11"/>
  <c r="J76" i="11"/>
  <c r="J82" i="11"/>
  <c r="J84" i="11"/>
  <c r="J89" i="11"/>
  <c r="J88" i="11"/>
  <c r="J87" i="11"/>
  <c r="J78" i="11"/>
  <c r="J75" i="11"/>
  <c r="J83" i="11"/>
  <c r="J86" i="11"/>
  <c r="J85" i="11"/>
  <c r="C87" i="11"/>
  <c r="C77" i="11"/>
  <c r="E84" i="11"/>
  <c r="C84" i="11"/>
  <c r="E76" i="11"/>
  <c r="E86" i="11"/>
  <c r="D79" i="11"/>
  <c r="D81" i="11"/>
  <c r="D84" i="11"/>
  <c r="E88" i="11"/>
  <c r="K89" i="11"/>
  <c r="K84" i="11"/>
  <c r="K77" i="11"/>
  <c r="K86" i="11"/>
  <c r="K81" i="11"/>
  <c r="K83" i="11"/>
  <c r="K88" i="11"/>
  <c r="K87" i="11"/>
  <c r="K76" i="11"/>
  <c r="K78" i="11"/>
  <c r="K80" i="11"/>
  <c r="K79" i="11"/>
  <c r="K75" i="11"/>
  <c r="K82" i="11"/>
  <c r="K85" i="11"/>
  <c r="K74" i="11"/>
  <c r="C76" i="11"/>
  <c r="C78" i="11"/>
  <c r="E81" i="11"/>
  <c r="C86" i="11"/>
  <c r="E85" i="11"/>
  <c r="D77" i="11"/>
  <c r="C89" i="11"/>
  <c r="I80" i="11"/>
  <c r="I81" i="11"/>
  <c r="I83" i="11"/>
  <c r="I82" i="11"/>
  <c r="I75" i="11"/>
  <c r="I87" i="11"/>
  <c r="I78" i="11"/>
  <c r="I79" i="11"/>
  <c r="I85" i="11"/>
  <c r="I76" i="11"/>
  <c r="I88" i="11"/>
  <c r="I84" i="11"/>
  <c r="I86" i="11"/>
  <c r="I77" i="11"/>
  <c r="I89" i="11"/>
  <c r="I74" i="11"/>
  <c r="M86" i="11"/>
  <c r="M82" i="11"/>
  <c r="M84" i="11"/>
  <c r="M80" i="11"/>
  <c r="M78" i="11"/>
  <c r="M76" i="11"/>
  <c r="M85" i="11"/>
  <c r="M89" i="11"/>
  <c r="M75" i="11"/>
  <c r="M87" i="11"/>
  <c r="M74" i="11"/>
  <c r="M77" i="11"/>
  <c r="M79" i="11"/>
  <c r="M88" i="11"/>
  <c r="M83" i="11"/>
  <c r="M81" i="11"/>
  <c r="E78" i="11"/>
  <c r="D75" i="11"/>
  <c r="D82" i="11"/>
  <c r="C88" i="11"/>
  <c r="E75" i="11"/>
  <c r="E77" i="11"/>
  <c r="C82" i="11"/>
  <c r="D78" i="11"/>
  <c r="D80" i="11"/>
  <c r="D74" i="11"/>
  <c r="E82" i="11"/>
  <c r="E89" i="11"/>
  <c r="E79" i="11"/>
  <c r="D36" i="11"/>
  <c r="H36" i="11"/>
  <c r="E47" i="11"/>
  <c r="C48" i="11"/>
  <c r="C34" i="11"/>
  <c r="G34" i="11"/>
  <c r="G46" i="11"/>
  <c r="C35" i="11"/>
  <c r="F44" i="11"/>
  <c r="G43" i="11"/>
  <c r="E41" i="11"/>
  <c r="E48" i="11"/>
  <c r="E44" i="11"/>
  <c r="F42" i="11"/>
  <c r="C45" i="11"/>
  <c r="E36" i="11"/>
  <c r="C39" i="11"/>
  <c r="C41" i="11"/>
  <c r="C46" i="11"/>
  <c r="F43" i="11"/>
  <c r="C44" i="11"/>
  <c r="F37" i="11"/>
  <c r="F41" i="11"/>
  <c r="F47" i="11"/>
  <c r="F38" i="11"/>
  <c r="F45" i="11"/>
  <c r="H38" i="11"/>
  <c r="D33" i="11"/>
  <c r="D39" i="11"/>
  <c r="D46" i="11"/>
  <c r="G39" i="11"/>
  <c r="H43" i="11"/>
  <c r="H42" i="11"/>
  <c r="E33" i="11"/>
  <c r="H35" i="11"/>
  <c r="H48" i="11"/>
  <c r="H37" i="11"/>
  <c r="E40" i="11"/>
  <c r="E43" i="11"/>
  <c r="E34" i="11"/>
  <c r="G42" i="11"/>
  <c r="F39" i="11"/>
  <c r="D37" i="11"/>
  <c r="D34" i="11"/>
  <c r="H44" i="11"/>
  <c r="C33" i="11"/>
  <c r="D38" i="11"/>
  <c r="C36" i="11"/>
  <c r="G44" i="11"/>
  <c r="F34" i="11"/>
  <c r="H39" i="11"/>
  <c r="D43" i="11"/>
  <c r="D47" i="11"/>
  <c r="D48" i="11"/>
  <c r="G40" i="11"/>
  <c r="H45" i="11"/>
  <c r="E37" i="11"/>
  <c r="G33" i="11"/>
  <c r="H34" i="11"/>
  <c r="C40" i="11"/>
  <c r="F36" i="11"/>
  <c r="F35" i="11"/>
  <c r="G38" i="11"/>
  <c r="F48" i="11"/>
  <c r="C37" i="11"/>
  <c r="E39" i="11"/>
  <c r="C43" i="11"/>
  <c r="E45" i="11"/>
  <c r="D41" i="11"/>
  <c r="F40" i="11"/>
  <c r="D42" i="11"/>
  <c r="E42" i="11"/>
  <c r="H46" i="11"/>
  <c r="H47" i="11"/>
  <c r="H33" i="11"/>
  <c r="D35" i="11"/>
  <c r="C38" i="11"/>
  <c r="C42" i="11"/>
  <c r="E38" i="11"/>
  <c r="G48" i="11"/>
  <c r="D44" i="11"/>
  <c r="D40" i="11"/>
  <c r="G41" i="11"/>
  <c r="G35" i="11"/>
  <c r="C47" i="11"/>
  <c r="G47" i="11"/>
  <c r="G45" i="11"/>
  <c r="D45" i="11"/>
  <c r="F46" i="11"/>
  <c r="H40" i="11"/>
  <c r="H41" i="11"/>
  <c r="G37" i="11"/>
  <c r="E46" i="11"/>
  <c r="E35" i="11"/>
  <c r="J29" i="10"/>
  <c r="N29" i="10"/>
  <c r="K29" i="10"/>
  <c r="J28" i="10"/>
  <c r="J27" i="10"/>
  <c r="I29" i="10"/>
  <c r="M29" i="10"/>
  <c r="I27" i="10"/>
  <c r="M28" i="10"/>
  <c r="L26" i="10"/>
  <c r="L29" i="10"/>
  <c r="L28" i="10"/>
  <c r="N28" i="10"/>
  <c r="L27" i="10"/>
  <c r="M27" i="10"/>
  <c r="I28" i="10"/>
  <c r="K28" i="10"/>
  <c r="N27" i="10"/>
  <c r="K27" i="10"/>
  <c r="F47" i="9"/>
  <c r="F52" i="9"/>
  <c r="F45" i="9"/>
  <c r="H53" i="9"/>
  <c r="J5" i="21" s="1"/>
  <c r="H46" i="9"/>
  <c r="C5" i="21" s="1"/>
  <c r="F51" i="9"/>
  <c r="H54" i="9"/>
  <c r="K5" i="21" s="1"/>
  <c r="G54" i="9"/>
  <c r="G47" i="9"/>
  <c r="G53" i="9"/>
  <c r="G50" i="9"/>
  <c r="G52" i="9"/>
  <c r="G51" i="9"/>
  <c r="H51" i="9"/>
  <c r="H5" i="21" s="1"/>
  <c r="G45" i="9"/>
  <c r="F54" i="9"/>
  <c r="H52" i="9"/>
  <c r="I5" i="21" s="1"/>
  <c r="F48" i="9"/>
  <c r="F53" i="9"/>
  <c r="H47" i="9"/>
  <c r="D5" i="21" s="1"/>
  <c r="H50" i="9"/>
  <c r="G5" i="21" s="1"/>
  <c r="G48" i="9"/>
  <c r="H45" i="9"/>
  <c r="B5" i="21" s="1"/>
  <c r="F46" i="9"/>
  <c r="H48" i="9"/>
  <c r="E5" i="21" s="1"/>
  <c r="F50" i="9"/>
  <c r="G46" i="9"/>
  <c r="C30" i="9"/>
  <c r="F31" i="9"/>
  <c r="G30" i="9"/>
  <c r="H30" i="9"/>
  <c r="C29" i="9"/>
  <c r="C31" i="9"/>
  <c r="E30" i="9"/>
  <c r="E29" i="9"/>
  <c r="G31" i="9"/>
  <c r="H29" i="9"/>
  <c r="H31" i="9"/>
  <c r="D30" i="9"/>
  <c r="E31" i="9"/>
  <c r="D29" i="9"/>
  <c r="D31" i="9"/>
  <c r="G29" i="9"/>
  <c r="F29" i="9"/>
  <c r="F30" i="9"/>
  <c r="H27" i="8"/>
  <c r="E31" i="8" s="1"/>
  <c r="H28" i="8"/>
  <c r="F32" i="8" s="1"/>
  <c r="K30" i="8"/>
  <c r="J31" i="8"/>
  <c r="J30" i="8"/>
  <c r="L31" i="8"/>
  <c r="H26" i="8"/>
  <c r="E30" i="8" s="1"/>
  <c r="E13" i="8"/>
  <c r="C17" i="8" s="1"/>
  <c r="E14" i="8"/>
  <c r="D18" i="8" s="1"/>
  <c r="D19" i="8"/>
  <c r="G18" i="8"/>
  <c r="F17" i="8"/>
  <c r="E14" i="7"/>
  <c r="D18" i="7" s="1"/>
  <c r="F30" i="7"/>
  <c r="G18" i="7"/>
  <c r="D31" i="7"/>
  <c r="D30" i="7"/>
  <c r="G31" i="7"/>
  <c r="D32" i="7"/>
  <c r="E13" i="7"/>
  <c r="D17" i="7" s="1"/>
  <c r="H32" i="6"/>
  <c r="G35" i="6"/>
  <c r="F41" i="6"/>
  <c r="H35" i="6"/>
  <c r="H38" i="6"/>
  <c r="F35" i="6"/>
  <c r="M44" i="6"/>
  <c r="H39" i="6"/>
  <c r="G34" i="6"/>
  <c r="G39" i="6"/>
  <c r="F34" i="6"/>
  <c r="F39" i="6"/>
  <c r="H34" i="6"/>
  <c r="H40" i="6"/>
  <c r="G40" i="6"/>
  <c r="F40" i="6"/>
  <c r="F32" i="6"/>
  <c r="H43" i="6"/>
  <c r="G38" i="6"/>
  <c r="F33" i="6"/>
  <c r="G41" i="6"/>
  <c r="G43" i="6"/>
  <c r="F38" i="6"/>
  <c r="F43" i="6"/>
  <c r="H37" i="6"/>
  <c r="G33" i="6"/>
  <c r="L44" i="6"/>
  <c r="G42" i="6"/>
  <c r="F37" i="6"/>
  <c r="F36" i="6"/>
  <c r="F42" i="6"/>
  <c r="H36" i="6"/>
  <c r="H33" i="6"/>
  <c r="G37" i="6"/>
  <c r="H41" i="6"/>
  <c r="G36" i="6"/>
  <c r="H42" i="6"/>
  <c r="M17" i="6"/>
  <c r="M16" i="6"/>
  <c r="M20" i="6"/>
  <c r="M24" i="6"/>
  <c r="M21" i="6"/>
  <c r="M15" i="6"/>
  <c r="M19" i="6"/>
  <c r="M23" i="6"/>
  <c r="M13" i="6"/>
  <c r="M14" i="6"/>
  <c r="M18" i="6"/>
  <c r="M22" i="6"/>
  <c r="D19" i="7" l="1"/>
  <c r="C18" i="7"/>
  <c r="D17" i="8"/>
  <c r="D32" i="8"/>
  <c r="G31" i="8"/>
  <c r="C31" i="8"/>
  <c r="D31" i="8"/>
  <c r="F31" i="8"/>
  <c r="D30" i="8"/>
  <c r="G30" i="8"/>
  <c r="C30" i="8"/>
  <c r="E32" i="8"/>
  <c r="C32" i="8"/>
  <c r="G32" i="8"/>
  <c r="F30" i="8"/>
  <c r="C18" i="8"/>
  <c r="C17" i="7"/>
  <c r="H44" i="6"/>
  <c r="G44" i="6"/>
  <c r="F44" i="6"/>
  <c r="F20" i="6"/>
  <c r="H14" i="6"/>
  <c r="F23" i="6"/>
  <c r="F18" i="6"/>
  <c r="F24" i="6"/>
  <c r="H18" i="6"/>
  <c r="G13" i="6"/>
  <c r="G15" i="6"/>
  <c r="H21" i="6"/>
  <c r="G16" i="6"/>
  <c r="H23" i="6"/>
  <c r="G18" i="6"/>
  <c r="F13" i="6"/>
  <c r="H16" i="6"/>
  <c r="G19" i="6"/>
  <c r="G14" i="6"/>
  <c r="H22" i="6"/>
  <c r="G17" i="6"/>
  <c r="H24" i="6"/>
  <c r="G20" i="6"/>
  <c r="F15" i="6"/>
  <c r="G22" i="6"/>
  <c r="F17" i="6"/>
  <c r="G23" i="6"/>
  <c r="F14" i="6"/>
  <c r="H17" i="6"/>
  <c r="H19" i="6"/>
  <c r="G21" i="6"/>
  <c r="F16" i="6"/>
  <c r="F22" i="6"/>
  <c r="G24" i="6"/>
  <c r="F19" i="6"/>
  <c r="H13" i="6"/>
  <c r="F21" i="6"/>
  <c r="H15" i="6"/>
  <c r="H20" i="6"/>
  <c r="L18" i="6" l="1"/>
  <c r="L24" i="6"/>
  <c r="L21" i="6"/>
  <c r="L16" i="6"/>
  <c r="L14" i="6"/>
  <c r="L15" i="6"/>
  <c r="L17" i="6"/>
  <c r="L23" i="6"/>
  <c r="L22" i="6"/>
  <c r="L20" i="6"/>
  <c r="L13" i="6"/>
  <c r="L19" i="6"/>
  <c r="D30" i="12" l="1"/>
  <c r="C30" i="12"/>
  <c r="C41" i="12" l="1"/>
  <c r="C33" i="12"/>
  <c r="C45" i="12"/>
  <c r="C37" i="12"/>
  <c r="C42" i="12"/>
  <c r="C47" i="12"/>
  <c r="C34" i="12"/>
  <c r="C43" i="12"/>
  <c r="C38" i="12"/>
  <c r="C36" i="12"/>
  <c r="C40" i="12"/>
  <c r="C32" i="12"/>
  <c r="C44" i="12"/>
  <c r="C46" i="12"/>
  <c r="C35" i="12"/>
  <c r="C39" i="12"/>
  <c r="D34" i="12"/>
  <c r="D42" i="12"/>
  <c r="D46" i="12"/>
  <c r="D38" i="12"/>
  <c r="D47" i="12"/>
  <c r="D45" i="12"/>
  <c r="D36" i="12"/>
  <c r="D32" i="12"/>
  <c r="D37" i="12"/>
  <c r="D41" i="12"/>
  <c r="D40" i="12"/>
  <c r="D44" i="12"/>
  <c r="D35" i="12"/>
  <c r="D39" i="12"/>
  <c r="D43" i="12"/>
  <c r="D33" i="12"/>
  <c r="E30" i="12"/>
  <c r="I14" i="12"/>
  <c r="G30" i="12"/>
  <c r="H30" i="12"/>
  <c r="F30" i="12"/>
  <c r="G47" i="12" l="1"/>
  <c r="G43" i="12"/>
  <c r="G39" i="12"/>
  <c r="G35" i="12"/>
  <c r="G44" i="12"/>
  <c r="G36" i="12"/>
  <c r="G46" i="12"/>
  <c r="G33" i="12"/>
  <c r="G45" i="12"/>
  <c r="G34" i="12"/>
  <c r="G37" i="12"/>
  <c r="G42" i="12"/>
  <c r="G41" i="12"/>
  <c r="G40" i="12"/>
  <c r="G38" i="12"/>
  <c r="G32" i="12"/>
  <c r="I30" i="12"/>
  <c r="I32" i="12" s="1"/>
  <c r="H44" i="12"/>
  <c r="H36" i="12"/>
  <c r="H32" i="12"/>
  <c r="H40" i="12"/>
  <c r="H39" i="12"/>
  <c r="H35" i="12"/>
  <c r="H42" i="12"/>
  <c r="H47" i="12"/>
  <c r="H33" i="12"/>
  <c r="H46" i="12"/>
  <c r="H45" i="12"/>
  <c r="H43" i="12"/>
  <c r="H37" i="12"/>
  <c r="H41" i="12"/>
  <c r="H34" i="12"/>
  <c r="H38" i="12"/>
  <c r="F42" i="12"/>
  <c r="F38" i="12"/>
  <c r="F34" i="12"/>
  <c r="F32" i="12"/>
  <c r="F46" i="12"/>
  <c r="F35" i="12"/>
  <c r="F33" i="12"/>
  <c r="F45" i="12"/>
  <c r="F39" i="12"/>
  <c r="F43" i="12"/>
  <c r="F47" i="12"/>
  <c r="F41" i="12"/>
  <c r="F40" i="12"/>
  <c r="F44" i="12"/>
  <c r="F37" i="12"/>
  <c r="F36" i="12"/>
  <c r="E47" i="12"/>
  <c r="E43" i="12"/>
  <c r="E39" i="12"/>
  <c r="E35" i="12"/>
  <c r="E41" i="12"/>
  <c r="E33" i="12"/>
  <c r="E32" i="12"/>
  <c r="E46" i="12"/>
  <c r="E37" i="12"/>
  <c r="E45" i="12"/>
  <c r="E40" i="12"/>
  <c r="E44" i="12"/>
  <c r="E34" i="12"/>
  <c r="E42" i="12"/>
  <c r="E38" i="12"/>
  <c r="E36" i="12"/>
  <c r="J14" i="12"/>
  <c r="K14" i="12"/>
  <c r="K30" i="12" l="1"/>
  <c r="K32" i="12" s="1"/>
  <c r="J30" i="12"/>
  <c r="J32" i="12" s="1"/>
  <c r="I46" i="12"/>
  <c r="C53" i="12"/>
  <c r="C56" i="12" s="1"/>
  <c r="I34" i="12"/>
  <c r="I38" i="12"/>
  <c r="I42" i="12"/>
  <c r="I37" i="12"/>
  <c r="I35" i="12"/>
  <c r="I33" i="12"/>
  <c r="I41" i="12"/>
  <c r="I45" i="12"/>
  <c r="I39" i="12"/>
  <c r="I40" i="12"/>
  <c r="I36" i="12"/>
  <c r="I43" i="12"/>
  <c r="I44" i="12"/>
  <c r="I47" i="12"/>
  <c r="J46" i="12" l="1"/>
  <c r="D53" i="12"/>
  <c r="D56" i="12" s="1"/>
  <c r="J35" i="12"/>
  <c r="J47" i="12"/>
  <c r="J44" i="12"/>
  <c r="J42" i="12"/>
  <c r="J38" i="12"/>
  <c r="J39" i="12"/>
  <c r="J43" i="12"/>
  <c r="J41" i="12"/>
  <c r="J45" i="12"/>
  <c r="J40" i="12"/>
  <c r="J34" i="12"/>
  <c r="J36" i="12"/>
  <c r="J37" i="12"/>
  <c r="J33" i="12"/>
  <c r="K44" i="12"/>
  <c r="E53" i="12"/>
  <c r="E56" i="12" s="1"/>
  <c r="K40" i="12"/>
  <c r="K47" i="12"/>
  <c r="K36" i="12"/>
  <c r="K42" i="12"/>
  <c r="K39" i="12"/>
  <c r="K35" i="12"/>
  <c r="K33" i="12"/>
  <c r="K45" i="12"/>
  <c r="K37" i="12"/>
  <c r="K41" i="12"/>
  <c r="K34" i="12"/>
  <c r="K38" i="12"/>
  <c r="K46" i="12"/>
  <c r="K43" i="12"/>
  <c r="O43" i="13" l="1"/>
  <c r="L43" i="13"/>
  <c r="O24" i="13"/>
  <c r="L24" i="13"/>
  <c r="L42" i="13"/>
  <c r="O42" i="13"/>
  <c r="O40" i="13"/>
  <c r="L40" i="13"/>
  <c r="O23" i="13"/>
  <c r="L23" i="13"/>
  <c r="L22" i="13"/>
  <c r="O22" i="13"/>
  <c r="O41" i="13"/>
  <c r="L41" i="13"/>
  <c r="L21" i="13"/>
  <c r="O21" i="13"/>
  <c r="L25" i="13"/>
  <c r="O25" i="13"/>
  <c r="L39" i="13"/>
  <c r="O39" i="13"/>
  <c r="L59" i="13" l="1"/>
  <c r="O59" i="13"/>
  <c r="L61" i="13"/>
  <c r="O61" i="13"/>
  <c r="L57" i="13"/>
  <c r="O57" i="13"/>
  <c r="O58" i="13"/>
  <c r="L58" i="13"/>
  <c r="L60" i="13"/>
  <c r="O60" i="13"/>
  <c r="H15" i="7" l="1"/>
  <c r="F19" i="7" s="1"/>
  <c r="Q22" i="13" l="1"/>
  <c r="Q41" i="13"/>
  <c r="N61" i="13"/>
  <c r="N41" i="13"/>
  <c r="Q60" i="13"/>
  <c r="Q40" i="13"/>
  <c r="N42" i="13"/>
  <c r="N58" i="13"/>
  <c r="Q58" i="13"/>
  <c r="Q24" i="13"/>
  <c r="N24" i="13"/>
  <c r="N40" i="13"/>
  <c r="Q59" i="13"/>
  <c r="Q21" i="13"/>
  <c r="N60" i="13"/>
  <c r="N21" i="13"/>
  <c r="N25" i="13"/>
  <c r="Q23" i="13"/>
  <c r="N57" i="13"/>
  <c r="N22" i="13"/>
  <c r="Q42" i="13"/>
  <c r="Q25" i="13"/>
  <c r="N59" i="13"/>
  <c r="Q61" i="13"/>
  <c r="I91" i="9"/>
  <c r="Q57" i="13"/>
  <c r="H28" i="7"/>
  <c r="N39" i="13"/>
  <c r="N23" i="13"/>
  <c r="Q39" i="13"/>
  <c r="G19" i="7"/>
  <c r="Q43" i="13"/>
  <c r="N43" i="13"/>
  <c r="N24" i="6" l="1"/>
  <c r="L91" i="9"/>
  <c r="N34" i="6"/>
  <c r="I65" i="27"/>
  <c r="M51" i="27"/>
  <c r="E79" i="27"/>
  <c r="F26" i="27"/>
  <c r="N72" i="9"/>
  <c r="Z21" i="10"/>
  <c r="T29" i="12"/>
  <c r="K105" i="27"/>
  <c r="M31" i="9"/>
  <c r="X131" i="27"/>
  <c r="L154" i="27"/>
  <c r="T16" i="12"/>
  <c r="F32" i="7"/>
  <c r="G32" i="7"/>
  <c r="AB164" i="27"/>
  <c r="K51" i="27"/>
  <c r="J65" i="27"/>
  <c r="N31" i="9"/>
  <c r="K31" i="11"/>
  <c r="K33" i="11" s="1"/>
  <c r="P51" i="27"/>
  <c r="Y131" i="27"/>
  <c r="N38" i="6"/>
  <c r="N61" i="9"/>
  <c r="N35" i="6"/>
  <c r="Z18" i="10"/>
  <c r="T26" i="12"/>
  <c r="T23" i="12"/>
  <c r="N64" i="9"/>
  <c r="N113" i="11"/>
  <c r="N127" i="11" s="1"/>
  <c r="N72" i="11"/>
  <c r="N78" i="11" s="1"/>
  <c r="L72" i="11"/>
  <c r="L74" i="11" s="1"/>
  <c r="K65" i="27"/>
  <c r="R131" i="27"/>
  <c r="N41" i="6"/>
  <c r="N13" i="6"/>
  <c r="N75" i="9"/>
  <c r="T17" i="12"/>
  <c r="U119" i="27"/>
  <c r="T20" i="12"/>
  <c r="H154" i="27"/>
  <c r="N20" i="6"/>
  <c r="M91" i="9"/>
  <c r="T25" i="12"/>
  <c r="R51" i="27"/>
  <c r="N42" i="6"/>
  <c r="Z22" i="10"/>
  <c r="T131" i="27"/>
  <c r="Z15" i="10"/>
  <c r="O51" i="27"/>
  <c r="O105" i="27"/>
  <c r="N18" i="6"/>
  <c r="N65" i="9"/>
  <c r="N14" i="6"/>
  <c r="Z24" i="10"/>
  <c r="N23" i="6"/>
  <c r="N69" i="9"/>
  <c r="Q30" i="12"/>
  <c r="Q38" i="12" s="1"/>
  <c r="AE164" i="27"/>
  <c r="N19" i="6"/>
  <c r="N68" i="9"/>
  <c r="L51" i="27"/>
  <c r="G37" i="27"/>
  <c r="V131" i="27"/>
  <c r="N73" i="9"/>
  <c r="K38" i="11"/>
  <c r="O93" i="27"/>
  <c r="O131" i="27"/>
  <c r="N51" i="27"/>
  <c r="N43" i="6"/>
  <c r="Z23" i="10"/>
  <c r="L77" i="11"/>
  <c r="Z131" i="27"/>
  <c r="N62" i="9"/>
  <c r="N105" i="27"/>
  <c r="N71" i="9"/>
  <c r="T21" i="12"/>
  <c r="Q51" i="27"/>
  <c r="M105" i="27"/>
  <c r="N70" i="9"/>
  <c r="N17" i="6"/>
  <c r="L105" i="27"/>
  <c r="N21" i="6"/>
  <c r="N76" i="9"/>
  <c r="T18" i="12"/>
  <c r="T19" i="12"/>
  <c r="P113" i="11"/>
  <c r="P127" i="11" s="1"/>
  <c r="Y164" i="27"/>
  <c r="P105" i="27"/>
  <c r="N15" i="6"/>
  <c r="K31" i="9"/>
  <c r="N77" i="9"/>
  <c r="P72" i="11"/>
  <c r="P80" i="11" s="1"/>
  <c r="T14" i="12"/>
  <c r="N30" i="12"/>
  <c r="N47" i="12" s="1"/>
  <c r="Q105" i="27"/>
  <c r="W131" i="27"/>
  <c r="N81" i="11"/>
  <c r="M65" i="27"/>
  <c r="N91" i="9"/>
  <c r="N65" i="27"/>
  <c r="N36" i="6"/>
  <c r="J91" i="9"/>
  <c r="T22" i="12"/>
  <c r="Q131" i="27"/>
  <c r="N39" i="6"/>
  <c r="Z16" i="10"/>
  <c r="T27" i="12"/>
  <c r="L75" i="11"/>
  <c r="L65" i="27"/>
  <c r="N63" i="9"/>
  <c r="I31" i="9"/>
  <c r="N37" i="6"/>
  <c r="Z17" i="10"/>
  <c r="P131" i="27"/>
  <c r="R105" i="27"/>
  <c r="N66" i="9"/>
  <c r="T24" i="12"/>
  <c r="N84" i="11"/>
  <c r="L31" i="9"/>
  <c r="H59" i="12"/>
  <c r="J154" i="27"/>
  <c r="N40" i="6"/>
  <c r="K91" i="9"/>
  <c r="K49" i="9"/>
  <c r="N49" i="9" s="1"/>
  <c r="P5" i="21" s="1"/>
  <c r="L82" i="11"/>
  <c r="J141" i="27"/>
  <c r="J145" i="27" s="1" a="1"/>
  <c r="J145" i="27" s="1"/>
  <c r="K154" i="27"/>
  <c r="T26" i="10"/>
  <c r="Z26" i="10" s="1"/>
  <c r="Z13" i="10"/>
  <c r="N31" i="11"/>
  <c r="N40" i="11" s="1"/>
  <c r="L113" i="11"/>
  <c r="L122" i="11" s="1"/>
  <c r="E26" i="27"/>
  <c r="N32" i="6"/>
  <c r="U131" i="27"/>
  <c r="J31" i="9"/>
  <c r="Z20" i="10"/>
  <c r="T15" i="12"/>
  <c r="N33" i="12"/>
  <c r="F79" i="27"/>
  <c r="N33" i="6"/>
  <c r="Z19" i="10"/>
  <c r="S131" i="27"/>
  <c r="N16" i="6"/>
  <c r="N74" i="9"/>
  <c r="T28" i="12"/>
  <c r="N22" i="6"/>
  <c r="Z14" i="10"/>
  <c r="I154" i="27"/>
  <c r="N67" i="9"/>
  <c r="N130" i="11" l="1"/>
  <c r="N123" i="11"/>
  <c r="N118" i="11"/>
  <c r="N124" i="11"/>
  <c r="N126" i="11"/>
  <c r="N129" i="11"/>
  <c r="N121" i="11"/>
  <c r="N122" i="11"/>
  <c r="N46" i="12"/>
  <c r="N128" i="11"/>
  <c r="L83" i="11"/>
  <c r="N117" i="11"/>
  <c r="L129" i="11"/>
  <c r="L115" i="11"/>
  <c r="N119" i="11"/>
  <c r="K39" i="11"/>
  <c r="K42" i="11"/>
  <c r="L88" i="11"/>
  <c r="L79" i="11"/>
  <c r="K41" i="11"/>
  <c r="K46" i="11"/>
  <c r="K43" i="11"/>
  <c r="L89" i="11"/>
  <c r="L80" i="11"/>
  <c r="L81" i="11"/>
  <c r="L76" i="11"/>
  <c r="K47" i="11"/>
  <c r="L86" i="11"/>
  <c r="K44" i="11"/>
  <c r="K36" i="11"/>
  <c r="L78" i="11"/>
  <c r="L87" i="11"/>
  <c r="L85" i="11"/>
  <c r="K34" i="11"/>
  <c r="N125" i="11"/>
  <c r="N120" i="11"/>
  <c r="P129" i="11"/>
  <c r="P118" i="11"/>
  <c r="J41" i="27"/>
  <c r="N79" i="11"/>
  <c r="L84" i="11"/>
  <c r="P122" i="11"/>
  <c r="V119" i="27"/>
  <c r="N115" i="11"/>
  <c r="P76" i="11"/>
  <c r="P88" i="11"/>
  <c r="P120" i="11"/>
  <c r="I41" i="27"/>
  <c r="Q32" i="12"/>
  <c r="P130" i="11"/>
  <c r="L128" i="11"/>
  <c r="L127" i="11"/>
  <c r="L119" i="11"/>
  <c r="P123" i="11"/>
  <c r="Q47" i="12"/>
  <c r="P126" i="11"/>
  <c r="P116" i="11"/>
  <c r="P128" i="11"/>
  <c r="L120" i="11"/>
  <c r="G145" i="27" a="1"/>
  <c r="G145" i="27" s="1"/>
  <c r="N39" i="12"/>
  <c r="L116" i="11"/>
  <c r="P74" i="11"/>
  <c r="P115" i="11"/>
  <c r="N37" i="12"/>
  <c r="P82" i="11"/>
  <c r="K45" i="11"/>
  <c r="N116" i="11"/>
  <c r="N44" i="11"/>
  <c r="N48" i="11"/>
  <c r="N45" i="12"/>
  <c r="N42" i="11"/>
  <c r="N36" i="11"/>
  <c r="N32" i="12"/>
  <c r="L126" i="11"/>
  <c r="N45" i="11"/>
  <c r="P84" i="11"/>
  <c r="L121" i="11"/>
  <c r="N47" i="9"/>
  <c r="N5" i="21" s="1"/>
  <c r="I145" i="27" a="1"/>
  <c r="I145" i="27" s="1"/>
  <c r="P119" i="11"/>
  <c r="Q43" i="12"/>
  <c r="K35" i="11"/>
  <c r="N44" i="6"/>
  <c r="N52" i="9"/>
  <c r="S5" i="21" s="1"/>
  <c r="N38" i="12"/>
  <c r="M119" i="27"/>
  <c r="C12" i="21" s="1"/>
  <c r="N46" i="11"/>
  <c r="P124" i="11"/>
  <c r="P85" i="11"/>
  <c r="P117" i="11"/>
  <c r="N46" i="9"/>
  <c r="M5" i="21" s="1"/>
  <c r="N33" i="11"/>
  <c r="N51" i="9"/>
  <c r="R5" i="21" s="1"/>
  <c r="N50" i="9"/>
  <c r="Q5" i="21" s="1"/>
  <c r="N53" i="9"/>
  <c r="T5" i="21" s="1"/>
  <c r="N42" i="12"/>
  <c r="N40" i="12"/>
  <c r="N36" i="12"/>
  <c r="P75" i="11"/>
  <c r="P119" i="27"/>
  <c r="T119" i="27"/>
  <c r="P89" i="11"/>
  <c r="P77" i="11"/>
  <c r="R119" i="27"/>
  <c r="L117" i="11"/>
  <c r="H41" i="27"/>
  <c r="N43" i="12"/>
  <c r="N35" i="12"/>
  <c r="N54" i="9"/>
  <c r="U5" i="21" s="1"/>
  <c r="N38" i="11"/>
  <c r="P60" i="13"/>
  <c r="M60" i="13"/>
  <c r="P42" i="13"/>
  <c r="M42" i="13"/>
  <c r="M40" i="13"/>
  <c r="P40" i="13"/>
  <c r="P25" i="13"/>
  <c r="M25" i="13"/>
  <c r="M39" i="13"/>
  <c r="P39" i="13"/>
  <c r="M22" i="13"/>
  <c r="P22" i="13"/>
  <c r="T30" i="12"/>
  <c r="T32" i="12" s="1"/>
  <c r="N75" i="11"/>
  <c r="K93" i="27"/>
  <c r="J93" i="27"/>
  <c r="Z28" i="10"/>
  <c r="N80" i="11"/>
  <c r="Q36" i="12"/>
  <c r="AF164" i="27"/>
  <c r="AB167" i="27" s="1"/>
  <c r="Q39" i="12"/>
  <c r="M59" i="13"/>
  <c r="P59" i="13"/>
  <c r="P24" i="13"/>
  <c r="M24" i="13"/>
  <c r="M21" i="13"/>
  <c r="P21" i="13"/>
  <c r="M57" i="13"/>
  <c r="P57" i="13"/>
  <c r="P43" i="13"/>
  <c r="M43" i="13"/>
  <c r="Q45" i="12"/>
  <c r="L93" i="27"/>
  <c r="N48" i="9"/>
  <c r="O5" i="21" s="1"/>
  <c r="Q40" i="12"/>
  <c r="Q34" i="12"/>
  <c r="N35" i="11"/>
  <c r="Q46" i="12"/>
  <c r="N47" i="11"/>
  <c r="G41" i="27"/>
  <c r="N34" i="11"/>
  <c r="N83" i="11"/>
  <c r="N93" i="27"/>
  <c r="N89" i="11"/>
  <c r="Q119" i="27"/>
  <c r="P78" i="11"/>
  <c r="L124" i="11"/>
  <c r="N86" i="11"/>
  <c r="M93" i="27"/>
  <c r="Q33" i="12"/>
  <c r="N82" i="11"/>
  <c r="P86" i="11"/>
  <c r="K48" i="11"/>
  <c r="P81" i="11"/>
  <c r="N76" i="11"/>
  <c r="P58" i="13"/>
  <c r="M58" i="13"/>
  <c r="M61" i="13"/>
  <c r="P61" i="13"/>
  <c r="P41" i="13"/>
  <c r="M41" i="13"/>
  <c r="M23" i="13"/>
  <c r="P23" i="13"/>
  <c r="N85" i="11"/>
  <c r="N88" i="11"/>
  <c r="N87" i="11"/>
  <c r="L118" i="11"/>
  <c r="L125" i="11"/>
  <c r="N45" i="9"/>
  <c r="L5" i="21" s="1"/>
  <c r="N39" i="11"/>
  <c r="L130" i="11"/>
  <c r="H145" i="27" a="1"/>
  <c r="H145" i="27" s="1"/>
  <c r="T45" i="12"/>
  <c r="P83" i="11"/>
  <c r="L123" i="11"/>
  <c r="T37" i="12"/>
  <c r="N37" i="11"/>
  <c r="N119" i="27"/>
  <c r="D12" i="21" s="1"/>
  <c r="S119" i="27"/>
  <c r="Z29" i="10"/>
  <c r="Q44" i="12"/>
  <c r="Q41" i="12"/>
  <c r="O119" i="27"/>
  <c r="E12" i="21" s="1"/>
  <c r="Q37" i="12"/>
  <c r="N77" i="11"/>
  <c r="Q42" i="12"/>
  <c r="N43" i="11"/>
  <c r="T43" i="12"/>
  <c r="P121" i="11"/>
  <c r="Q35" i="12"/>
  <c r="Z27" i="10"/>
  <c r="N74" i="11"/>
  <c r="P87" i="11"/>
  <c r="N41" i="11"/>
  <c r="N41" i="12"/>
  <c r="N44" i="12"/>
  <c r="P125" i="11"/>
  <c r="P79" i="11"/>
  <c r="K37" i="11"/>
  <c r="P93" i="27"/>
  <c r="K40" i="11"/>
  <c r="N34" i="12"/>
  <c r="T38" i="12" l="1"/>
  <c r="T40" i="12"/>
  <c r="T33" i="12"/>
  <c r="F12" i="21"/>
  <c r="T36" i="12"/>
  <c r="AA167" i="27"/>
  <c r="T35" i="12"/>
  <c r="AD167" i="27"/>
  <c r="R167" i="27"/>
  <c r="T46" i="12"/>
  <c r="T42" i="12"/>
  <c r="T39" i="12"/>
  <c r="T44" i="12"/>
  <c r="W167" i="27"/>
  <c r="AE167" i="27"/>
  <c r="T41" i="12"/>
  <c r="T34" i="12"/>
  <c r="AF167" i="27"/>
  <c r="V167" i="27"/>
  <c r="T167" i="27"/>
  <c r="S167" i="27"/>
  <c r="Z167" i="27"/>
  <c r="AC167" i="27"/>
  <c r="U167" i="27"/>
  <c r="X167" i="27"/>
  <c r="Y167" i="27"/>
  <c r="H53" i="12"/>
  <c r="H56" i="12" s="1"/>
  <c r="T47" i="12"/>
  <c r="H15" i="8" l="1"/>
  <c r="F19" i="8" s="1"/>
  <c r="N28" i="8" l="1"/>
  <c r="M32" i="8" s="1"/>
  <c r="G19" i="8"/>
  <c r="J32" i="8" l="1"/>
  <c r="K32" i="8"/>
  <c r="I32" i="8"/>
  <c r="L32" i="8"/>
</calcChain>
</file>

<file path=xl/sharedStrings.xml><?xml version="1.0" encoding="utf-8"?>
<sst xmlns="http://schemas.openxmlformats.org/spreadsheetml/2006/main" count="1859" uniqueCount="413">
  <si>
    <t>Return to Contents</t>
  </si>
  <si>
    <t>Clients by Demographics</t>
  </si>
  <si>
    <t>Gender</t>
  </si>
  <si>
    <t>Male</t>
  </si>
  <si>
    <t>Female</t>
  </si>
  <si>
    <t>2017/18</t>
  </si>
  <si>
    <t>2018/19</t>
  </si>
  <si>
    <t>Age</t>
  </si>
  <si>
    <t>0-15</t>
  </si>
  <si>
    <t>16-24</t>
  </si>
  <si>
    <t>25-34</t>
  </si>
  <si>
    <t>35-44</t>
  </si>
  <si>
    <t>45-59</t>
  </si>
  <si>
    <t>60-64</t>
  </si>
  <si>
    <t>65-70</t>
  </si>
  <si>
    <t>71+</t>
  </si>
  <si>
    <t>Ethnicity</t>
  </si>
  <si>
    <t>White</t>
  </si>
  <si>
    <t>Mixed or Multiple Ethnic Groups</t>
  </si>
  <si>
    <t>Asian, Asian Scottish or Asian British</t>
  </si>
  <si>
    <t>African</t>
  </si>
  <si>
    <t>Caribbean or Black</t>
  </si>
  <si>
    <t>Other Ethnic Group</t>
  </si>
  <si>
    <t>Disability</t>
  </si>
  <si>
    <t>No Disability</t>
  </si>
  <si>
    <t>Income</t>
  </si>
  <si>
    <t>£6,000 or less</t>
  </si>
  <si>
    <t>£6,001-£10,000</t>
  </si>
  <si>
    <t>£10,001-£15,000</t>
  </si>
  <si>
    <t>£15,001-£20,000</t>
  </si>
  <si>
    <t>£20,001-£25,000</t>
  </si>
  <si>
    <t>£25,001-£30,000</t>
  </si>
  <si>
    <t>£30,001-£40,000</t>
  </si>
  <si>
    <t>Over £40,000</t>
  </si>
  <si>
    <t>Economic Status</t>
  </si>
  <si>
    <t>Self-employed</t>
  </si>
  <si>
    <t>Employed full-time</t>
  </si>
  <si>
    <t>Employed part-time</t>
  </si>
  <si>
    <t>Looking after the home or family</t>
  </si>
  <si>
    <t>Permanently retired from work</t>
  </si>
  <si>
    <t>Unemployed and seeking work</t>
  </si>
  <si>
    <t>At school</t>
  </si>
  <si>
    <t>In further/higher education</t>
  </si>
  <si>
    <t>Government work or training scheme</t>
  </si>
  <si>
    <t>Permanently sick or disabled</t>
  </si>
  <si>
    <t>Unable to work because of short-term illness or injury</t>
  </si>
  <si>
    <t>Other</t>
  </si>
  <si>
    <t>Housing Tenure</t>
  </si>
  <si>
    <t>Social Rented</t>
  </si>
  <si>
    <t>Private Rented</t>
  </si>
  <si>
    <r>
      <t>Table C2.8 Proportion of Money and Welfare Rights Advice Clients by Household Composition in 2017/18 and 2018/19</t>
    </r>
    <r>
      <rPr>
        <b/>
        <vertAlign val="superscript"/>
        <sz val="11"/>
        <color theme="1"/>
        <rFont val="Calibri"/>
        <family val="2"/>
        <scheme val="minor"/>
      </rPr>
      <t>1</t>
    </r>
  </si>
  <si>
    <t>Households with children</t>
  </si>
  <si>
    <t>Households with no children</t>
  </si>
  <si>
    <t>Single Parent Families</t>
  </si>
  <si>
    <t>Two Parent Families</t>
  </si>
  <si>
    <t>Single Households</t>
  </si>
  <si>
    <t>Family Households</t>
  </si>
  <si>
    <t>Household Composition</t>
  </si>
  <si>
    <t>Family Household</t>
  </si>
  <si>
    <t>Total Households with children</t>
  </si>
  <si>
    <t>Single Adult</t>
  </si>
  <si>
    <t>Single Pensioner</t>
  </si>
  <si>
    <t>Total Single Households</t>
  </si>
  <si>
    <t>Adult Family Household</t>
  </si>
  <si>
    <t>Older Family Household</t>
  </si>
  <si>
    <t>Total Family Households (no children)</t>
  </si>
  <si>
    <t>Total Households with no children</t>
  </si>
  <si>
    <t>Total Single Parent Families</t>
  </si>
  <si>
    <t>Total Two Parent Households</t>
  </si>
  <si>
    <t>1. Categories have changed between 2017/18 and 2018/19</t>
  </si>
  <si>
    <t>Number of Clients</t>
  </si>
  <si>
    <t>Scotland</t>
  </si>
  <si>
    <t>Aberdeen City</t>
  </si>
  <si>
    <t>Aberdeenshire</t>
  </si>
  <si>
    <t>Angus</t>
  </si>
  <si>
    <t>Argyll &amp; Bute</t>
  </si>
  <si>
    <t>Clackmannanshire</t>
  </si>
  <si>
    <t>Dumfries &amp; Galloway</t>
  </si>
  <si>
    <t>Dundee City</t>
  </si>
  <si>
    <t>East Ayrshire</t>
  </si>
  <si>
    <t>East Dunbartonshire</t>
  </si>
  <si>
    <t>East Lothian</t>
  </si>
  <si>
    <t>East Renfrewshire</t>
  </si>
  <si>
    <t>Edinburgh City</t>
  </si>
  <si>
    <t>Eilean Siar</t>
  </si>
  <si>
    <t>Falkirk</t>
  </si>
  <si>
    <t>Fife</t>
  </si>
  <si>
    <t>Glasgow City</t>
  </si>
  <si>
    <t>Highland</t>
  </si>
  <si>
    <t>Inverclyde</t>
  </si>
  <si>
    <t>Midlothian</t>
  </si>
  <si>
    <t>Moray</t>
  </si>
  <si>
    <t>North Ayrshire</t>
  </si>
  <si>
    <t>North Lanarkshire</t>
  </si>
  <si>
    <t>Orkney Islands</t>
  </si>
  <si>
    <t>Perth &amp; Kinross</t>
  </si>
  <si>
    <t>Renfrewshire</t>
  </si>
  <si>
    <t>Scottish Borders</t>
  </si>
  <si>
    <t>Shetland</t>
  </si>
  <si>
    <t>South Ayrshire</t>
  </si>
  <si>
    <t>South Lanarkshire</t>
  </si>
  <si>
    <t>Stirling</t>
  </si>
  <si>
    <t>West Dunbartonshire</t>
  </si>
  <si>
    <t>West Lothian</t>
  </si>
  <si>
    <t>2019/20</t>
  </si>
  <si>
    <t>Proportion of Clients</t>
  </si>
  <si>
    <t>Table C2.1 Money and Welfare Rights Advice Clients by Gender in 2017/18, 2018/19 and 2019/20</t>
  </si>
  <si>
    <t>60+</t>
  </si>
  <si>
    <t>Table C2.3 Money &amp; Welfare Rights Advice Clients by Ethnicity in 2017/18, 2018/19 and 2019/20</t>
  </si>
  <si>
    <t>Table C2.4 Money and Welfare Rights Advice Clients Reporting a Disability or Long-Term Condition in 2017/18, 2018/19 and 2019/20</t>
  </si>
  <si>
    <t>£10,000 or less</t>
  </si>
  <si>
    <t>Clients</t>
  </si>
  <si>
    <t>Population (SHS)</t>
  </si>
  <si>
    <t>Number</t>
  </si>
  <si>
    <t>Proportion</t>
  </si>
  <si>
    <t>-</t>
  </si>
  <si>
    <r>
      <t xml:space="preserve">Table C2.5 Money and Welfare Rights Advice Clients by Household Income in 2017/18, 2018/19 and 2019/20 </t>
    </r>
    <r>
      <rPr>
        <b/>
        <vertAlign val="superscript"/>
        <sz val="11"/>
        <color theme="1"/>
        <rFont val="Calibri"/>
        <family val="2"/>
        <scheme val="minor"/>
      </rPr>
      <t>2</t>
    </r>
  </si>
  <si>
    <t>Student</t>
  </si>
  <si>
    <t>Disability / Illness</t>
  </si>
  <si>
    <r>
      <t>Table C2.6 Money and Welfare Rights Advice Clients by Economic Status in 2017/18, 2018/19 and 2019/20</t>
    </r>
    <r>
      <rPr>
        <b/>
        <vertAlign val="superscript"/>
        <sz val="11"/>
        <color theme="1"/>
        <rFont val="Calibri"/>
        <family val="2"/>
        <scheme val="minor"/>
      </rPr>
      <t>3</t>
    </r>
  </si>
  <si>
    <t>3. "Student" and "Disability / Illness" categories added in 2019/20 for services who cannot record more detailed breakdown</t>
  </si>
  <si>
    <t>2. "£10,000 or less" category added in 2019/20 for services who cannot record more detailed breakdown</t>
  </si>
  <si>
    <r>
      <t>Table C2.7 Money and Welfare Rights Advice Clients by Housing Tenure in 2017/18, 2018/19 and 2019/20</t>
    </r>
    <r>
      <rPr>
        <b/>
        <vertAlign val="superscript"/>
        <sz val="11"/>
        <color theme="1"/>
        <rFont val="Calibri"/>
        <family val="2"/>
        <scheme val="minor"/>
      </rPr>
      <t>1</t>
    </r>
  </si>
  <si>
    <t>Owner Occupied</t>
  </si>
  <si>
    <t>Temp Accomodation / Homeless</t>
  </si>
  <si>
    <t>Household Income</t>
  </si>
  <si>
    <t>Table C2.1</t>
  </si>
  <si>
    <t>Table C2.2</t>
  </si>
  <si>
    <t>Table C2.3</t>
  </si>
  <si>
    <t>Table C2.4</t>
  </si>
  <si>
    <t>Table C2.5</t>
  </si>
  <si>
    <t>Table C2.6</t>
  </si>
  <si>
    <t>Table C2.7</t>
  </si>
  <si>
    <t>Table C2.8</t>
  </si>
  <si>
    <t>Debt Clients and Amount Owed</t>
  </si>
  <si>
    <t>Bank and Building Society overdrafts</t>
  </si>
  <si>
    <t>Benefit overpayment</t>
  </si>
  <si>
    <t>Catalogue debts</t>
  </si>
  <si>
    <t>Council Tax arrears</t>
  </si>
  <si>
    <t>Credit, store and charge card debts</t>
  </si>
  <si>
    <t>Mortgage arrears</t>
  </si>
  <si>
    <t>Rent arrears</t>
  </si>
  <si>
    <t>Rent-to-Own debts</t>
  </si>
  <si>
    <t>Utility arrears</t>
  </si>
  <si>
    <t>Total</t>
  </si>
  <si>
    <t>High-cost credit</t>
  </si>
  <si>
    <t>Personal Loan</t>
  </si>
  <si>
    <t>Amount Owed</t>
  </si>
  <si>
    <t>Table C3.1</t>
  </si>
  <si>
    <t>Table C3.2</t>
  </si>
  <si>
    <r>
      <t>Table C3.1 Number of Debt Clients for Each Debt Type in 2017/18, 2018/19 and 2019/20</t>
    </r>
    <r>
      <rPr>
        <b/>
        <vertAlign val="superscript"/>
        <sz val="11"/>
        <color theme="1"/>
        <rFont val="Calibri"/>
        <family val="2"/>
        <scheme val="minor"/>
      </rPr>
      <t>1</t>
    </r>
  </si>
  <si>
    <r>
      <t>Table C3.2 Amount Owed by Debt Clients for Each Debt Type in 2017/18, 2018/19 and 2019/20</t>
    </r>
    <r>
      <rPr>
        <b/>
        <vertAlign val="superscript"/>
        <sz val="11"/>
        <color theme="1"/>
        <rFont val="Calibri"/>
        <family val="2"/>
        <scheme val="minor"/>
      </rPr>
      <t>1</t>
    </r>
  </si>
  <si>
    <t>1. Full breakdown by debt type is not always available, therefore Scotland totals may be higher than the sum of the breakdown.  Scotland proportions are based on the sum of the breakdown by debt type</t>
  </si>
  <si>
    <t>Staff and Volunteers</t>
  </si>
  <si>
    <t>Volunteers FTE</t>
  </si>
  <si>
    <t>Total FTE</t>
  </si>
  <si>
    <t>Internal</t>
  </si>
  <si>
    <t>External</t>
  </si>
  <si>
    <t>Paid Staff</t>
  </si>
  <si>
    <t>Paid FTE Staff</t>
  </si>
  <si>
    <t>Volunteers</t>
  </si>
  <si>
    <t>Table I1.1</t>
  </si>
  <si>
    <t>Table I1.2</t>
  </si>
  <si>
    <t>Funding</t>
  </si>
  <si>
    <t>Local Authority Funding</t>
  </si>
  <si>
    <t>Table I1.1 Number of Local Authority Funded FTE Staff by Type of Provision in 2017/18, 2018/19 and 2019/20</t>
  </si>
  <si>
    <t>Table I1.2 Number of FTE Volunteers by Type of Provision in 2017/18, 2018/19 and 2019/20</t>
  </si>
  <si>
    <t>Total LA Funding</t>
  </si>
  <si>
    <t>Table I2.1 Local Authority Funding for Each Type of Provision in 2017/18, 2018/19 and 2019/20</t>
  </si>
  <si>
    <t>Big Lottery Fund</t>
  </si>
  <si>
    <t>European Social Fund</t>
  </si>
  <si>
    <t>Scottish Government</t>
  </si>
  <si>
    <t>Scottish Legal Aid Board</t>
  </si>
  <si>
    <t>Table I2.2 Funding Received from Other Sources in 2017/18, 2018/19 and 2019/20</t>
  </si>
  <si>
    <t>Funding from Other Sources</t>
  </si>
  <si>
    <t>Table I2.1</t>
  </si>
  <si>
    <t>Table I2.2</t>
  </si>
  <si>
    <t>Volume</t>
  </si>
  <si>
    <t>Activity</t>
  </si>
  <si>
    <t>Contacts</t>
  </si>
  <si>
    <t>Total Clients</t>
  </si>
  <si>
    <t>New Clients</t>
  </si>
  <si>
    <t>Table A1.1 Total Number of Contacts, Clients and New Clients in 2017/18, 2018/19 and 2019/20</t>
  </si>
  <si>
    <t>Table A1.2 Contacts by Channel in 2017/18, 2018/19 and 2019/20</t>
  </si>
  <si>
    <t>Webchat</t>
  </si>
  <si>
    <t>Web</t>
  </si>
  <si>
    <t>Email</t>
  </si>
  <si>
    <t>Telephone</t>
  </si>
  <si>
    <t>Face-to-face</t>
  </si>
  <si>
    <t>Table A1.3 Total Number of Benefit Entitlement Checks Carried Out in 2018/19 and 2019/20</t>
  </si>
  <si>
    <t>Benefit Entitlement Checks</t>
  </si>
  <si>
    <t>Total Carried Out</t>
  </si>
  <si>
    <t>Employability</t>
  </si>
  <si>
    <t>Housing</t>
  </si>
  <si>
    <t>LA Other</t>
  </si>
  <si>
    <t>Primary Health Care</t>
  </si>
  <si>
    <t>Revenues</t>
  </si>
  <si>
    <t>Self-referral</t>
  </si>
  <si>
    <t>Social Services</t>
  </si>
  <si>
    <t>Third Sector</t>
  </si>
  <si>
    <t>Table A1.4 Referrals by Category in 2017/18, 2018/19 and 2019/20</t>
  </si>
  <si>
    <t>Referrals</t>
  </si>
  <si>
    <t>LA Referrals</t>
  </si>
  <si>
    <t>Assistance with making initial application for benefits</t>
  </si>
  <si>
    <t>Benefits entitlement check</t>
  </si>
  <si>
    <t>Credit, store, and charge card debts</t>
  </si>
  <si>
    <t>Help with appealing a welfare benefit decision</t>
  </si>
  <si>
    <t xml:space="preserve">Issue relating to right to reside </t>
  </si>
  <si>
    <t>Payday loan/high-cost credit</t>
  </si>
  <si>
    <t>PPI</t>
  </si>
  <si>
    <t>Sanctioned</t>
  </si>
  <si>
    <t>Seeking to access other funds (i.e. grants)</t>
  </si>
  <si>
    <t>Unsecured personal loan (except payday loans)</t>
  </si>
  <si>
    <t>Open Cases</t>
  </si>
  <si>
    <t>Closed Cases</t>
  </si>
  <si>
    <t>Type I</t>
  </si>
  <si>
    <t>Type II</t>
  </si>
  <si>
    <t>Type III</t>
  </si>
  <si>
    <t>Table A1.5 First Reason for Contacting Advice Services in 2017/18, 2018/19 and 2019/20</t>
  </si>
  <si>
    <t>Table A1.6 Breakdown of SNSIAP Type I, II and III Activity in 2017/18, 2018/19 and 2019/20</t>
  </si>
  <si>
    <t>SNSIAP Cases</t>
  </si>
  <si>
    <t>Contacts, Clients &amp; New Clients</t>
  </si>
  <si>
    <t>Contacts by Channel</t>
  </si>
  <si>
    <t>1st Reason for Contacting</t>
  </si>
  <si>
    <t>Table A1.1</t>
  </si>
  <si>
    <t>Table A1.2</t>
  </si>
  <si>
    <t>Table A1.3</t>
  </si>
  <si>
    <t>Table A1.4</t>
  </si>
  <si>
    <t>Table A1.5</t>
  </si>
  <si>
    <t>Table A1.6</t>
  </si>
  <si>
    <t>Debt Strategy</t>
  </si>
  <si>
    <t>2014/15</t>
  </si>
  <si>
    <t>2015/16</t>
  </si>
  <si>
    <t>2016/17</t>
  </si>
  <si>
    <t>Awaiting sequestration</t>
  </si>
  <si>
    <t>Consolidation loan</t>
  </si>
  <si>
    <t>Debt Arrangement Scheme</t>
  </si>
  <si>
    <t>Debt written off</t>
  </si>
  <si>
    <t>Moratorium</t>
  </si>
  <si>
    <t>Mortgage to rent/shared equity</t>
  </si>
  <si>
    <t>Nil payments/offers</t>
  </si>
  <si>
    <t>Pro rata offers</t>
  </si>
  <si>
    <t>Repayment plan</t>
  </si>
  <si>
    <t>Sequestration</t>
  </si>
  <si>
    <t>Token payments</t>
  </si>
  <si>
    <t>Trust deed</t>
  </si>
  <si>
    <t>Total Debt Strategies Agreed</t>
  </si>
  <si>
    <t>Awaiting outcome</t>
  </si>
  <si>
    <t>Did not agree a debt strategy</t>
  </si>
  <si>
    <t>Debt Strategy Output</t>
  </si>
  <si>
    <t xml:space="preserve">Number </t>
  </si>
  <si>
    <t>Debt Strategy Type</t>
  </si>
  <si>
    <t>Table OP1.1 Debt Strategy Outputs 2014/15 to 2019/20</t>
  </si>
  <si>
    <t>Debt Strategies</t>
  </si>
  <si>
    <t>Table OP1.1</t>
  </si>
  <si>
    <t>Benefit Claims, Mandatory Reconsiderations and Appeals</t>
  </si>
  <si>
    <t>Table OP2.1 Number of claims submitted and awards made/maintained for each type of welfare/social security benefit in 2017/18, 2018/19 and 2019/20</t>
  </si>
  <si>
    <t>Attendance Allowance</t>
  </si>
  <si>
    <t>Carers Allowance</t>
  </si>
  <si>
    <t>Child Benefit</t>
  </si>
  <si>
    <t>Child Tax Credit</t>
  </si>
  <si>
    <t>Cold Weather Payments and Winter Fuel Payments</t>
  </si>
  <si>
    <t>Contributory Benefits</t>
  </si>
  <si>
    <t>Disability Living Allowance</t>
  </si>
  <si>
    <t>Discretionary Housing Payments</t>
  </si>
  <si>
    <t>Funeral Expenses</t>
  </si>
  <si>
    <t>Industrial Injuries Disablement Benefit</t>
  </si>
  <si>
    <t>Pension Credit</t>
  </si>
  <si>
    <t>Personal Independence Payment</t>
  </si>
  <si>
    <t xml:space="preserve">Scottish Welfare Fund </t>
  </si>
  <si>
    <t>Sure Start Maternity Grant (replaced by the Best Start Grant)</t>
  </si>
  <si>
    <t>Universal Credit</t>
  </si>
  <si>
    <t>Benefit Type</t>
  </si>
  <si>
    <t>Number of Claims</t>
  </si>
  <si>
    <t>Number of Awards</t>
  </si>
  <si>
    <t>No. of Mandatory Reconsiderations</t>
  </si>
  <si>
    <t>Mandatory Reconsiderations Won</t>
  </si>
  <si>
    <t>Mandatory Reconsiderations Lost</t>
  </si>
  <si>
    <t>Table OP3.1 Number of Mandatory Reconsiderations and outcomes for each type of welfare/social security benefit in 2017/18, 2018/19 and 2019/20</t>
  </si>
  <si>
    <t>Table OP3.2 Number of Appeals and outcomes for each type of welfare/social security benefit in 2017/18, 2018/19 and 2019/20</t>
  </si>
  <si>
    <t>Appeals Won</t>
  </si>
  <si>
    <t>Appeals Lost</t>
  </si>
  <si>
    <t>Number of Appeals</t>
  </si>
  <si>
    <t>Claims and Awards</t>
  </si>
  <si>
    <t>Mandatory Reconsiderations</t>
  </si>
  <si>
    <t>Appeals</t>
  </si>
  <si>
    <t>Table OP2.1</t>
  </si>
  <si>
    <t>Table OP3.1</t>
  </si>
  <si>
    <t>Table OP3.2</t>
  </si>
  <si>
    <t>Financial Gain</t>
  </si>
  <si>
    <t>Claims Awarded</t>
  </si>
  <si>
    <t>Successful MRs &amp; Appeals</t>
  </si>
  <si>
    <t>Table OC1.1 Financial Gain from Welfare Benefit Awards and Mandatory Reconsiderations (MRs)/Appeals 2017/18, 2018/19 and 2019/20</t>
  </si>
  <si>
    <t>Total Financial Gain</t>
  </si>
  <si>
    <t>Table OC1.2 Verified and Unverified Financial Gain Breakdown for 2017/18, 2018/19 and 2019/20</t>
  </si>
  <si>
    <t>Type of Financial Gain</t>
  </si>
  <si>
    <t>Additional Welfare Benefits</t>
  </si>
  <si>
    <t>Money Advice</t>
  </si>
  <si>
    <t>Other verified gain</t>
  </si>
  <si>
    <t>Total Verified Financial Gain</t>
  </si>
  <si>
    <t>Unverified Gain</t>
  </si>
  <si>
    <t>Total Verified &amp; Unverified Financial Gain</t>
  </si>
  <si>
    <t>Welfare Benefit Awards &amp; MRs/Appeals</t>
  </si>
  <si>
    <t>Softer Outcomes</t>
  </si>
  <si>
    <t>Statement</t>
  </si>
  <si>
    <t>I've been feeling better about myself</t>
  </si>
  <si>
    <t>I've been feeling more optimistic about the future</t>
  </si>
  <si>
    <t>I've been feeling physically better</t>
  </si>
  <si>
    <t>I've been getting on better with others</t>
  </si>
  <si>
    <t>I've been feeling more relaxed</t>
  </si>
  <si>
    <t>I know when to seek support and where to get it</t>
  </si>
  <si>
    <t>I feel more in control of my life</t>
  </si>
  <si>
    <t>I am thinking more clearly</t>
  </si>
  <si>
    <t>I am more able to cope with day to day issues/problems</t>
  </si>
  <si>
    <t>I am more able to make decisions</t>
  </si>
  <si>
    <t>I am confident that I am getting all the benefits/help to which I am legally entitled</t>
  </si>
  <si>
    <t>I know how much money I have to spend</t>
  </si>
  <si>
    <t>I recognise when I need help to sort out my money</t>
  </si>
  <si>
    <t>I would be better able to cope if I had an unexpected expense</t>
  </si>
  <si>
    <t>I can better manage my money</t>
  </si>
  <si>
    <t>Sample Size</t>
  </si>
  <si>
    <t>Proportion of Sample</t>
  </si>
  <si>
    <t>Agree</t>
  </si>
  <si>
    <t>Disagree</t>
  </si>
  <si>
    <t>Table OC2.1 Clients Self-Reporting Improved Health and Wellbeing in 2017/18, 2018/19 and 2019/20</t>
  </si>
  <si>
    <t>Table OC3.1 Clients Self-Reporting Improved Capacity and Ability to Cope in 2017/18, 2018/19 and 2019/20</t>
  </si>
  <si>
    <t>Table OC4.1 Clients Self-Reporting Improved Financial Stability and Resilience in 2017/18, 2018/19 and 2019/20</t>
  </si>
  <si>
    <t>Awards, MRs/Appeals</t>
  </si>
  <si>
    <t>Verfied &amp; Unverified Breakdown</t>
  </si>
  <si>
    <t>Table OC1.1</t>
  </si>
  <si>
    <t>Table OC1.2</t>
  </si>
  <si>
    <t>Improved Health &amp; Wellbeing</t>
  </si>
  <si>
    <t>Improved Capacity &amp; Ability to Cope</t>
  </si>
  <si>
    <t>Improved Financial Stability &amp; Resilience</t>
  </si>
  <si>
    <t>Table OC2.1</t>
  </si>
  <si>
    <t>Table OC3.1</t>
  </si>
  <si>
    <t>Table OC4.1</t>
  </si>
  <si>
    <t>Services</t>
  </si>
  <si>
    <t>Service Name</t>
  </si>
  <si>
    <t>Case Management System</t>
  </si>
  <si>
    <t>External Services</t>
  </si>
  <si>
    <t>Key Points</t>
  </si>
  <si>
    <t>Notes &amp; Caveats</t>
  </si>
  <si>
    <t xml:space="preserve">This data is presented alongside Scotland level data which is aggregated from data returns from 32 Scottish local authorities. </t>
  </si>
  <si>
    <t xml:space="preserve">Please note that several caveats apply to the data supplied, which must be considered when interpreting findings. </t>
  </si>
  <si>
    <t xml:space="preserve">These gaps often occur when some services cannot record the data in the format defined in the Indicator Guide. </t>
  </si>
  <si>
    <t xml:space="preserve">An overview of these gaps is provided below. </t>
  </si>
  <si>
    <t>General</t>
  </si>
  <si>
    <t xml:space="preserve">Figures included under "Not Recorded" and "Prefer not to answer" have been excluded from this data set and are not included in proportions. </t>
  </si>
  <si>
    <t>Demographics</t>
  </si>
  <si>
    <t>Debt</t>
  </si>
  <si>
    <r>
      <t>Debt Advice Outputs</t>
    </r>
    <r>
      <rPr>
        <b/>
        <vertAlign val="superscript"/>
        <sz val="11"/>
        <color theme="1"/>
        <rFont val="Calibri"/>
        <family val="2"/>
        <scheme val="minor"/>
      </rPr>
      <t>1</t>
    </r>
  </si>
  <si>
    <r>
      <t>Benefit Type</t>
    </r>
    <r>
      <rPr>
        <b/>
        <vertAlign val="superscript"/>
        <sz val="11"/>
        <color theme="1"/>
        <rFont val="Calibri"/>
        <family val="2"/>
        <scheme val="minor"/>
      </rPr>
      <t>1</t>
    </r>
  </si>
  <si>
    <r>
      <t>Debt Type</t>
    </r>
    <r>
      <rPr>
        <b/>
        <vertAlign val="superscript"/>
        <sz val="11"/>
        <color theme="1"/>
        <rFont val="Calibri"/>
        <family val="2"/>
        <scheme val="minor"/>
      </rPr>
      <t>2</t>
    </r>
  </si>
  <si>
    <t>Common Advice Performance Management Reporting Framework Summary 2019/20</t>
  </si>
  <si>
    <t>Contents</t>
  </si>
  <si>
    <t>Tables</t>
  </si>
  <si>
    <t>Staff</t>
  </si>
  <si>
    <t>Welfare Rights Activity</t>
  </si>
  <si>
    <t>Charts</t>
  </si>
  <si>
    <t>16-34</t>
  </si>
  <si>
    <t>General breakdown - comparable categories across 3 years</t>
  </si>
  <si>
    <t>Detailed Breakdown - comparable categories across 2 years</t>
  </si>
  <si>
    <t>This service is listed below, alongside the Case Management System used.</t>
  </si>
  <si>
    <r>
      <t>Referral Type</t>
    </r>
    <r>
      <rPr>
        <b/>
        <vertAlign val="superscript"/>
        <sz val="11"/>
        <color theme="1"/>
        <rFont val="Calibri"/>
        <family val="2"/>
        <scheme val="minor"/>
      </rPr>
      <t>1</t>
    </r>
  </si>
  <si>
    <r>
      <t>Reason for Contact</t>
    </r>
    <r>
      <rPr>
        <b/>
        <vertAlign val="superscript"/>
        <sz val="11"/>
        <color theme="1"/>
        <rFont val="Calibri"/>
        <family val="2"/>
        <scheme val="minor"/>
      </rPr>
      <t>2</t>
    </r>
  </si>
  <si>
    <t xml:space="preserve">2. Other includes; water &amp; sewerage arrears, hire purchase arrears, child maintenance arrears, court fines, factor charges, fuel debts, social fund debts, Telecoms debts, and remedies debts  </t>
  </si>
  <si>
    <t>This service is externally commissioned to deliver money and welfare rights advice.</t>
  </si>
  <si>
    <r>
      <t xml:space="preserve">The Common Advice Performance Management Reporting Framework (CAPMRF) has been developed in consultation with local authorities and other key stakeholders. 
It aims to measure key performance indicators for money and welfare rights advice services funded by local authorities on both an in-house and commissioned basis. 
</t>
    </r>
    <r>
      <rPr>
        <b/>
        <sz val="11"/>
        <color theme="1"/>
        <rFont val="Calibri"/>
        <family val="2"/>
        <scheme val="minor"/>
      </rPr>
      <t>This is a summary of the key findings from the data returns for 2019/20 for the CAPMRF for Fife Council.</t>
    </r>
  </si>
  <si>
    <t>The information presented in this spreadsheet relates to data from money and welfare rights advice services funded by Fife council, covering the period 1st April 2019 - 31st March 2020.</t>
  </si>
  <si>
    <t xml:space="preserve">Some services have multiple funding streams and therefore it can be difficult to extract data that specifically relates to local authority funded activity.
Following workshops in December 2019, there was agreement that this was a concern across local authorities and that going forward there is a need to ensure that figures reflect local authority activity only. 
Some services can more easily extract data relating to local authority funded activity only. 
However, in other services local authority funding may be spread across different resources and therefore multiple funding streams contribute to the work of advisors. 
In this case, it was agreed that the most consistent approach is to apportion this data so that the level of activity reflects the level of local authority investment. 
This approach was used by Fife to apportion the 2019/20 data by 60% to relect the level of local authority investment. This approach was also taken in 2018/19 with data apportioned by 65% to reflect that Fife Council provided approximately 65% of CARF's funding in this year. </t>
  </si>
  <si>
    <t>In 2017/18, only Money Advice services were included in the figures and these figures reflected 100% of the statstics which included non-Fife Council related funding projects. Therefore, figures from 2017/18 cannot be directly compared with 2018/19 and 2019/20 and should be treated with caution.</t>
  </si>
  <si>
    <t>Figures for Scotland are included in this spreadsheet to illustrate how activity in Fife compares with the national picture. However, as not all local authorities are able to provide all data covered by the framework the Scotland figure does contain gaps, and direct comparisons should be treated with caution. These gaps are generally likely to contribute to underestimations of the workload and impact of the services. 
Some data breakdowns (e.g. demographic categories) have also been presented as percentages to enable more reliable comparisons between the local and national figures, however these should still be treated with caution.</t>
  </si>
  <si>
    <t xml:space="preserve">To illustrate how the demographics of clients accessing the services compares with the population of Fife, comparisons have been made using data from the 2019 Scottish Household Survey (SHS). This helps demonstrate which demographic groups are overrepresented or underrepresented within advice services. </t>
  </si>
  <si>
    <t>In 2019/20 Fife Council funded 1 service to deliver both Money and Welfare Rights Advice.</t>
  </si>
  <si>
    <t>Citizens &amp; Rights Fife (CARF)</t>
  </si>
  <si>
    <t>CASTLE - welfare rights advice and general client information
MAFICS - Debt Advice</t>
  </si>
  <si>
    <t>4. Single parent family with 1 or 2 children</t>
  </si>
  <si>
    <t>5. Single parent family with 3 or more children</t>
  </si>
  <si>
    <t>6. Single parent under the age of 25 with 1 or more children</t>
  </si>
  <si>
    <t>7. Two parent family with 3 or more children</t>
  </si>
  <si>
    <r>
      <t>Small Single Parent</t>
    </r>
    <r>
      <rPr>
        <vertAlign val="superscript"/>
        <sz val="10"/>
        <color theme="1"/>
        <rFont val="Calibri"/>
        <family val="2"/>
        <scheme val="minor"/>
      </rPr>
      <t>4</t>
    </r>
  </si>
  <si>
    <r>
      <t>Large Single Parent</t>
    </r>
    <r>
      <rPr>
        <vertAlign val="superscript"/>
        <sz val="10"/>
        <color theme="1"/>
        <rFont val="Calibri"/>
        <family val="2"/>
        <scheme val="minor"/>
      </rPr>
      <t>5</t>
    </r>
  </si>
  <si>
    <r>
      <t>Young Single Parent</t>
    </r>
    <r>
      <rPr>
        <vertAlign val="superscript"/>
        <sz val="10"/>
        <color theme="1"/>
        <rFont val="Calibri"/>
        <family val="2"/>
        <scheme val="minor"/>
      </rPr>
      <t>6</t>
    </r>
  </si>
  <si>
    <r>
      <t>Large Family Household</t>
    </r>
    <r>
      <rPr>
        <vertAlign val="superscript"/>
        <sz val="10"/>
        <color theme="1"/>
        <rFont val="Calibri"/>
        <family val="2"/>
        <scheme val="minor"/>
      </rPr>
      <t>7</t>
    </r>
  </si>
  <si>
    <t xml:space="preserve">Table C2.5 - 2018/19 figuers do not include welfare rights advice clients. </t>
  </si>
  <si>
    <t xml:space="preserve">Table C2.2 - 2018/19 figures do not include money advice clients. </t>
  </si>
  <si>
    <t>2. Other includes; , HMRC, Fuel Debt, Telephone, Doorstep Lenders, Business Debt, Child Maintenance Service, Training Course Fees, Other Housing Cost, Insurance Costs, Universal Credit Advance, Solicitor Fees, Satellite / Cable, Social Fund, PayPal, Local Trader, Overpaid Wages, Broadband, Fines (Not Courts),Scottish Legal Aid, Court Fines, Veterinary Bills, TV License, DVLA, NHS Prescriptions, Funeral / Costs, Maintenance / Child Support, Other.</t>
  </si>
  <si>
    <t>Staffing</t>
  </si>
  <si>
    <t>Table I1.1 - Some post are funded through a variety of funding streams, including the local authority, and it can vary throughout the year. The figures reflect a snapshot in time. Therefore, year on year changes may be reflective of a change in the proportion now funded by the local authority.</t>
  </si>
  <si>
    <t>Table I2.1 - Some post are funded through a variety of funding streams, including the local authority, and it can vary throughout the year. The figures reflect a snapshot in time. Therefore, year on year changes may be reflective of a change in the proportion now funded by the local authority.</t>
  </si>
  <si>
    <t xml:space="preserve">2018/19 Other funding includes; - Money Advice – Fife Gingerbread £67,987, Greener Kirkcaldy £54,529. Welfare Rights – ASAP £47,673, CAS Mitigation £92,121, Aged Veterans Fund £9,394, Macmillan £40,000 </t>
  </si>
  <si>
    <t>2017/18 Other funding includes; Greener Kirkcaldy £45,560, CAS £8,747 and Fife Gingerbread £84,663</t>
  </si>
  <si>
    <t xml:space="preserve">Table A1.2 - 2018/19 figures for contacts by channel included repeated contacts from the same individual therefore these figures have been excluded. </t>
  </si>
  <si>
    <t>Table A1.3 - 2018/19 figures do not include welfare rights advice clients.</t>
  </si>
  <si>
    <t>1. LA Other includes; Fife Council Other and Fife Council Office. Third Sector includes; Fife Law Centre, Frontline Fife, Healthy Heating, Internal, Local Voluntary Organisation, MIWLP, Making It Work for Families, Making it Work 2, National Debt Line.</t>
  </si>
  <si>
    <t>1. Other includes; Lost Contact, House Retained, Increased Income, Charity Award, Home Repossessed, Full and Final Settlements, Sale of Home and Further Borrowing.</t>
  </si>
  <si>
    <t>1. Other includes; bereavement support payment, BSG school grant, ESA, Housing Benefit, income support, JSA, Kinship Care allowance, National Insurance, State retirement pension, WTC, Young Carer Grant, and Carers allowance supplement.</t>
  </si>
  <si>
    <r>
      <t>Scottish Legal Aid Board</t>
    </r>
    <r>
      <rPr>
        <vertAlign val="superscript"/>
        <sz val="11"/>
        <color theme="1"/>
        <rFont val="Calibri"/>
        <family val="2"/>
        <scheme val="minor"/>
      </rPr>
      <t>1</t>
    </r>
  </si>
  <si>
    <r>
      <t>Other</t>
    </r>
    <r>
      <rPr>
        <vertAlign val="superscript"/>
        <sz val="11"/>
        <color theme="1"/>
        <rFont val="Calibri"/>
        <family val="2"/>
        <scheme val="minor"/>
      </rPr>
      <t>2</t>
    </r>
  </si>
  <si>
    <t>2. 2019/20 Other funding includes; CAS, Fife Gingerbread, Greener Kirkcaldy, ASAP, Aged Veterans, Macmillan &amp; BRAG.</t>
  </si>
  <si>
    <t>1. This funding forms part of a wider SLAB project managed by Frontline Fife. The total received by Frontline Fife for the project (including the £89,315) in 2019-20 was £222,418.</t>
  </si>
  <si>
    <t>Chart OP2.1 - Total number of Fife welfare benefit claims and awards in 2018/19 and 2019/20</t>
  </si>
  <si>
    <t>Scotland LA Referrals</t>
  </si>
  <si>
    <t>Chart A1.1 Proportion of 2019/20 referrals by category in Fife and Scotland</t>
  </si>
  <si>
    <t>Population</t>
  </si>
  <si>
    <t>Chart C2.2 Proportion of 2019/20 clients in Fife and Scotland in some form of employment, compared with the Fife population</t>
  </si>
  <si>
    <t>Economic Status Chart</t>
  </si>
  <si>
    <t>Referrals Chart</t>
  </si>
  <si>
    <t>Welfare Rights Activity Chart</t>
  </si>
  <si>
    <r>
      <t>Table C2.2 Money and Welfare Rights Advice Clients by Age Bracket in 2017/18, 2018/19 and 2019/20</t>
    </r>
    <r>
      <rPr>
        <u/>
        <vertAlign val="superscript"/>
        <sz val="11"/>
        <color theme="10"/>
        <rFont val="Calibri"/>
        <family val="2"/>
        <scheme val="minor"/>
      </rPr>
      <t>1</t>
    </r>
  </si>
  <si>
    <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</si>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</sst>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_-* #,##0_-;\-* #,##0_-;_-* &quot;-&quot;??_-;_-@_-"/>
    <numFmt numFmtId="165" formatCode="0.0%"/>
    <numFmt numFmtId="166" formatCode="&quot;£&quot;#,##0"/>
    <numFmt numFmtId="167" formatCode="0.0"/>
    <numFmt numFmtId="168" formatCode="0.000%"/>
  </numFmts>
  <fonts count="19" x14ac:knownFonts="1">
    <font>
      <sz val="11"/>
      <color theme="1"/>
      <name val="Calibri"/>
      <family val="2"/>
      <scheme val="minor"/>
    </font>
    <font>
      <sz val="11"/>
      <color theme="1"/>
      <name val="Calibri"/>
      <family val="2"/>
      <scheme val="minor"/>
    </font>
    <font>
      <b/>
      <sz val="11"/>
      <color theme="1"/>
      <name val="Calibri"/>
      <family val="2"/>
      <scheme val="minor"/>
    </font>
    <font>
      <sz val="8"/>
      <color theme="1"/>
      <name val="Calibri"/>
      <family val="2"/>
      <scheme val="minor"/>
    </font>
    <font>
      <b/>
      <vertAlign val="superscript"/>
      <sz val="11"/>
      <color theme="1"/>
      <name val="Calibri"/>
      <family val="2"/>
      <scheme val="minor"/>
    </font>
    <font>
      <vertAlign val="superscript"/>
      <sz val="11"/>
      <color theme="1"/>
      <name val="Calibri"/>
      <family val="2"/>
      <scheme val="minor"/>
    </font>
    <font>
      <b/>
      <sz val="14"/>
      <color theme="1"/>
      <name val="Calibri"/>
      <family val="2"/>
      <scheme val="minor"/>
    </font>
    <font>
      <u/>
      <sz val="11"/>
      <color theme="10"/>
      <name val="Calibri"/>
      <family val="2"/>
      <scheme val="minor"/>
    </font>
    <font>
      <b/>
      <sz val="10"/>
      <color theme="1"/>
      <name val="Calibri"/>
      <family val="2"/>
      <scheme val="minor"/>
    </font>
    <font>
      <sz val="10"/>
      <color theme="1"/>
      <name val="Calibri"/>
      <family val="2"/>
      <scheme val="minor"/>
    </font>
    <font>
      <vertAlign val="superscript"/>
      <sz val="10"/>
      <color theme="1"/>
      <name val="Calibri"/>
      <family val="2"/>
      <scheme val="minor"/>
    </font>
    <font>
      <sz val="8"/>
      <name val="Calibri"/>
      <family val="2"/>
      <scheme val="minor"/>
    </font>
    <font>
      <u/>
      <sz val="10"/>
      <color theme="10"/>
      <name val="Calibri"/>
      <family val="2"/>
      <scheme val="minor"/>
    </font>
    <font>
      <sz val="11"/>
      <name val="Calibri"/>
      <family val="2"/>
      <scheme val="minor"/>
    </font>
    <font>
      <b/>
      <sz val="11"/>
      <name val="Calibri"/>
      <family val="2"/>
      <scheme val="minor"/>
    </font>
    <font>
      <b/>
      <sz val="11"/>
      <color theme="0"/>
      <name val="Calibri"/>
      <family val="2"/>
      <scheme val="minor"/>
    </font>
    <font>
      <b/>
      <sz val="16"/>
      <color theme="1"/>
      <name val="Calibri"/>
      <family val="2"/>
      <scheme val="minor"/>
    </font>
    <font>
      <sz val="11"/>
      <name val="Calibri"/>
      <family val="2"/>
    </font>
    <font>
      <u/>
      <vertAlign val="superscript"/>
      <sz val="11"/>
      <color theme="10"/>
      <name val="Calibri"/>
      <family val="2"/>
      <scheme val="minor"/>
    </font>
  </fonts>
  <fills count="5">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theme="4" tint="0.39997558519241921"/>
        <bgColor indexed="64"/>
      </patternFill>
    </fill>
  </fills>
  <borders count="108">
    <border>
      <left/>
      <right/>
      <top/>
      <bottom/>
      <diagonal/>
    </border>
    <border>
      <left/>
      <right/>
      <top/>
      <bottom style="medium">
        <color indexed="64"/>
      </bottom>
      <diagonal/>
    </border>
    <border>
      <left/>
      <right style="thin">
        <color indexed="64"/>
      </right>
      <top/>
      <bottom/>
      <diagonal/>
    </border>
    <border>
      <left/>
      <right style="thin">
        <color indexed="64"/>
      </right>
      <top/>
      <bottom style="medium">
        <color indexed="64"/>
      </bottom>
      <diagonal/>
    </border>
    <border>
      <left style="thin">
        <color indexed="64"/>
      </left>
      <right/>
      <top/>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right/>
      <top/>
      <bottom style="thin">
        <color indexed="64"/>
      </bottom>
      <diagonal/>
    </border>
    <border>
      <left/>
      <right style="thin">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top style="thin">
        <color indexed="64"/>
      </top>
      <bottom style="medium">
        <color indexed="64"/>
      </bottom>
      <diagonal/>
    </border>
    <border>
      <left style="medium">
        <color indexed="64"/>
      </left>
      <right/>
      <top style="medium">
        <color indexed="64"/>
      </top>
      <bottom/>
      <diagonal/>
    </border>
    <border>
      <left style="medium">
        <color indexed="64"/>
      </left>
      <right/>
      <top/>
      <bottom/>
      <diagonal/>
    </border>
    <border>
      <left/>
      <right style="thin">
        <color indexed="64"/>
      </right>
      <top style="medium">
        <color indexed="64"/>
      </top>
      <bottom/>
      <diagonal/>
    </border>
    <border>
      <left/>
      <right/>
      <top style="medium">
        <color indexed="64"/>
      </top>
      <bottom/>
      <diagonal/>
    </border>
    <border>
      <left style="thin">
        <color indexed="64"/>
      </left>
      <right/>
      <top style="medium">
        <color indexed="64"/>
      </top>
      <bottom/>
      <diagonal/>
    </border>
    <border>
      <left style="thin">
        <color indexed="64"/>
      </left>
      <right/>
      <top/>
      <bottom style="hair">
        <color indexed="64"/>
      </bottom>
      <diagonal/>
    </border>
    <border>
      <left/>
      <right style="thin">
        <color indexed="64"/>
      </right>
      <top/>
      <bottom style="hair">
        <color indexed="64"/>
      </bottom>
      <diagonal/>
    </border>
    <border>
      <left/>
      <right/>
      <top/>
      <bottom style="hair">
        <color indexed="64"/>
      </bottom>
      <diagonal/>
    </border>
    <border>
      <left style="dashDot">
        <color indexed="64"/>
      </left>
      <right/>
      <top/>
      <bottom style="medium">
        <color indexed="64"/>
      </bottom>
      <diagonal/>
    </border>
    <border>
      <left style="dashDot">
        <color indexed="64"/>
      </left>
      <right/>
      <top/>
      <bottom style="hair">
        <color indexed="64"/>
      </bottom>
      <diagonal/>
    </border>
    <border>
      <left style="dashDot">
        <color indexed="64"/>
      </left>
      <right/>
      <top/>
      <bottom/>
      <diagonal/>
    </border>
    <border>
      <left style="dashDot">
        <color indexed="64"/>
      </left>
      <right/>
      <top/>
      <bottom style="thin">
        <color indexed="64"/>
      </bottom>
      <diagonal/>
    </border>
    <border>
      <left style="dashDot">
        <color indexed="64"/>
      </left>
      <right/>
      <top style="medium">
        <color indexed="64"/>
      </top>
      <bottom/>
      <diagonal/>
    </border>
    <border>
      <left style="dashDotDot">
        <color indexed="64"/>
      </left>
      <right/>
      <top/>
      <bottom style="medium">
        <color indexed="64"/>
      </bottom>
      <diagonal/>
    </border>
    <border>
      <left style="dashDotDot">
        <color indexed="64"/>
      </left>
      <right/>
      <top/>
      <bottom style="hair">
        <color indexed="64"/>
      </bottom>
      <diagonal/>
    </border>
    <border>
      <left style="dashDotDot">
        <color indexed="64"/>
      </left>
      <right/>
      <top style="medium">
        <color indexed="64"/>
      </top>
      <bottom/>
      <diagonal/>
    </border>
    <border>
      <left style="dashDotDot">
        <color indexed="64"/>
      </left>
      <right/>
      <top/>
      <bottom/>
      <diagonal/>
    </border>
    <border>
      <left style="dashDotDot">
        <color indexed="64"/>
      </left>
      <right/>
      <top style="thin">
        <color indexed="64"/>
      </top>
      <bottom/>
      <diagonal/>
    </border>
    <border>
      <left style="dashDot">
        <color indexed="64"/>
      </left>
      <right/>
      <top style="thin">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dashDot">
        <color indexed="64"/>
      </left>
      <right/>
      <top style="hair">
        <color indexed="64"/>
      </top>
      <bottom style="hair">
        <color indexed="64"/>
      </bottom>
      <diagonal/>
    </border>
    <border>
      <left/>
      <right style="dashDot">
        <color indexed="64"/>
      </right>
      <top/>
      <bottom style="hair">
        <color indexed="64"/>
      </bottom>
      <diagonal/>
    </border>
    <border>
      <left/>
      <right style="dashDot">
        <color indexed="64"/>
      </right>
      <top style="hair">
        <color indexed="64"/>
      </top>
      <bottom style="hair">
        <color indexed="64"/>
      </bottom>
      <diagonal/>
    </border>
    <border>
      <left/>
      <right style="dashDot">
        <color indexed="64"/>
      </right>
      <top/>
      <bottom/>
      <diagonal/>
    </border>
    <border>
      <left/>
      <right style="dashDot">
        <color indexed="64"/>
      </right>
      <top/>
      <bottom style="medium">
        <color indexed="64"/>
      </bottom>
      <diagonal/>
    </border>
    <border>
      <left/>
      <right style="dashDot">
        <color indexed="64"/>
      </right>
      <top style="medium">
        <color indexed="64"/>
      </top>
      <bottom/>
      <diagonal/>
    </border>
    <border>
      <left/>
      <right style="dashDot">
        <color indexed="64"/>
      </right>
      <top/>
      <bottom style="thin">
        <color indexed="64"/>
      </bottom>
      <diagonal/>
    </border>
    <border>
      <left/>
      <right style="hair">
        <color indexed="64"/>
      </right>
      <top style="thin">
        <color indexed="64"/>
      </top>
      <bottom style="medium">
        <color indexed="64"/>
      </bottom>
      <diagonal/>
    </border>
    <border>
      <left/>
      <right style="hair">
        <color indexed="64"/>
      </right>
      <top/>
      <bottom/>
      <diagonal/>
    </border>
    <border>
      <left/>
      <right style="hair">
        <color indexed="64"/>
      </right>
      <top/>
      <bottom style="thin">
        <color indexed="64"/>
      </bottom>
      <diagonal/>
    </border>
    <border>
      <left/>
      <right style="hair">
        <color indexed="64"/>
      </right>
      <top/>
      <bottom style="medium">
        <color indexed="64"/>
      </bottom>
      <diagonal/>
    </border>
    <border>
      <left style="hair">
        <color indexed="64"/>
      </left>
      <right/>
      <top style="thin">
        <color indexed="64"/>
      </top>
      <bottom style="medium">
        <color indexed="64"/>
      </bottom>
      <diagonal/>
    </border>
    <border>
      <left/>
      <right style="dashDot">
        <color indexed="64"/>
      </right>
      <top style="thin">
        <color indexed="64"/>
      </top>
      <bottom style="medium">
        <color indexed="64"/>
      </bottom>
      <diagonal/>
    </border>
    <border>
      <left style="hair">
        <color indexed="64"/>
      </left>
      <right/>
      <top/>
      <bottom/>
      <diagonal/>
    </border>
    <border>
      <left style="hair">
        <color indexed="64"/>
      </left>
      <right/>
      <top/>
      <bottom style="thin">
        <color indexed="64"/>
      </bottom>
      <diagonal/>
    </border>
    <border>
      <left style="hair">
        <color indexed="64"/>
      </left>
      <right/>
      <top/>
      <bottom style="medium">
        <color indexed="64"/>
      </bottom>
      <diagonal/>
    </border>
    <border>
      <left/>
      <right style="medium">
        <color indexed="64"/>
      </right>
      <top/>
      <bottom style="hair">
        <color indexed="64"/>
      </bottom>
      <diagonal/>
    </border>
    <border>
      <left/>
      <right style="medium">
        <color indexed="64"/>
      </right>
      <top style="hair">
        <color indexed="64"/>
      </top>
      <bottom style="hair">
        <color indexed="64"/>
      </bottom>
      <diagonal/>
    </border>
    <border>
      <left/>
      <right style="medium">
        <color indexed="64"/>
      </right>
      <top/>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top/>
      <bottom style="hair">
        <color indexed="64"/>
      </bottom>
      <diagonal/>
    </border>
    <border>
      <left style="medium">
        <color indexed="64"/>
      </left>
      <right/>
      <top style="hair">
        <color indexed="64"/>
      </top>
      <bottom style="hair">
        <color indexed="64"/>
      </bottom>
      <diagonal/>
    </border>
    <border>
      <left style="medium">
        <color indexed="64"/>
      </left>
      <right/>
      <top/>
      <bottom style="thin">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style="medium">
        <color indexed="64"/>
      </bottom>
      <diagonal/>
    </border>
    <border>
      <left/>
      <right style="hair">
        <color indexed="64"/>
      </right>
      <top style="hair">
        <color indexed="64"/>
      </top>
      <bottom/>
      <diagonal/>
    </border>
    <border>
      <left/>
      <right style="hair">
        <color indexed="64"/>
      </right>
      <top style="hair">
        <color indexed="64"/>
      </top>
      <bottom style="medium">
        <color indexed="64"/>
      </bottom>
      <diagonal/>
    </border>
    <border>
      <left/>
      <right/>
      <top style="dashDotDot">
        <color indexed="64"/>
      </top>
      <bottom style="medium">
        <color indexed="64"/>
      </bottom>
      <diagonal/>
    </border>
    <border>
      <left style="thin">
        <color indexed="64"/>
      </left>
      <right/>
      <top style="dashDotDot">
        <color indexed="64"/>
      </top>
      <bottom style="medium">
        <color indexed="64"/>
      </bottom>
      <diagonal/>
    </border>
    <border>
      <left/>
      <right style="hair">
        <color indexed="64"/>
      </right>
      <top style="dashDotDot">
        <color indexed="64"/>
      </top>
      <bottom style="medium">
        <color indexed="64"/>
      </bottom>
      <diagonal/>
    </border>
    <border>
      <left/>
      <right style="thin">
        <color indexed="64"/>
      </right>
      <top style="dashDotDot">
        <color indexed="64"/>
      </top>
      <bottom style="medium">
        <color indexed="64"/>
      </bottom>
      <diagonal/>
    </border>
    <border>
      <left style="thin">
        <color indexed="64"/>
      </left>
      <right style="thin">
        <color auto="1"/>
      </right>
      <top/>
      <bottom/>
      <diagonal/>
    </border>
    <border>
      <left style="thin">
        <color indexed="64"/>
      </left>
      <right style="thin">
        <color auto="1"/>
      </right>
      <top style="medium">
        <color auto="1"/>
      </top>
      <bottom/>
      <diagonal/>
    </border>
    <border>
      <left style="thin">
        <color indexed="64"/>
      </left>
      <right style="thin">
        <color auto="1"/>
      </right>
      <top/>
      <bottom style="medium">
        <color auto="1"/>
      </bottom>
      <diagonal/>
    </border>
    <border>
      <left/>
      <right style="hair">
        <color indexed="64"/>
      </right>
      <top style="medium">
        <color indexed="64"/>
      </top>
      <bottom/>
      <diagonal/>
    </border>
    <border>
      <left/>
      <right style="hair">
        <color indexed="64"/>
      </right>
      <top style="hair">
        <color indexed="64"/>
      </top>
      <bottom style="hair">
        <color indexed="64"/>
      </bottom>
      <diagonal/>
    </border>
    <border>
      <left/>
      <right/>
      <top style="dotted">
        <color indexed="64"/>
      </top>
      <bottom/>
      <diagonal/>
    </border>
    <border>
      <left style="thin">
        <color indexed="64"/>
      </left>
      <right/>
      <top style="dotted">
        <color indexed="64"/>
      </top>
      <bottom/>
      <diagonal/>
    </border>
    <border>
      <left/>
      <right style="hair">
        <color indexed="64"/>
      </right>
      <top style="dotted">
        <color indexed="64"/>
      </top>
      <bottom/>
      <diagonal/>
    </border>
    <border>
      <left/>
      <right style="thin">
        <color indexed="64"/>
      </right>
      <top style="dotted">
        <color indexed="64"/>
      </top>
      <bottom/>
      <diagonal/>
    </border>
    <border>
      <left/>
      <right style="hair">
        <color indexed="64"/>
      </right>
      <top style="thin">
        <color indexed="64"/>
      </top>
      <bottom/>
      <diagonal/>
    </border>
    <border>
      <left style="hair">
        <color indexed="64"/>
      </left>
      <right/>
      <top style="hair">
        <color indexed="64"/>
      </top>
      <bottom/>
      <diagonal/>
    </border>
    <border>
      <left style="hair">
        <color indexed="64"/>
      </left>
      <right/>
      <top style="hair">
        <color indexed="64"/>
      </top>
      <bottom style="hair">
        <color indexed="64"/>
      </bottom>
      <diagonal/>
    </border>
    <border>
      <left style="hair">
        <color indexed="64"/>
      </left>
      <right/>
      <top style="hair">
        <color indexed="64"/>
      </top>
      <bottom style="medium">
        <color indexed="64"/>
      </bottom>
      <diagonal/>
    </border>
    <border>
      <left/>
      <right/>
      <top style="dashDotDot">
        <color indexed="64"/>
      </top>
      <bottom/>
      <diagonal/>
    </border>
    <border>
      <left style="thin">
        <color indexed="64"/>
      </left>
      <right/>
      <top style="dashDotDot">
        <color indexed="64"/>
      </top>
      <bottom/>
      <diagonal/>
    </border>
    <border>
      <left/>
      <right style="hair">
        <color indexed="64"/>
      </right>
      <top style="dashDotDot">
        <color indexed="64"/>
      </top>
      <bottom/>
      <diagonal/>
    </border>
    <border>
      <left/>
      <right style="thin">
        <color indexed="64"/>
      </right>
      <top style="dashDotDot">
        <color indexed="64"/>
      </top>
      <bottom/>
      <diagonal/>
    </border>
    <border>
      <left style="hair">
        <color indexed="64"/>
      </left>
      <right/>
      <top style="dashDotDot">
        <color indexed="64"/>
      </top>
      <bottom/>
      <diagonal/>
    </border>
    <border>
      <left style="hair">
        <color indexed="64"/>
      </left>
      <right/>
      <top style="thin">
        <color indexed="64"/>
      </top>
      <bottom/>
      <diagonal/>
    </border>
    <border>
      <left style="dashDotDot">
        <color indexed="64"/>
      </left>
      <right/>
      <top style="hair">
        <color indexed="64"/>
      </top>
      <bottom style="hair">
        <color indexed="64"/>
      </bottom>
      <diagonal/>
    </border>
    <border>
      <left style="dashDotDot">
        <color indexed="64"/>
      </left>
      <right/>
      <top style="hair">
        <color indexed="64"/>
      </top>
      <bottom style="medium">
        <color indexed="64"/>
      </bottom>
      <diagonal/>
    </border>
    <border>
      <left style="dashDotDot">
        <color indexed="64"/>
      </left>
      <right/>
      <top style="dashDotDot">
        <color indexed="64"/>
      </top>
      <bottom/>
      <diagonal/>
    </border>
    <border>
      <left style="hair">
        <color indexed="64"/>
      </left>
      <right/>
      <top style="medium">
        <color indexed="64"/>
      </top>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auto="1"/>
      </right>
      <top/>
      <bottom style="dashed">
        <color indexed="64"/>
      </bottom>
      <diagonal/>
    </border>
    <border>
      <left style="thin">
        <color indexed="64"/>
      </left>
      <right style="thin">
        <color auto="1"/>
      </right>
      <top style="dashed">
        <color indexed="64"/>
      </top>
      <bottom style="dashed">
        <color indexed="64"/>
      </bottom>
      <diagonal/>
    </border>
    <border>
      <left style="thin">
        <color indexed="64"/>
      </left>
      <right style="thin">
        <color auto="1"/>
      </right>
      <top style="dashed">
        <color indexed="64"/>
      </top>
      <bottom style="thin">
        <color indexed="64"/>
      </bottom>
      <diagonal/>
    </border>
    <border>
      <left style="thin">
        <color indexed="64"/>
      </left>
      <right style="thin">
        <color auto="1"/>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ashed">
        <color indexed="64"/>
      </bottom>
      <diagonal/>
    </border>
  </borders>
  <cellStyleXfs count="12">
    <xf numFmtId="0" fontId="0" fillId="0"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7" fillId="0" borderId="0" applyNumberForma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7" fillId="0" borderId="0"/>
  </cellStyleXfs>
  <cellXfs count="889">
    <xf numFmtId="0" fontId="0" fillId="0" borderId="0" xfId="0"/>
    <xf numFmtId="0" fontId="0" fillId="2" borderId="2" xfId="0" applyFont="1" applyFill="1" applyBorder="1" applyAlignment="1">
      <alignment horizontal="center"/>
    </xf>
    <xf numFmtId="0" fontId="0" fillId="0" borderId="0" xfId="0"/>
    <xf numFmtId="0" fontId="2" fillId="2" borderId="1" xfId="0" applyFont="1" applyFill="1" applyBorder="1"/>
    <xf numFmtId="0" fontId="0" fillId="2" borderId="0" xfId="0" applyFill="1" applyBorder="1"/>
    <xf numFmtId="0" fontId="0" fillId="2" borderId="0" xfId="0" applyFill="1"/>
    <xf numFmtId="0" fontId="2" fillId="2" borderId="0" xfId="0" applyFont="1" applyFill="1"/>
    <xf numFmtId="0" fontId="2" fillId="2" borderId="5" xfId="0" applyFont="1" applyFill="1" applyBorder="1" applyAlignment="1">
      <alignment horizontal="center"/>
    </xf>
    <xf numFmtId="0" fontId="0" fillId="3" borderId="2" xfId="0" applyFont="1" applyFill="1" applyBorder="1" applyAlignment="1">
      <alignment horizontal="center"/>
    </xf>
    <xf numFmtId="0" fontId="2" fillId="2" borderId="0" xfId="0" applyFont="1" applyFill="1" applyBorder="1" applyAlignment="1"/>
    <xf numFmtId="1" fontId="0" fillId="2" borderId="0" xfId="0" applyNumberFormat="1" applyFill="1"/>
    <xf numFmtId="0" fontId="2" fillId="2" borderId="2" xfId="0" applyFont="1" applyFill="1" applyBorder="1" applyAlignment="1">
      <alignment horizontal="center"/>
    </xf>
    <xf numFmtId="0" fontId="2" fillId="2" borderId="0" xfId="0" applyFont="1" applyFill="1" applyBorder="1" applyAlignment="1">
      <alignment wrapText="1"/>
    </xf>
    <xf numFmtId="0" fontId="2" fillId="2" borderId="1" xfId="0" applyFont="1" applyFill="1" applyBorder="1" applyAlignment="1">
      <alignment wrapText="1"/>
    </xf>
    <xf numFmtId="0" fontId="2" fillId="2" borderId="10" xfId="0" applyFont="1" applyFill="1" applyBorder="1" applyAlignment="1">
      <alignment wrapText="1"/>
    </xf>
    <xf numFmtId="0" fontId="3" fillId="2" borderId="0" xfId="0" applyFont="1" applyFill="1"/>
    <xf numFmtId="0" fontId="7" fillId="2" borderId="0" xfId="4" applyFill="1"/>
    <xf numFmtId="9" fontId="0" fillId="2" borderId="0" xfId="2" applyFont="1" applyFill="1" applyBorder="1" applyAlignment="1"/>
    <xf numFmtId="165" fontId="0" fillId="2" borderId="0" xfId="2" applyNumberFormat="1" applyFont="1" applyFill="1" applyBorder="1" applyAlignment="1"/>
    <xf numFmtId="0" fontId="1" fillId="0" borderId="15" xfId="0" applyFont="1" applyBorder="1"/>
    <xf numFmtId="0" fontId="1" fillId="0" borderId="16" xfId="0" applyFont="1" applyBorder="1"/>
    <xf numFmtId="0" fontId="2" fillId="2" borderId="2" xfId="0" applyFont="1" applyFill="1" applyBorder="1" applyAlignment="1">
      <alignment horizontal="left"/>
    </xf>
    <xf numFmtId="0" fontId="2" fillId="2" borderId="18" xfId="0" applyFont="1" applyFill="1" applyBorder="1" applyAlignment="1">
      <alignment horizontal="center"/>
    </xf>
    <xf numFmtId="0" fontId="2" fillId="2" borderId="17" xfId="0" applyFont="1" applyFill="1" applyBorder="1" applyAlignment="1">
      <alignment horizontal="center"/>
    </xf>
    <xf numFmtId="9" fontId="0" fillId="2" borderId="0" xfId="0" applyNumberFormat="1" applyFill="1"/>
    <xf numFmtId="0" fontId="2" fillId="2" borderId="19" xfId="0" applyFont="1" applyFill="1" applyBorder="1" applyAlignment="1">
      <alignment horizontal="center"/>
    </xf>
    <xf numFmtId="164" fontId="1" fillId="2" borderId="4" xfId="1" applyNumberFormat="1" applyFont="1" applyFill="1" applyBorder="1" applyAlignment="1">
      <alignment horizontal="right"/>
    </xf>
    <xf numFmtId="164" fontId="1" fillId="2" borderId="2" xfId="1" applyNumberFormat="1" applyFont="1" applyFill="1" applyBorder="1" applyAlignment="1">
      <alignment horizontal="right"/>
    </xf>
    <xf numFmtId="164" fontId="1" fillId="2" borderId="0" xfId="1" applyNumberFormat="1" applyFont="1" applyFill="1" applyBorder="1" applyAlignment="1">
      <alignment horizontal="right"/>
    </xf>
    <xf numFmtId="0" fontId="0" fillId="2" borderId="4" xfId="0" applyFont="1" applyFill="1" applyBorder="1" applyAlignment="1">
      <alignment horizontal="right"/>
    </xf>
    <xf numFmtId="0" fontId="0" fillId="2" borderId="2" xfId="0" applyFont="1" applyFill="1" applyBorder="1" applyAlignment="1">
      <alignment horizontal="right"/>
    </xf>
    <xf numFmtId="9" fontId="0" fillId="2" borderId="0" xfId="2" applyFont="1" applyFill="1" applyBorder="1" applyAlignment="1">
      <alignment horizontal="right"/>
    </xf>
    <xf numFmtId="9" fontId="1" fillId="2" borderId="4" xfId="2" applyFont="1" applyFill="1" applyBorder="1" applyAlignment="1">
      <alignment horizontal="right"/>
    </xf>
    <xf numFmtId="9" fontId="1" fillId="2" borderId="2" xfId="2" applyFont="1" applyFill="1" applyBorder="1" applyAlignment="1">
      <alignment horizontal="right"/>
    </xf>
    <xf numFmtId="9" fontId="1" fillId="2" borderId="0" xfId="2" applyFont="1" applyFill="1" applyBorder="1" applyAlignment="1">
      <alignment horizontal="right"/>
    </xf>
    <xf numFmtId="9" fontId="1" fillId="2" borderId="5" xfId="2" applyFont="1" applyFill="1" applyBorder="1" applyAlignment="1">
      <alignment horizontal="right"/>
    </xf>
    <xf numFmtId="9" fontId="1" fillId="2" borderId="3" xfId="2" applyFont="1" applyFill="1" applyBorder="1" applyAlignment="1">
      <alignment horizontal="right"/>
    </xf>
    <xf numFmtId="9" fontId="1" fillId="2" borderId="1" xfId="2" applyFont="1" applyFill="1" applyBorder="1" applyAlignment="1">
      <alignment horizontal="right"/>
    </xf>
    <xf numFmtId="9" fontId="2" fillId="2" borderId="18" xfId="2" applyFont="1" applyFill="1" applyBorder="1"/>
    <xf numFmtId="9" fontId="2" fillId="2" borderId="0" xfId="2" applyFont="1" applyFill="1" applyBorder="1"/>
    <xf numFmtId="0" fontId="0" fillId="2" borderId="19" xfId="0" applyFill="1" applyBorder="1"/>
    <xf numFmtId="164" fontId="0" fillId="2" borderId="4" xfId="1" applyNumberFormat="1" applyFont="1" applyFill="1" applyBorder="1" applyAlignment="1">
      <alignment horizontal="center"/>
    </xf>
    <xf numFmtId="164" fontId="0" fillId="2" borderId="0" xfId="1" applyNumberFormat="1" applyFont="1" applyFill="1" applyBorder="1" applyAlignment="1">
      <alignment horizontal="center"/>
    </xf>
    <xf numFmtId="164" fontId="0" fillId="2" borderId="2" xfId="1" applyNumberFormat="1" applyFont="1" applyFill="1" applyBorder="1" applyAlignment="1">
      <alignment horizontal="center"/>
    </xf>
    <xf numFmtId="164" fontId="0" fillId="3" borderId="4" xfId="1" applyNumberFormat="1" applyFont="1" applyFill="1" applyBorder="1" applyAlignment="1">
      <alignment horizontal="center"/>
    </xf>
    <xf numFmtId="164" fontId="0" fillId="3" borderId="0" xfId="1" applyNumberFormat="1" applyFont="1" applyFill="1" applyBorder="1" applyAlignment="1">
      <alignment horizontal="center"/>
    </xf>
    <xf numFmtId="164" fontId="0" fillId="3" borderId="2" xfId="1" applyNumberFormat="1" applyFont="1" applyFill="1" applyBorder="1" applyAlignment="1">
      <alignment horizontal="center"/>
    </xf>
    <xf numFmtId="164" fontId="1" fillId="3" borderId="4" xfId="1" applyNumberFormat="1" applyFont="1" applyFill="1" applyBorder="1" applyAlignment="1">
      <alignment horizontal="right"/>
    </xf>
    <xf numFmtId="164" fontId="1" fillId="3" borderId="2" xfId="1" applyNumberFormat="1" applyFont="1" applyFill="1" applyBorder="1" applyAlignment="1">
      <alignment horizontal="right"/>
    </xf>
    <xf numFmtId="164" fontId="1" fillId="3" borderId="0" xfId="1" applyNumberFormat="1" applyFont="1" applyFill="1" applyBorder="1" applyAlignment="1">
      <alignment horizontal="right"/>
    </xf>
    <xf numFmtId="0" fontId="0" fillId="3" borderId="10" xfId="0" applyFont="1" applyFill="1" applyBorder="1" applyAlignment="1">
      <alignment horizontal="center"/>
    </xf>
    <xf numFmtId="164" fontId="1" fillId="3" borderId="9" xfId="1" applyNumberFormat="1" applyFont="1" applyFill="1" applyBorder="1" applyAlignment="1">
      <alignment horizontal="right"/>
    </xf>
    <xf numFmtId="164" fontId="1" fillId="3" borderId="10" xfId="1" applyNumberFormat="1" applyFont="1" applyFill="1" applyBorder="1" applyAlignment="1">
      <alignment horizontal="right"/>
    </xf>
    <xf numFmtId="164" fontId="1" fillId="3" borderId="7" xfId="1" applyNumberFormat="1" applyFont="1" applyFill="1" applyBorder="1" applyAlignment="1">
      <alignment horizontal="right"/>
    </xf>
    <xf numFmtId="9" fontId="1" fillId="3" borderId="4" xfId="2" applyFont="1" applyFill="1" applyBorder="1" applyAlignment="1">
      <alignment horizontal="right"/>
    </xf>
    <xf numFmtId="9" fontId="1" fillId="3" borderId="2" xfId="2" applyFont="1" applyFill="1" applyBorder="1" applyAlignment="1">
      <alignment horizontal="right"/>
    </xf>
    <xf numFmtId="9" fontId="1" fillId="3" borderId="0" xfId="2" applyFont="1" applyFill="1" applyBorder="1" applyAlignment="1">
      <alignment horizontal="right"/>
    </xf>
    <xf numFmtId="0" fontId="0" fillId="3" borderId="3" xfId="0" applyFont="1" applyFill="1" applyBorder="1" applyAlignment="1">
      <alignment horizontal="center"/>
    </xf>
    <xf numFmtId="9" fontId="1" fillId="3" borderId="5" xfId="2" applyFont="1" applyFill="1" applyBorder="1" applyAlignment="1">
      <alignment horizontal="right"/>
    </xf>
    <xf numFmtId="9" fontId="1" fillId="3" borderId="3" xfId="2" applyFont="1" applyFill="1" applyBorder="1" applyAlignment="1">
      <alignment horizontal="right"/>
    </xf>
    <xf numFmtId="9" fontId="1" fillId="3" borderId="1" xfId="2" applyFont="1" applyFill="1" applyBorder="1" applyAlignment="1">
      <alignment horizontal="right"/>
    </xf>
    <xf numFmtId="0" fontId="2" fillId="2" borderId="18" xfId="2" applyNumberFormat="1" applyFont="1" applyFill="1" applyBorder="1"/>
    <xf numFmtId="0" fontId="1" fillId="2" borderId="0" xfId="2" applyNumberFormat="1" applyFont="1" applyFill="1" applyBorder="1" applyAlignment="1">
      <alignment horizontal="center"/>
    </xf>
    <xf numFmtId="0" fontId="1" fillId="2" borderId="1" xfId="2" applyNumberFormat="1" applyFont="1" applyFill="1" applyBorder="1" applyAlignment="1">
      <alignment horizontal="center"/>
    </xf>
    <xf numFmtId="9" fontId="2" fillId="2" borderId="1" xfId="2" applyFont="1" applyFill="1" applyBorder="1"/>
    <xf numFmtId="0" fontId="1" fillId="3" borderId="0" xfId="2" applyNumberFormat="1" applyFont="1" applyFill="1" applyBorder="1" applyAlignment="1">
      <alignment horizontal="center"/>
    </xf>
    <xf numFmtId="0" fontId="2" fillId="2" borderId="12" xfId="0" applyFont="1" applyFill="1" applyBorder="1" applyAlignment="1">
      <alignment horizontal="center"/>
    </xf>
    <xf numFmtId="0" fontId="2" fillId="2" borderId="13" xfId="0" applyFont="1" applyFill="1" applyBorder="1" applyAlignment="1">
      <alignment horizontal="center"/>
    </xf>
    <xf numFmtId="0" fontId="2" fillId="2" borderId="11" xfId="0" applyFont="1" applyFill="1" applyBorder="1" applyAlignment="1">
      <alignment horizontal="center"/>
    </xf>
    <xf numFmtId="0" fontId="2" fillId="2" borderId="13" xfId="2" applyNumberFormat="1" applyFont="1" applyFill="1" applyBorder="1"/>
    <xf numFmtId="0" fontId="0" fillId="3" borderId="7" xfId="0" applyFill="1" applyBorder="1" applyAlignment="1">
      <alignment horizontal="center"/>
    </xf>
    <xf numFmtId="164" fontId="0" fillId="3" borderId="7" xfId="1" applyNumberFormat="1" applyFont="1" applyFill="1" applyBorder="1" applyAlignment="1">
      <alignment horizontal="center"/>
    </xf>
    <xf numFmtId="164" fontId="0" fillId="3" borderId="9" xfId="1" applyNumberFormat="1" applyFont="1" applyFill="1" applyBorder="1" applyAlignment="1">
      <alignment horizontal="center"/>
    </xf>
    <xf numFmtId="164" fontId="0" fillId="3" borderId="10" xfId="1" applyNumberFormat="1" applyFont="1" applyFill="1" applyBorder="1" applyAlignment="1">
      <alignment horizontal="center"/>
    </xf>
    <xf numFmtId="9" fontId="0" fillId="3" borderId="4" xfId="0" applyNumberFormat="1" applyFont="1" applyFill="1" applyBorder="1" applyAlignment="1">
      <alignment horizontal="right"/>
    </xf>
    <xf numFmtId="9" fontId="0" fillId="3" borderId="0" xfId="0" applyNumberFormat="1" applyFont="1" applyFill="1" applyBorder="1" applyAlignment="1">
      <alignment horizontal="right"/>
    </xf>
    <xf numFmtId="9" fontId="0" fillId="3" borderId="2" xfId="0" applyNumberFormat="1" applyFont="1" applyFill="1" applyBorder="1" applyAlignment="1">
      <alignment horizontal="right"/>
    </xf>
    <xf numFmtId="9" fontId="0" fillId="2" borderId="4" xfId="0" applyNumberFormat="1" applyFont="1" applyFill="1" applyBorder="1" applyAlignment="1">
      <alignment horizontal="right"/>
    </xf>
    <xf numFmtId="9" fontId="0" fillId="2" borderId="0" xfId="0" applyNumberFormat="1" applyFont="1" applyFill="1" applyBorder="1" applyAlignment="1">
      <alignment horizontal="right"/>
    </xf>
    <xf numFmtId="9" fontId="0" fillId="2" borderId="2" xfId="0" applyNumberFormat="1" applyFont="1" applyFill="1" applyBorder="1" applyAlignment="1">
      <alignment horizontal="right"/>
    </xf>
    <xf numFmtId="9" fontId="0" fillId="3" borderId="5" xfId="0" applyNumberFormat="1" applyFont="1" applyFill="1" applyBorder="1" applyAlignment="1">
      <alignment horizontal="right"/>
    </xf>
    <xf numFmtId="9" fontId="0" fillId="3" borderId="1" xfId="0" applyNumberFormat="1" applyFont="1" applyFill="1" applyBorder="1" applyAlignment="1">
      <alignment horizontal="right"/>
    </xf>
    <xf numFmtId="9" fontId="0" fillId="3" borderId="3" xfId="0" applyNumberFormat="1" applyFont="1" applyFill="1" applyBorder="1" applyAlignment="1">
      <alignment horizontal="right"/>
    </xf>
    <xf numFmtId="9" fontId="0" fillId="2" borderId="0" xfId="2" applyFont="1" applyFill="1" applyBorder="1" applyAlignment="1">
      <alignment horizontal="right" wrapText="1"/>
    </xf>
    <xf numFmtId="9" fontId="0" fillId="2" borderId="0" xfId="2" applyFont="1" applyFill="1" applyBorder="1" applyAlignment="1">
      <alignment wrapText="1"/>
    </xf>
    <xf numFmtId="9" fontId="0" fillId="3" borderId="0" xfId="2" applyFont="1" applyFill="1" applyBorder="1" applyAlignment="1">
      <alignment wrapText="1"/>
    </xf>
    <xf numFmtId="0" fontId="2" fillId="2" borderId="18" xfId="0" applyFont="1" applyFill="1" applyBorder="1" applyAlignment="1">
      <alignment horizontal="center" wrapText="1"/>
    </xf>
    <xf numFmtId="9" fontId="0" fillId="3" borderId="1" xfId="2" applyFont="1" applyFill="1" applyBorder="1" applyAlignment="1">
      <alignment wrapText="1"/>
    </xf>
    <xf numFmtId="9" fontId="2" fillId="2" borderId="13" xfId="2" applyFont="1" applyFill="1" applyBorder="1"/>
    <xf numFmtId="0" fontId="2" fillId="2" borderId="19" xfId="0" applyFont="1" applyFill="1" applyBorder="1" applyAlignment="1">
      <alignment horizontal="center" wrapText="1"/>
    </xf>
    <xf numFmtId="0" fontId="2" fillId="2" borderId="17" xfId="0" applyFont="1" applyFill="1" applyBorder="1" applyAlignment="1">
      <alignment horizontal="center" wrapText="1"/>
    </xf>
    <xf numFmtId="9" fontId="0" fillId="3" borderId="4" xfId="2" applyFont="1" applyFill="1" applyBorder="1" applyAlignment="1">
      <alignment wrapText="1"/>
    </xf>
    <xf numFmtId="9" fontId="0" fillId="2" borderId="4" xfId="2" applyFont="1" applyFill="1" applyBorder="1" applyAlignment="1">
      <alignment wrapText="1"/>
    </xf>
    <xf numFmtId="9" fontId="0" fillId="3" borderId="5" xfId="2" applyFont="1" applyFill="1" applyBorder="1" applyAlignment="1">
      <alignment wrapText="1"/>
    </xf>
    <xf numFmtId="9" fontId="0" fillId="3" borderId="0" xfId="2" applyFont="1" applyFill="1" applyBorder="1" applyAlignment="1">
      <alignment horizontal="right" wrapText="1"/>
    </xf>
    <xf numFmtId="9" fontId="0" fillId="3" borderId="1" xfId="2" applyFont="1" applyFill="1" applyBorder="1" applyAlignment="1">
      <alignment horizontal="right" wrapText="1"/>
    </xf>
    <xf numFmtId="0" fontId="2" fillId="2" borderId="2" xfId="0" applyFont="1" applyFill="1" applyBorder="1" applyAlignment="1">
      <alignment horizontal="center" wrapText="1"/>
    </xf>
    <xf numFmtId="9" fontId="0" fillId="3" borderId="4" xfId="2" applyFont="1" applyFill="1" applyBorder="1" applyAlignment="1">
      <alignment horizontal="right" wrapText="1"/>
    </xf>
    <xf numFmtId="9" fontId="0" fillId="3" borderId="2" xfId="2" applyFont="1" applyFill="1" applyBorder="1" applyAlignment="1">
      <alignment horizontal="right" wrapText="1"/>
    </xf>
    <xf numFmtId="9" fontId="0" fillId="2" borderId="4" xfId="2" applyFont="1" applyFill="1" applyBorder="1" applyAlignment="1">
      <alignment horizontal="right" wrapText="1"/>
    </xf>
    <xf numFmtId="9" fontId="0" fillId="2" borderId="2" xfId="2" applyFont="1" applyFill="1" applyBorder="1" applyAlignment="1">
      <alignment horizontal="right" wrapText="1"/>
    </xf>
    <xf numFmtId="9" fontId="0" fillId="3" borderId="5" xfId="2" applyFont="1" applyFill="1" applyBorder="1" applyAlignment="1">
      <alignment horizontal="right" wrapText="1"/>
    </xf>
    <xf numFmtId="9" fontId="0" fillId="3" borderId="3" xfId="2" applyFont="1" applyFill="1" applyBorder="1" applyAlignment="1">
      <alignment horizontal="right" wrapText="1"/>
    </xf>
    <xf numFmtId="0" fontId="0" fillId="2" borderId="0" xfId="0" applyFill="1" applyAlignment="1"/>
    <xf numFmtId="0" fontId="0" fillId="2" borderId="0" xfId="0" applyFont="1" applyFill="1" applyBorder="1" applyAlignment="1">
      <alignment horizontal="right"/>
    </xf>
    <xf numFmtId="0" fontId="2" fillId="2" borderId="23" xfId="0" applyFont="1" applyFill="1" applyBorder="1" applyAlignment="1">
      <alignment horizontal="center"/>
    </xf>
    <xf numFmtId="0" fontId="2" fillId="2" borderId="25" xfId="0" applyFont="1" applyFill="1" applyBorder="1" applyAlignment="1">
      <alignment horizontal="center"/>
    </xf>
    <xf numFmtId="164" fontId="1" fillId="3" borderId="25" xfId="1" applyNumberFormat="1" applyFont="1" applyFill="1" applyBorder="1" applyAlignment="1">
      <alignment horizontal="right"/>
    </xf>
    <xf numFmtId="164" fontId="1" fillId="2" borderId="25" xfId="1" applyNumberFormat="1" applyFont="1" applyFill="1" applyBorder="1" applyAlignment="1">
      <alignment horizontal="right"/>
    </xf>
    <xf numFmtId="164" fontId="1" fillId="3" borderId="26" xfId="1" applyNumberFormat="1" applyFont="1" applyFill="1" applyBorder="1" applyAlignment="1">
      <alignment horizontal="right"/>
    </xf>
    <xf numFmtId="0" fontId="0" fillId="2" borderId="25" xfId="0" applyFont="1" applyFill="1" applyBorder="1" applyAlignment="1">
      <alignment horizontal="right"/>
    </xf>
    <xf numFmtId="9" fontId="1" fillId="3" borderId="25" xfId="2" applyFont="1" applyFill="1" applyBorder="1" applyAlignment="1">
      <alignment horizontal="right"/>
    </xf>
    <xf numFmtId="9" fontId="1" fillId="2" borderId="25" xfId="2" applyFont="1" applyFill="1" applyBorder="1" applyAlignment="1">
      <alignment horizontal="right"/>
    </xf>
    <xf numFmtId="9" fontId="1" fillId="3" borderId="23" xfId="2" applyFont="1" applyFill="1" applyBorder="1" applyAlignment="1">
      <alignment horizontal="right"/>
    </xf>
    <xf numFmtId="164" fontId="0" fillId="3" borderId="25" xfId="1" applyNumberFormat="1" applyFont="1" applyFill="1" applyBorder="1" applyAlignment="1">
      <alignment horizontal="center"/>
    </xf>
    <xf numFmtId="164" fontId="0" fillId="2" borderId="25" xfId="1" applyNumberFormat="1" applyFont="1" applyFill="1" applyBorder="1" applyAlignment="1">
      <alignment horizontal="center"/>
    </xf>
    <xf numFmtId="164" fontId="0" fillId="3" borderId="26" xfId="1" applyNumberFormat="1" applyFont="1" applyFill="1" applyBorder="1" applyAlignment="1">
      <alignment horizontal="center"/>
    </xf>
    <xf numFmtId="9" fontId="0" fillId="3" borderId="25" xfId="0" applyNumberFormat="1" applyFont="1" applyFill="1" applyBorder="1" applyAlignment="1">
      <alignment horizontal="right"/>
    </xf>
    <xf numFmtId="9" fontId="0" fillId="2" borderId="25" xfId="0" applyNumberFormat="1" applyFont="1" applyFill="1" applyBorder="1" applyAlignment="1">
      <alignment horizontal="right"/>
    </xf>
    <xf numFmtId="9" fontId="0" fillId="3" borderId="23" xfId="0" applyNumberFormat="1" applyFont="1" applyFill="1" applyBorder="1" applyAlignment="1">
      <alignment horizontal="right"/>
    </xf>
    <xf numFmtId="0" fontId="2" fillId="2" borderId="30" xfId="0" applyFont="1" applyFill="1" applyBorder="1" applyAlignment="1">
      <alignment horizontal="center" wrapText="1"/>
    </xf>
    <xf numFmtId="164" fontId="0" fillId="3" borderId="31" xfId="1" applyNumberFormat="1" applyFont="1" applyFill="1" applyBorder="1" applyAlignment="1">
      <alignment horizontal="center"/>
    </xf>
    <xf numFmtId="164" fontId="0" fillId="2" borderId="31" xfId="1" applyNumberFormat="1" applyFont="1" applyFill="1" applyBorder="1" applyAlignment="1">
      <alignment horizontal="center"/>
    </xf>
    <xf numFmtId="0" fontId="2" fillId="2" borderId="32" xfId="0" applyFont="1" applyFill="1" applyBorder="1" applyAlignment="1">
      <alignment horizontal="center" wrapText="1"/>
    </xf>
    <xf numFmtId="9" fontId="0" fillId="3" borderId="31" xfId="2" applyFont="1" applyFill="1" applyBorder="1" applyAlignment="1">
      <alignment wrapText="1"/>
    </xf>
    <xf numFmtId="9" fontId="0" fillId="2" borderId="31" xfId="2" applyFont="1" applyFill="1" applyBorder="1" applyAlignment="1">
      <alignment wrapText="1"/>
    </xf>
    <xf numFmtId="9" fontId="0" fillId="3" borderId="28" xfId="2" applyFont="1" applyFill="1" applyBorder="1" applyAlignment="1">
      <alignment wrapText="1"/>
    </xf>
    <xf numFmtId="165" fontId="0" fillId="3" borderId="0" xfId="2" applyNumberFormat="1" applyFont="1" applyFill="1" applyBorder="1" applyAlignment="1">
      <alignment wrapText="1"/>
    </xf>
    <xf numFmtId="165" fontId="0" fillId="2" borderId="0" xfId="2" applyNumberFormat="1" applyFont="1" applyFill="1" applyBorder="1" applyAlignment="1">
      <alignment wrapText="1"/>
    </xf>
    <xf numFmtId="165" fontId="0" fillId="3" borderId="1" xfId="2" applyNumberFormat="1" applyFont="1" applyFill="1" applyBorder="1" applyAlignment="1">
      <alignment wrapText="1"/>
    </xf>
    <xf numFmtId="165" fontId="0" fillId="3" borderId="2" xfId="2" applyNumberFormat="1" applyFont="1" applyFill="1" applyBorder="1" applyAlignment="1">
      <alignment wrapText="1"/>
    </xf>
    <xf numFmtId="165" fontId="0" fillId="2" borderId="2" xfId="2" applyNumberFormat="1" applyFont="1" applyFill="1" applyBorder="1" applyAlignment="1">
      <alignment wrapText="1"/>
    </xf>
    <xf numFmtId="165" fontId="0" fillId="3" borderId="3" xfId="2" applyNumberFormat="1" applyFont="1" applyFill="1" applyBorder="1" applyAlignment="1">
      <alignment wrapText="1"/>
    </xf>
    <xf numFmtId="0" fontId="2" fillId="2" borderId="27" xfId="0" applyFont="1" applyFill="1" applyBorder="1" applyAlignment="1">
      <alignment horizontal="center"/>
    </xf>
    <xf numFmtId="0" fontId="2" fillId="2" borderId="33" xfId="0" applyFont="1" applyFill="1" applyBorder="1" applyAlignment="1">
      <alignment horizontal="center"/>
    </xf>
    <xf numFmtId="0" fontId="2" fillId="2" borderId="27" xfId="0" applyFont="1" applyFill="1" applyBorder="1" applyAlignment="1">
      <alignment horizontal="center" wrapText="1"/>
    </xf>
    <xf numFmtId="0" fontId="2" fillId="2" borderId="33" xfId="0" applyFont="1" applyFill="1" applyBorder="1" applyAlignment="1">
      <alignment horizontal="center" wrapText="1"/>
    </xf>
    <xf numFmtId="9" fontId="0" fillId="3" borderId="25" xfId="2" applyFont="1" applyFill="1" applyBorder="1" applyAlignment="1">
      <alignment horizontal="right" wrapText="1"/>
    </xf>
    <xf numFmtId="9" fontId="0" fillId="2" borderId="25" xfId="2" applyFont="1" applyFill="1" applyBorder="1" applyAlignment="1">
      <alignment horizontal="right" wrapText="1"/>
    </xf>
    <xf numFmtId="9" fontId="0" fillId="3" borderId="23" xfId="2" applyFont="1" applyFill="1" applyBorder="1" applyAlignment="1">
      <alignment horizontal="right" wrapText="1"/>
    </xf>
    <xf numFmtId="0" fontId="8" fillId="2" borderId="1" xfId="0" applyFont="1" applyFill="1" applyBorder="1" applyAlignment="1">
      <alignment horizontal="center" wrapText="1"/>
    </xf>
    <xf numFmtId="0" fontId="8" fillId="2" borderId="5" xfId="0" applyFont="1" applyFill="1" applyBorder="1" applyAlignment="1">
      <alignment horizontal="center" wrapText="1"/>
    </xf>
    <xf numFmtId="0" fontId="8" fillId="2" borderId="3" xfId="0" applyFont="1" applyFill="1" applyBorder="1" applyAlignment="1">
      <alignment horizontal="center" wrapText="1"/>
    </xf>
    <xf numFmtId="0" fontId="8" fillId="2" borderId="28" xfId="0" applyFont="1" applyFill="1" applyBorder="1" applyAlignment="1">
      <alignment horizontal="center" wrapText="1"/>
    </xf>
    <xf numFmtId="0" fontId="8" fillId="2" borderId="4" xfId="0" applyFont="1" applyFill="1" applyBorder="1" applyAlignment="1">
      <alignment horizontal="center" wrapText="1"/>
    </xf>
    <xf numFmtId="0" fontId="8" fillId="2" borderId="0" xfId="0" applyFont="1" applyFill="1" applyBorder="1" applyAlignment="1">
      <alignment horizontal="center" wrapText="1"/>
    </xf>
    <xf numFmtId="0" fontId="8" fillId="2" borderId="2" xfId="0" applyFont="1" applyFill="1" applyBorder="1" applyAlignment="1">
      <alignment horizontal="center" wrapText="1"/>
    </xf>
    <xf numFmtId="0" fontId="8" fillId="2" borderId="25" xfId="0" applyFont="1" applyFill="1" applyBorder="1" applyAlignment="1">
      <alignment horizontal="center" wrapText="1"/>
    </xf>
    <xf numFmtId="9" fontId="0" fillId="2" borderId="19" xfId="2" applyFont="1" applyFill="1" applyBorder="1" applyAlignment="1"/>
    <xf numFmtId="9" fontId="0" fillId="2" borderId="18" xfId="2" applyFont="1" applyFill="1" applyBorder="1" applyAlignment="1"/>
    <xf numFmtId="165" fontId="0" fillId="2" borderId="18" xfId="2" applyNumberFormat="1" applyFont="1" applyFill="1" applyBorder="1" applyAlignment="1"/>
    <xf numFmtId="9" fontId="0" fillId="2" borderId="4" xfId="2" applyFont="1" applyFill="1" applyBorder="1" applyAlignment="1"/>
    <xf numFmtId="9" fontId="0" fillId="2" borderId="17" xfId="2" applyFont="1" applyFill="1" applyBorder="1" applyAlignment="1"/>
    <xf numFmtId="9" fontId="0" fillId="2" borderId="2" xfId="2" applyFont="1" applyFill="1" applyBorder="1" applyAlignment="1"/>
    <xf numFmtId="0" fontId="8" fillId="2" borderId="23" xfId="0" applyFont="1" applyFill="1" applyBorder="1" applyAlignment="1">
      <alignment horizontal="center" wrapText="1"/>
    </xf>
    <xf numFmtId="9" fontId="0" fillId="2" borderId="27" xfId="2" applyFont="1" applyFill="1" applyBorder="1" applyAlignment="1"/>
    <xf numFmtId="9" fontId="0" fillId="2" borderId="25" xfId="2" applyFont="1" applyFill="1" applyBorder="1" applyAlignment="1"/>
    <xf numFmtId="164" fontId="0" fillId="3" borderId="4" xfId="1" applyNumberFormat="1" applyFont="1" applyFill="1" applyBorder="1" applyAlignment="1">
      <alignment horizontal="right"/>
    </xf>
    <xf numFmtId="164" fontId="0" fillId="3" borderId="0" xfId="1" applyNumberFormat="1" applyFont="1" applyFill="1" applyBorder="1" applyAlignment="1">
      <alignment horizontal="right"/>
    </xf>
    <xf numFmtId="164" fontId="0" fillId="3" borderId="0" xfId="1" applyNumberFormat="1" applyFont="1" applyFill="1" applyBorder="1" applyAlignment="1"/>
    <xf numFmtId="164" fontId="0" fillId="3" borderId="2" xfId="1" applyNumberFormat="1" applyFont="1" applyFill="1" applyBorder="1" applyAlignment="1"/>
    <xf numFmtId="164" fontId="0" fillId="2" borderId="4" xfId="1" applyNumberFormat="1" applyFont="1" applyFill="1" applyBorder="1" applyAlignment="1">
      <alignment horizontal="right"/>
    </xf>
    <xf numFmtId="164" fontId="0" fillId="2" borderId="0" xfId="1" applyNumberFormat="1" applyFont="1" applyFill="1" applyBorder="1" applyAlignment="1">
      <alignment horizontal="right"/>
    </xf>
    <xf numFmtId="164" fontId="0" fillId="2" borderId="0" xfId="1" applyNumberFormat="1" applyFont="1" applyFill="1" applyBorder="1" applyAlignment="1"/>
    <xf numFmtId="164" fontId="0" fillId="2" borderId="2" xfId="1" applyNumberFormat="1" applyFont="1" applyFill="1" applyBorder="1" applyAlignment="1"/>
    <xf numFmtId="0" fontId="2" fillId="2" borderId="18" xfId="0" applyFont="1" applyFill="1" applyBorder="1"/>
    <xf numFmtId="164" fontId="0" fillId="3" borderId="9" xfId="1" applyNumberFormat="1" applyFont="1" applyFill="1" applyBorder="1" applyAlignment="1">
      <alignment horizontal="right"/>
    </xf>
    <xf numFmtId="164" fontId="0" fillId="3" borderId="7" xfId="1" applyNumberFormat="1" applyFont="1" applyFill="1" applyBorder="1" applyAlignment="1">
      <alignment horizontal="right"/>
    </xf>
    <xf numFmtId="164" fontId="0" fillId="3" borderId="7" xfId="1" applyNumberFormat="1" applyFont="1" applyFill="1" applyBorder="1" applyAlignment="1"/>
    <xf numFmtId="164" fontId="0" fillId="3" borderId="10" xfId="1" applyNumberFormat="1" applyFont="1" applyFill="1" applyBorder="1" applyAlignment="1"/>
    <xf numFmtId="164" fontId="0" fillId="2" borderId="4" xfId="1" applyNumberFormat="1" applyFont="1" applyFill="1" applyBorder="1" applyAlignment="1"/>
    <xf numFmtId="164" fontId="0" fillId="3" borderId="9" xfId="1" applyNumberFormat="1" applyFont="1" applyFill="1" applyBorder="1" applyAlignment="1"/>
    <xf numFmtId="164" fontId="0" fillId="2" borderId="0" xfId="0" applyNumberFormat="1" applyFill="1"/>
    <xf numFmtId="0" fontId="0" fillId="2" borderId="40" xfId="0" applyFill="1" applyBorder="1"/>
    <xf numFmtId="0" fontId="0" fillId="2" borderId="18" xfId="0" applyFill="1" applyBorder="1"/>
    <xf numFmtId="164" fontId="0" fillId="3" borderId="0" xfId="0" applyNumberFormat="1" applyFill="1" applyBorder="1"/>
    <xf numFmtId="0" fontId="0" fillId="3" borderId="0" xfId="0" applyFill="1" applyBorder="1"/>
    <xf numFmtId="164" fontId="0" fillId="2" borderId="0" xfId="0" applyNumberFormat="1" applyFill="1" applyBorder="1"/>
    <xf numFmtId="164" fontId="0" fillId="3" borderId="7" xfId="0" applyNumberFormat="1" applyFill="1" applyBorder="1"/>
    <xf numFmtId="0" fontId="0" fillId="3" borderId="7" xfId="0" applyFill="1" applyBorder="1"/>
    <xf numFmtId="0" fontId="0" fillId="2" borderId="42" xfId="0" applyFill="1" applyBorder="1"/>
    <xf numFmtId="164" fontId="0" fillId="3" borderId="40" xfId="1" applyNumberFormat="1" applyFont="1" applyFill="1" applyBorder="1" applyAlignment="1">
      <alignment horizontal="right"/>
    </xf>
    <xf numFmtId="164" fontId="0" fillId="2" borderId="40" xfId="1" applyNumberFormat="1" applyFont="1" applyFill="1" applyBorder="1" applyAlignment="1">
      <alignment horizontal="right"/>
    </xf>
    <xf numFmtId="164" fontId="0" fillId="3" borderId="43" xfId="1" applyNumberFormat="1" applyFont="1" applyFill="1" applyBorder="1" applyAlignment="1">
      <alignment horizontal="right"/>
    </xf>
    <xf numFmtId="9" fontId="0" fillId="2" borderId="40" xfId="2" applyFont="1" applyFill="1" applyBorder="1" applyAlignment="1">
      <alignment horizontal="right" wrapText="1"/>
    </xf>
    <xf numFmtId="9" fontId="0" fillId="3" borderId="41" xfId="2" applyFont="1" applyFill="1" applyBorder="1" applyAlignment="1">
      <alignment horizontal="right" wrapText="1"/>
    </xf>
    <xf numFmtId="0" fontId="0" fillId="2" borderId="4" xfId="0" applyFill="1" applyBorder="1"/>
    <xf numFmtId="0" fontId="2" fillId="2" borderId="17" xfId="0" applyFont="1" applyFill="1" applyBorder="1"/>
    <xf numFmtId="0" fontId="0" fillId="3" borderId="10" xfId="0" applyFill="1" applyBorder="1" applyAlignment="1">
      <alignment horizontal="center"/>
    </xf>
    <xf numFmtId="9" fontId="0" fillId="3" borderId="40" xfId="2" applyFont="1" applyFill="1" applyBorder="1" applyAlignment="1">
      <alignment horizontal="right" wrapText="1"/>
    </xf>
    <xf numFmtId="9" fontId="0" fillId="2" borderId="0" xfId="0" applyNumberFormat="1" applyFill="1" applyBorder="1"/>
    <xf numFmtId="0" fontId="0" fillId="2" borderId="1" xfId="0" applyFill="1" applyBorder="1" applyAlignment="1">
      <alignment horizontal="center"/>
    </xf>
    <xf numFmtId="9" fontId="0" fillId="2" borderId="1" xfId="2" applyFont="1" applyFill="1" applyBorder="1" applyAlignment="1">
      <alignment horizontal="right" wrapText="1"/>
    </xf>
    <xf numFmtId="0" fontId="0" fillId="2" borderId="7" xfId="0" applyFill="1" applyBorder="1" applyAlignment="1">
      <alignment horizontal="center"/>
    </xf>
    <xf numFmtId="164" fontId="0" fillId="2" borderId="7" xfId="1" applyNumberFormat="1" applyFont="1" applyFill="1" applyBorder="1" applyAlignment="1">
      <alignment horizontal="right"/>
    </xf>
    <xf numFmtId="0" fontId="0" fillId="2" borderId="17" xfId="0" applyFill="1" applyBorder="1"/>
    <xf numFmtId="164" fontId="0" fillId="3" borderId="2" xfId="1" applyNumberFormat="1" applyFont="1" applyFill="1" applyBorder="1" applyAlignment="1">
      <alignment horizontal="right"/>
    </xf>
    <xf numFmtId="164" fontId="0" fillId="2" borderId="9" xfId="1" applyNumberFormat="1" applyFont="1" applyFill="1" applyBorder="1" applyAlignment="1">
      <alignment horizontal="right"/>
    </xf>
    <xf numFmtId="164" fontId="0" fillId="2" borderId="10" xfId="1" applyNumberFormat="1" applyFont="1" applyFill="1" applyBorder="1" applyAlignment="1">
      <alignment horizontal="right"/>
    </xf>
    <xf numFmtId="9" fontId="0" fillId="2" borderId="5" xfId="2" applyFont="1" applyFill="1" applyBorder="1" applyAlignment="1">
      <alignment horizontal="right" wrapText="1"/>
    </xf>
    <xf numFmtId="9" fontId="0" fillId="2" borderId="3" xfId="2" applyFont="1" applyFill="1" applyBorder="1" applyAlignment="1">
      <alignment horizontal="right" wrapText="1"/>
    </xf>
    <xf numFmtId="0" fontId="0" fillId="2" borderId="4" xfId="0" applyFont="1" applyFill="1" applyBorder="1" applyAlignment="1">
      <alignment horizontal="center" wrapText="1"/>
    </xf>
    <xf numFmtId="0" fontId="0" fillId="2" borderId="0" xfId="0" applyFont="1" applyFill="1" applyBorder="1" applyAlignment="1">
      <alignment horizontal="center" wrapText="1"/>
    </xf>
    <xf numFmtId="164" fontId="2" fillId="3" borderId="0" xfId="0" applyNumberFormat="1" applyFont="1" applyFill="1" applyBorder="1" applyAlignment="1">
      <alignment horizontal="center" wrapText="1"/>
    </xf>
    <xf numFmtId="164" fontId="2" fillId="3" borderId="2" xfId="0" applyNumberFormat="1" applyFont="1" applyFill="1" applyBorder="1" applyAlignment="1">
      <alignment horizontal="center" wrapText="1"/>
    </xf>
    <xf numFmtId="164" fontId="2" fillId="2" borderId="10" xfId="0" applyNumberFormat="1" applyFont="1" applyFill="1" applyBorder="1" applyAlignment="1">
      <alignment horizontal="center" wrapText="1"/>
    </xf>
    <xf numFmtId="0" fontId="2" fillId="2" borderId="45" xfId="0" applyFont="1" applyFill="1" applyBorder="1" applyAlignment="1">
      <alignment horizontal="center" wrapText="1"/>
    </xf>
    <xf numFmtId="0" fontId="0" fillId="2" borderId="50" xfId="0" applyFont="1" applyFill="1" applyBorder="1" applyAlignment="1">
      <alignment horizontal="center" wrapText="1"/>
    </xf>
    <xf numFmtId="0" fontId="2" fillId="2" borderId="40" xfId="0" applyFont="1" applyFill="1" applyBorder="1" applyAlignment="1">
      <alignment horizontal="center" wrapText="1"/>
    </xf>
    <xf numFmtId="164" fontId="0" fillId="3" borderId="50" xfId="1" applyNumberFormat="1" applyFont="1" applyFill="1" applyBorder="1" applyAlignment="1">
      <alignment horizontal="right"/>
    </xf>
    <xf numFmtId="164" fontId="0" fillId="2" borderId="51" xfId="1" applyNumberFormat="1" applyFont="1" applyFill="1" applyBorder="1" applyAlignment="1">
      <alignment horizontal="right"/>
    </xf>
    <xf numFmtId="9" fontId="0" fillId="3" borderId="50" xfId="2" applyFont="1" applyFill="1" applyBorder="1" applyAlignment="1">
      <alignment horizontal="right" wrapText="1"/>
    </xf>
    <xf numFmtId="9" fontId="0" fillId="2" borderId="52" xfId="2" applyFont="1" applyFill="1" applyBorder="1" applyAlignment="1">
      <alignment horizontal="right" wrapText="1"/>
    </xf>
    <xf numFmtId="164" fontId="2" fillId="3" borderId="45" xfId="1" applyNumberFormat="1" applyFont="1" applyFill="1" applyBorder="1" applyAlignment="1">
      <alignment horizontal="right"/>
    </xf>
    <xf numFmtId="164" fontId="2" fillId="2" borderId="46" xfId="1" applyNumberFormat="1" applyFont="1" applyFill="1" applyBorder="1" applyAlignment="1">
      <alignment horizontal="right"/>
    </xf>
    <xf numFmtId="9" fontId="2" fillId="3" borderId="45" xfId="2" applyFont="1" applyFill="1" applyBorder="1" applyAlignment="1">
      <alignment horizontal="right" wrapText="1"/>
    </xf>
    <xf numFmtId="9" fontId="2" fillId="2" borderId="47" xfId="2" applyFont="1" applyFill="1" applyBorder="1" applyAlignment="1">
      <alignment horizontal="right" wrapText="1"/>
    </xf>
    <xf numFmtId="164" fontId="2" fillId="3" borderId="40" xfId="1" applyNumberFormat="1" applyFont="1" applyFill="1" applyBorder="1" applyAlignment="1">
      <alignment horizontal="right"/>
    </xf>
    <xf numFmtId="164" fontId="2" fillId="2" borderId="43" xfId="1" applyNumberFormat="1" applyFont="1" applyFill="1" applyBorder="1" applyAlignment="1">
      <alignment horizontal="right"/>
    </xf>
    <xf numFmtId="9" fontId="2" fillId="3" borderId="40" xfId="2" applyFont="1" applyFill="1" applyBorder="1" applyAlignment="1">
      <alignment horizontal="right" wrapText="1"/>
    </xf>
    <xf numFmtId="9" fontId="2" fillId="2" borderId="41" xfId="2" applyFont="1" applyFill="1" applyBorder="1" applyAlignment="1">
      <alignment horizontal="right" wrapText="1"/>
    </xf>
    <xf numFmtId="164" fontId="2" fillId="3" borderId="40" xfId="0" applyNumberFormat="1" applyFont="1" applyFill="1" applyBorder="1" applyAlignment="1">
      <alignment horizontal="center" wrapText="1"/>
    </xf>
    <xf numFmtId="164" fontId="2" fillId="2" borderId="43" xfId="0" applyNumberFormat="1" applyFont="1" applyFill="1" applyBorder="1" applyAlignment="1">
      <alignment horizontal="center" wrapText="1"/>
    </xf>
    <xf numFmtId="164" fontId="2" fillId="3" borderId="45" xfId="0" applyNumberFormat="1" applyFont="1" applyFill="1" applyBorder="1" applyAlignment="1">
      <alignment horizontal="center" wrapText="1"/>
    </xf>
    <xf numFmtId="164" fontId="2" fillId="2" borderId="46" xfId="0" applyNumberFormat="1" applyFont="1" applyFill="1" applyBorder="1" applyAlignment="1">
      <alignment horizontal="center" wrapText="1"/>
    </xf>
    <xf numFmtId="0" fontId="2" fillId="2" borderId="55" xfId="0" applyFont="1" applyFill="1" applyBorder="1" applyAlignment="1">
      <alignment wrapText="1"/>
    </xf>
    <xf numFmtId="0" fontId="2" fillId="2" borderId="55" xfId="0" applyFont="1" applyFill="1" applyBorder="1" applyAlignment="1">
      <alignment horizontal="center" wrapText="1"/>
    </xf>
    <xf numFmtId="164" fontId="2" fillId="3" borderId="55" xfId="0" applyNumberFormat="1" applyFont="1" applyFill="1" applyBorder="1" applyAlignment="1">
      <alignment horizontal="center" wrapText="1"/>
    </xf>
    <xf numFmtId="164" fontId="2" fillId="2" borderId="57" xfId="0" applyNumberFormat="1" applyFont="1" applyFill="1" applyBorder="1" applyAlignment="1">
      <alignment horizontal="center" wrapText="1"/>
    </xf>
    <xf numFmtId="0" fontId="0" fillId="2" borderId="16" xfId="0" applyFont="1" applyFill="1" applyBorder="1" applyAlignment="1">
      <alignment horizontal="center" wrapText="1"/>
    </xf>
    <xf numFmtId="164" fontId="0" fillId="3" borderId="16" xfId="1" applyNumberFormat="1" applyFont="1" applyFill="1" applyBorder="1" applyAlignment="1">
      <alignment horizontal="right"/>
    </xf>
    <xf numFmtId="164" fontId="0" fillId="2" borderId="62" xfId="1" applyNumberFormat="1" applyFont="1" applyFill="1" applyBorder="1" applyAlignment="1">
      <alignment horizontal="right"/>
    </xf>
    <xf numFmtId="164" fontId="2" fillId="2" borderId="7" xfId="0" applyNumberFormat="1" applyFont="1" applyFill="1" applyBorder="1" applyAlignment="1">
      <alignment horizontal="center" wrapText="1"/>
    </xf>
    <xf numFmtId="9" fontId="0" fillId="3" borderId="16" xfId="2" applyFont="1" applyFill="1" applyBorder="1" applyAlignment="1">
      <alignment horizontal="right" wrapText="1"/>
    </xf>
    <xf numFmtId="9" fontId="0" fillId="2" borderId="59" xfId="2" applyFont="1" applyFill="1" applyBorder="1" applyAlignment="1">
      <alignment horizontal="right" wrapText="1"/>
    </xf>
    <xf numFmtId="0" fontId="9" fillId="2" borderId="6" xfId="0" applyFont="1" applyFill="1" applyBorder="1" applyAlignment="1">
      <alignment horizontal="center" wrapText="1"/>
    </xf>
    <xf numFmtId="0" fontId="9" fillId="2" borderId="14" xfId="0" applyFont="1" applyFill="1" applyBorder="1" applyAlignment="1">
      <alignment horizontal="center" wrapText="1"/>
    </xf>
    <xf numFmtId="0" fontId="8" fillId="2" borderId="44" xfId="0" applyFont="1" applyFill="1" applyBorder="1" applyAlignment="1">
      <alignment horizontal="center" wrapText="1"/>
    </xf>
    <xf numFmtId="0" fontId="9" fillId="2" borderId="48" xfId="0" applyFont="1" applyFill="1" applyBorder="1" applyAlignment="1">
      <alignment horizontal="center" wrapText="1"/>
    </xf>
    <xf numFmtId="0" fontId="8" fillId="2" borderId="49" xfId="0" applyFont="1" applyFill="1" applyBorder="1" applyAlignment="1">
      <alignment horizontal="center" wrapText="1"/>
    </xf>
    <xf numFmtId="0" fontId="8" fillId="2" borderId="8" xfId="0" applyFont="1" applyFill="1" applyBorder="1" applyAlignment="1">
      <alignment horizontal="center" wrapText="1"/>
    </xf>
    <xf numFmtId="0" fontId="8" fillId="2" borderId="56" xfId="0" applyFont="1" applyFill="1" applyBorder="1" applyAlignment="1">
      <alignment horizontal="center" wrapText="1"/>
    </xf>
    <xf numFmtId="0" fontId="8" fillId="2" borderId="14" xfId="0" applyFont="1" applyFill="1" applyBorder="1" applyAlignment="1">
      <alignment horizontal="center" wrapText="1"/>
    </xf>
    <xf numFmtId="0" fontId="8" fillId="2" borderId="41" xfId="0" applyFont="1" applyFill="1" applyBorder="1" applyAlignment="1">
      <alignment horizontal="center" wrapText="1"/>
    </xf>
    <xf numFmtId="0" fontId="0" fillId="2" borderId="0" xfId="0" applyFill="1"/>
    <xf numFmtId="0" fontId="2" fillId="2" borderId="0" xfId="0" applyFont="1" applyFill="1"/>
    <xf numFmtId="9" fontId="0" fillId="2" borderId="0" xfId="2" applyFont="1" applyFill="1"/>
    <xf numFmtId="0" fontId="2" fillId="2" borderId="63" xfId="0" applyFont="1" applyFill="1" applyBorder="1" applyAlignment="1">
      <alignment horizontal="right"/>
    </xf>
    <xf numFmtId="0" fontId="2" fillId="2" borderId="64" xfId="0" applyFont="1" applyFill="1" applyBorder="1" applyAlignment="1">
      <alignment horizontal="right"/>
    </xf>
    <xf numFmtId="0" fontId="2" fillId="2" borderId="68" xfId="0" applyFont="1" applyFill="1" applyBorder="1" applyAlignment="1">
      <alignment horizontal="right"/>
    </xf>
    <xf numFmtId="9" fontId="0" fillId="3" borderId="4" xfId="2" applyFont="1" applyFill="1" applyBorder="1"/>
    <xf numFmtId="0" fontId="2" fillId="2" borderId="70" xfId="0" applyFont="1" applyFill="1" applyBorder="1" applyAlignment="1">
      <alignment horizontal="right"/>
    </xf>
    <xf numFmtId="0" fontId="2" fillId="2" borderId="71" xfId="0" applyFont="1" applyFill="1" applyBorder="1"/>
    <xf numFmtId="9" fontId="0" fillId="3" borderId="0" xfId="2" applyFont="1" applyFill="1" applyBorder="1" applyAlignment="1">
      <alignment horizontal="center"/>
    </xf>
    <xf numFmtId="9" fontId="0" fillId="2" borderId="0" xfId="2" applyFont="1" applyFill="1" applyBorder="1" applyAlignment="1">
      <alignment horizontal="center"/>
    </xf>
    <xf numFmtId="164" fontId="0" fillId="3" borderId="4" xfId="5" applyNumberFormat="1" applyFont="1" applyFill="1" applyBorder="1" applyAlignment="1">
      <alignment horizontal="right"/>
    </xf>
    <xf numFmtId="164" fontId="0" fillId="3" borderId="0" xfId="5" applyNumberFormat="1" applyFont="1" applyFill="1" applyBorder="1" applyAlignment="1">
      <alignment horizontal="right"/>
    </xf>
    <xf numFmtId="164" fontId="0" fillId="3" borderId="45" xfId="5" applyNumberFormat="1" applyFont="1" applyFill="1" applyBorder="1" applyAlignment="1">
      <alignment horizontal="right"/>
    </xf>
    <xf numFmtId="9" fontId="0" fillId="3" borderId="0" xfId="2" applyFont="1" applyFill="1" applyBorder="1" applyAlignment="1">
      <alignment horizontal="right"/>
    </xf>
    <xf numFmtId="9" fontId="0" fillId="3" borderId="2" xfId="2" applyFont="1" applyFill="1" applyBorder="1" applyAlignment="1">
      <alignment horizontal="right"/>
    </xf>
    <xf numFmtId="9" fontId="0" fillId="3" borderId="0" xfId="2" applyFont="1" applyFill="1" applyAlignment="1">
      <alignment horizontal="right"/>
    </xf>
    <xf numFmtId="164" fontId="0" fillId="2" borderId="4" xfId="5" applyNumberFormat="1" applyFont="1" applyFill="1" applyBorder="1" applyAlignment="1">
      <alignment horizontal="right"/>
    </xf>
    <xf numFmtId="164" fontId="0" fillId="2" borderId="0" xfId="5" applyNumberFormat="1" applyFont="1" applyFill="1" applyBorder="1" applyAlignment="1">
      <alignment horizontal="right"/>
    </xf>
    <xf numFmtId="164" fontId="0" fillId="2" borderId="45" xfId="5" applyNumberFormat="1" applyFont="1" applyFill="1" applyBorder="1" applyAlignment="1">
      <alignment horizontal="right"/>
    </xf>
    <xf numFmtId="9" fontId="0" fillId="2" borderId="2" xfId="2" applyFont="1" applyFill="1" applyBorder="1" applyAlignment="1">
      <alignment horizontal="right"/>
    </xf>
    <xf numFmtId="9" fontId="0" fillId="2" borderId="0" xfId="2" applyFont="1" applyFill="1" applyAlignment="1">
      <alignment horizontal="right"/>
    </xf>
    <xf numFmtId="164" fontId="2" fillId="2" borderId="72" xfId="5" applyNumberFormat="1" applyFont="1" applyFill="1" applyBorder="1" applyAlignment="1">
      <alignment horizontal="right"/>
    </xf>
    <xf numFmtId="164" fontId="2" fillId="2" borderId="71" xfId="5" applyNumberFormat="1" applyFont="1" applyFill="1" applyBorder="1" applyAlignment="1">
      <alignment horizontal="right"/>
    </xf>
    <xf numFmtId="164" fontId="2" fillId="2" borderId="73" xfId="5" applyNumberFormat="1" applyFont="1" applyFill="1" applyBorder="1" applyAlignment="1">
      <alignment horizontal="right"/>
    </xf>
    <xf numFmtId="9" fontId="2" fillId="2" borderId="71" xfId="2" applyFont="1" applyFill="1" applyBorder="1" applyAlignment="1">
      <alignment horizontal="right"/>
    </xf>
    <xf numFmtId="9" fontId="2" fillId="2" borderId="74" xfId="2" applyFont="1" applyFill="1" applyBorder="1" applyAlignment="1">
      <alignment horizontal="right"/>
    </xf>
    <xf numFmtId="166" fontId="0" fillId="3" borderId="4" xfId="5" applyNumberFormat="1" applyFont="1" applyFill="1" applyBorder="1" applyAlignment="1">
      <alignment horizontal="right"/>
    </xf>
    <xf numFmtId="166" fontId="0" fillId="3" borderId="0" xfId="5" applyNumberFormat="1" applyFont="1" applyFill="1" applyBorder="1" applyAlignment="1">
      <alignment horizontal="right"/>
    </xf>
    <xf numFmtId="166" fontId="0" fillId="3" borderId="45" xfId="5" applyNumberFormat="1" applyFont="1" applyFill="1" applyBorder="1" applyAlignment="1">
      <alignment horizontal="right"/>
    </xf>
    <xf numFmtId="166" fontId="0" fillId="2" borderId="4" xfId="5" applyNumberFormat="1" applyFont="1" applyFill="1" applyBorder="1" applyAlignment="1">
      <alignment horizontal="right"/>
    </xf>
    <xf numFmtId="166" fontId="0" fillId="2" borderId="0" xfId="5" applyNumberFormat="1" applyFont="1" applyFill="1" applyBorder="1" applyAlignment="1">
      <alignment horizontal="right"/>
    </xf>
    <xf numFmtId="166" fontId="0" fillId="2" borderId="45" xfId="5" applyNumberFormat="1" applyFont="1" applyFill="1" applyBorder="1" applyAlignment="1">
      <alignment horizontal="right"/>
    </xf>
    <xf numFmtId="166" fontId="2" fillId="2" borderId="72" xfId="5" applyNumberFormat="1" applyFont="1" applyFill="1" applyBorder="1" applyAlignment="1">
      <alignment horizontal="right"/>
    </xf>
    <xf numFmtId="166" fontId="2" fillId="2" borderId="71" xfId="5" applyNumberFormat="1" applyFont="1" applyFill="1" applyBorder="1" applyAlignment="1">
      <alignment horizontal="right"/>
    </xf>
    <xf numFmtId="166" fontId="2" fillId="2" borderId="73" xfId="5" applyNumberFormat="1" applyFont="1" applyFill="1" applyBorder="1" applyAlignment="1">
      <alignment horizontal="right"/>
    </xf>
    <xf numFmtId="0" fontId="9" fillId="2" borderId="0" xfId="0" applyFont="1" applyFill="1"/>
    <xf numFmtId="0" fontId="12" fillId="2" borderId="0" xfId="4" applyFont="1" applyFill="1"/>
    <xf numFmtId="0" fontId="0" fillId="0" borderId="0" xfId="0"/>
    <xf numFmtId="0" fontId="0" fillId="2" borderId="0" xfId="0" applyFill="1"/>
    <xf numFmtId="0" fontId="2" fillId="2" borderId="0" xfId="0" applyFont="1" applyFill="1"/>
    <xf numFmtId="0" fontId="7" fillId="2" borderId="0" xfId="4" applyFill="1"/>
    <xf numFmtId="0" fontId="0" fillId="0" borderId="0" xfId="0"/>
    <xf numFmtId="0" fontId="0" fillId="2" borderId="0" xfId="0" applyFill="1" applyBorder="1"/>
    <xf numFmtId="0" fontId="0" fillId="2" borderId="0" xfId="0" applyFill="1"/>
    <xf numFmtId="0" fontId="2" fillId="2" borderId="0" xfId="0" applyFont="1" applyFill="1"/>
    <xf numFmtId="0" fontId="0" fillId="3" borderId="0" xfId="0" applyFill="1" applyBorder="1" applyAlignment="1">
      <alignment horizontal="center"/>
    </xf>
    <xf numFmtId="0" fontId="0" fillId="2" borderId="0" xfId="0" applyFill="1" applyBorder="1" applyAlignment="1">
      <alignment horizontal="center"/>
    </xf>
    <xf numFmtId="0" fontId="2" fillId="2" borderId="1" xfId="0" applyFont="1" applyFill="1" applyBorder="1" applyAlignment="1">
      <alignment horizontal="center"/>
    </xf>
    <xf numFmtId="0" fontId="2" fillId="2" borderId="3" xfId="0" applyFont="1" applyFill="1" applyBorder="1" applyAlignment="1">
      <alignment horizontal="center"/>
    </xf>
    <xf numFmtId="0" fontId="0" fillId="2" borderId="2" xfId="0" applyFill="1" applyBorder="1"/>
    <xf numFmtId="9" fontId="0" fillId="2" borderId="4" xfId="2" applyFont="1" applyFill="1" applyBorder="1" applyAlignment="1">
      <alignment horizontal="center"/>
    </xf>
    <xf numFmtId="9" fontId="0" fillId="3" borderId="4" xfId="2" applyFont="1" applyFill="1" applyBorder="1" applyAlignment="1">
      <alignment horizontal="center"/>
    </xf>
    <xf numFmtId="0" fontId="7" fillId="2" borderId="0" xfId="4" applyFill="1"/>
    <xf numFmtId="0" fontId="0" fillId="3" borderId="3" xfId="0" applyFont="1" applyFill="1" applyBorder="1" applyAlignment="1">
      <alignment horizontal="center" vertical="center"/>
    </xf>
    <xf numFmtId="0" fontId="0" fillId="3" borderId="1" xfId="0" applyFont="1" applyFill="1" applyBorder="1" applyAlignment="1">
      <alignment horizontal="center" vertical="center"/>
    </xf>
    <xf numFmtId="0" fontId="0" fillId="2" borderId="5" xfId="0" applyFont="1" applyFill="1" applyBorder="1" applyAlignment="1">
      <alignment horizontal="center"/>
    </xf>
    <xf numFmtId="0" fontId="0" fillId="2" borderId="1" xfId="0" applyFont="1" applyFill="1" applyBorder="1" applyAlignment="1">
      <alignment horizontal="center"/>
    </xf>
    <xf numFmtId="9" fontId="0" fillId="3" borderId="5" xfId="2" applyFont="1" applyFill="1" applyBorder="1" applyAlignment="1">
      <alignment horizontal="center" vertical="center"/>
    </xf>
    <xf numFmtId="9" fontId="0" fillId="3" borderId="1" xfId="2" applyFont="1" applyFill="1" applyBorder="1" applyAlignment="1">
      <alignment horizontal="center" vertical="center"/>
    </xf>
    <xf numFmtId="9" fontId="2" fillId="3" borderId="2" xfId="2" applyFont="1" applyFill="1" applyBorder="1" applyAlignment="1">
      <alignment horizontal="center"/>
    </xf>
    <xf numFmtId="9" fontId="2" fillId="2" borderId="2" xfId="2" applyFont="1" applyFill="1" applyBorder="1" applyAlignment="1">
      <alignment horizontal="center"/>
    </xf>
    <xf numFmtId="9" fontId="0" fillId="3" borderId="3" xfId="2" applyFont="1" applyFill="1" applyBorder="1" applyAlignment="1">
      <alignment horizontal="center" vertical="center"/>
    </xf>
    <xf numFmtId="167" fontId="0" fillId="3" borderId="4" xfId="0" applyNumberFormat="1" applyFill="1" applyBorder="1" applyAlignment="1">
      <alignment horizontal="center"/>
    </xf>
    <xf numFmtId="167" fontId="0" fillId="3" borderId="0" xfId="0" applyNumberFormat="1" applyFill="1" applyBorder="1" applyAlignment="1">
      <alignment horizontal="center"/>
    </xf>
    <xf numFmtId="167" fontId="2" fillId="3" borderId="2" xfId="0" applyNumberFormat="1" applyFont="1" applyFill="1" applyBorder="1" applyAlignment="1">
      <alignment horizontal="center"/>
    </xf>
    <xf numFmtId="167" fontId="0" fillId="2" borderId="4" xfId="0" applyNumberFormat="1" applyFill="1" applyBorder="1" applyAlignment="1">
      <alignment horizontal="center"/>
    </xf>
    <xf numFmtId="167" fontId="0" fillId="2" borderId="0" xfId="0" applyNumberFormat="1" applyFill="1" applyBorder="1" applyAlignment="1">
      <alignment horizontal="center"/>
    </xf>
    <xf numFmtId="167" fontId="2" fillId="2" borderId="2" xfId="0" applyNumberFormat="1" applyFont="1" applyFill="1" applyBorder="1" applyAlignment="1">
      <alignment horizontal="center"/>
    </xf>
    <xf numFmtId="167" fontId="2" fillId="3" borderId="0" xfId="0" applyNumberFormat="1" applyFont="1" applyFill="1" applyBorder="1" applyAlignment="1">
      <alignment horizontal="center"/>
    </xf>
    <xf numFmtId="167" fontId="2" fillId="2" borderId="0" xfId="0" applyNumberFormat="1" applyFont="1" applyFill="1" applyBorder="1" applyAlignment="1">
      <alignment horizontal="center"/>
    </xf>
    <xf numFmtId="0" fontId="2" fillId="2" borderId="0" xfId="0" applyFont="1" applyFill="1" applyBorder="1" applyAlignment="1">
      <alignment vertical="top"/>
    </xf>
    <xf numFmtId="0" fontId="2" fillId="2" borderId="1" xfId="0" applyFont="1" applyFill="1" applyBorder="1" applyAlignment="1">
      <alignment vertical="top"/>
    </xf>
    <xf numFmtId="166" fontId="0" fillId="3" borderId="4" xfId="0" applyNumberFormat="1" applyFill="1" applyBorder="1" applyAlignment="1">
      <alignment horizontal="center"/>
    </xf>
    <xf numFmtId="0" fontId="0" fillId="2" borderId="0" xfId="0" applyFill="1"/>
    <xf numFmtId="0" fontId="0" fillId="3" borderId="0" xfId="0" applyFill="1" applyBorder="1" applyAlignment="1">
      <alignment horizontal="center"/>
    </xf>
    <xf numFmtId="0" fontId="0" fillId="2" borderId="0" xfId="0" applyFill="1" applyBorder="1" applyAlignment="1">
      <alignment horizontal="center"/>
    </xf>
    <xf numFmtId="0" fontId="2" fillId="2" borderId="1" xfId="0" applyFont="1" applyFill="1" applyBorder="1" applyAlignment="1">
      <alignment horizontal="center"/>
    </xf>
    <xf numFmtId="166" fontId="0" fillId="3" borderId="0" xfId="0" applyNumberFormat="1" applyFill="1" applyBorder="1" applyAlignment="1">
      <alignment horizontal="center"/>
    </xf>
    <xf numFmtId="166" fontId="0" fillId="2" borderId="4" xfId="0" applyNumberFormat="1" applyFill="1" applyBorder="1" applyAlignment="1">
      <alignment horizontal="center"/>
    </xf>
    <xf numFmtId="166" fontId="0" fillId="2" borderId="0" xfId="0" applyNumberFormat="1" applyFill="1" applyBorder="1" applyAlignment="1">
      <alignment horizontal="center"/>
    </xf>
    <xf numFmtId="166" fontId="2" fillId="3" borderId="2" xfId="0" applyNumberFormat="1" applyFont="1" applyFill="1" applyBorder="1" applyAlignment="1">
      <alignment horizontal="center"/>
    </xf>
    <xf numFmtId="166" fontId="2" fillId="2" borderId="2" xfId="0" applyNumberFormat="1" applyFont="1" applyFill="1" applyBorder="1" applyAlignment="1">
      <alignment horizontal="center"/>
    </xf>
    <xf numFmtId="0" fontId="0" fillId="3" borderId="7" xfId="0" applyFont="1" applyFill="1" applyBorder="1" applyAlignment="1">
      <alignment horizontal="center" vertical="center"/>
    </xf>
    <xf numFmtId="167" fontId="0" fillId="3" borderId="9" xfId="0" applyNumberFormat="1" applyFont="1" applyFill="1" applyBorder="1" applyAlignment="1">
      <alignment horizontal="center" vertical="center"/>
    </xf>
    <xf numFmtId="167" fontId="0" fillId="3" borderId="7" xfId="0" applyNumberFormat="1" applyFont="1" applyFill="1" applyBorder="1" applyAlignment="1">
      <alignment horizontal="center" vertical="center"/>
    </xf>
    <xf numFmtId="167" fontId="2" fillId="3" borderId="10" xfId="0" applyNumberFormat="1" applyFont="1" applyFill="1" applyBorder="1" applyAlignment="1">
      <alignment horizontal="center" vertical="center"/>
    </xf>
    <xf numFmtId="167" fontId="2" fillId="3" borderId="7" xfId="0" applyNumberFormat="1" applyFont="1" applyFill="1" applyBorder="1" applyAlignment="1">
      <alignment horizontal="center" vertical="center"/>
    </xf>
    <xf numFmtId="0" fontId="0" fillId="2" borderId="0" xfId="0" applyFont="1" applyFill="1" applyBorder="1"/>
    <xf numFmtId="0" fontId="0" fillId="3" borderId="0" xfId="0" applyFont="1" applyFill="1" applyBorder="1" applyAlignment="1">
      <alignment horizontal="center"/>
    </xf>
    <xf numFmtId="0" fontId="0" fillId="2" borderId="0" xfId="0" applyFont="1" applyFill="1" applyBorder="1" applyAlignment="1">
      <alignment horizontal="center"/>
    </xf>
    <xf numFmtId="166" fontId="2" fillId="3" borderId="0" xfId="0" applyNumberFormat="1" applyFont="1" applyFill="1" applyBorder="1" applyAlignment="1">
      <alignment horizontal="center"/>
    </xf>
    <xf numFmtId="166" fontId="2" fillId="2" borderId="0" xfId="0" applyNumberFormat="1" applyFont="1" applyFill="1" applyBorder="1" applyAlignment="1">
      <alignment horizontal="center"/>
    </xf>
    <xf numFmtId="166" fontId="0" fillId="3" borderId="9" xfId="0" applyNumberFormat="1" applyFill="1" applyBorder="1" applyAlignment="1">
      <alignment horizontal="center"/>
    </xf>
    <xf numFmtId="166" fontId="2" fillId="3" borderId="10" xfId="0" applyNumberFormat="1" applyFont="1" applyFill="1" applyBorder="1" applyAlignment="1">
      <alignment horizontal="center" vertical="center"/>
    </xf>
    <xf numFmtId="166" fontId="2" fillId="3" borderId="7" xfId="0" applyNumberFormat="1" applyFont="1" applyFill="1" applyBorder="1" applyAlignment="1">
      <alignment horizontal="center" vertical="center"/>
    </xf>
    <xf numFmtId="166" fontId="0" fillId="3" borderId="7" xfId="0" applyNumberFormat="1" applyFill="1" applyBorder="1" applyAlignment="1">
      <alignment horizontal="center"/>
    </xf>
    <xf numFmtId="0" fontId="0" fillId="2" borderId="0" xfId="0" applyFill="1"/>
    <xf numFmtId="0" fontId="2" fillId="2" borderId="0" xfId="0" applyFont="1" applyFill="1"/>
    <xf numFmtId="0" fontId="0" fillId="3" borderId="2" xfId="0" applyFill="1" applyBorder="1" applyAlignment="1">
      <alignment horizontal="center"/>
    </xf>
    <xf numFmtId="0" fontId="0" fillId="2" borderId="2" xfId="0" applyFill="1" applyBorder="1" applyAlignment="1">
      <alignment horizontal="center"/>
    </xf>
    <xf numFmtId="0" fontId="2" fillId="2" borderId="2" xfId="0" applyFont="1" applyFill="1" applyBorder="1"/>
    <xf numFmtId="0" fontId="2" fillId="3" borderId="3" xfId="0" applyFont="1" applyFill="1" applyBorder="1"/>
    <xf numFmtId="9" fontId="0" fillId="2" borderId="4" xfId="2" applyFont="1" applyFill="1" applyBorder="1" applyAlignment="1">
      <alignment horizontal="center"/>
    </xf>
    <xf numFmtId="9" fontId="0" fillId="3" borderId="4" xfId="2" applyFont="1" applyFill="1" applyBorder="1" applyAlignment="1">
      <alignment horizontal="center"/>
    </xf>
    <xf numFmtId="9" fontId="0" fillId="3" borderId="5" xfId="2" applyFont="1" applyFill="1" applyBorder="1" applyAlignment="1">
      <alignment horizontal="center"/>
    </xf>
    <xf numFmtId="9" fontId="0" fillId="3" borderId="1" xfId="2" applyFont="1" applyFill="1" applyBorder="1" applyAlignment="1">
      <alignment horizontal="center"/>
    </xf>
    <xf numFmtId="0" fontId="2" fillId="2" borderId="0" xfId="0" applyFont="1" applyFill="1" applyBorder="1" applyAlignment="1">
      <alignment horizontal="center" wrapText="1"/>
    </xf>
    <xf numFmtId="0" fontId="2" fillId="2" borderId="13" xfId="0" applyFont="1" applyFill="1" applyBorder="1"/>
    <xf numFmtId="0" fontId="0" fillId="2" borderId="13" xfId="0" applyFill="1" applyBorder="1"/>
    <xf numFmtId="166" fontId="2" fillId="3" borderId="0" xfId="0" applyNumberFormat="1" applyFont="1" applyFill="1" applyBorder="1"/>
    <xf numFmtId="166" fontId="2" fillId="2" borderId="0" xfId="0" applyNumberFormat="1" applyFont="1" applyFill="1" applyBorder="1"/>
    <xf numFmtId="9" fontId="2" fillId="2" borderId="0" xfId="0" applyNumberFormat="1" applyFont="1" applyFill="1" applyBorder="1"/>
    <xf numFmtId="0" fontId="0" fillId="3" borderId="2" xfId="0" applyFont="1" applyFill="1" applyBorder="1" applyAlignment="1">
      <alignment horizontal="center" vertical="center"/>
    </xf>
    <xf numFmtId="0" fontId="2" fillId="2" borderId="11" xfId="0" applyFont="1" applyFill="1" applyBorder="1"/>
    <xf numFmtId="166" fontId="2" fillId="3" borderId="2" xfId="0" applyNumberFormat="1" applyFont="1" applyFill="1" applyBorder="1"/>
    <xf numFmtId="166" fontId="2" fillId="2" borderId="2" xfId="0" applyNumberFormat="1" applyFont="1" applyFill="1" applyBorder="1"/>
    <xf numFmtId="0" fontId="0" fillId="2" borderId="12" xfId="0" applyFill="1" applyBorder="1"/>
    <xf numFmtId="0" fontId="2" fillId="3" borderId="2" xfId="0" applyFont="1" applyFill="1" applyBorder="1"/>
    <xf numFmtId="9" fontId="2" fillId="3" borderId="0" xfId="0" applyNumberFormat="1" applyFont="1" applyFill="1" applyBorder="1"/>
    <xf numFmtId="9" fontId="2" fillId="3" borderId="1" xfId="0" applyNumberFormat="1" applyFont="1" applyFill="1" applyBorder="1"/>
    <xf numFmtId="0" fontId="2" fillId="2" borderId="0" xfId="0" applyFont="1" applyFill="1"/>
    <xf numFmtId="0" fontId="0" fillId="2" borderId="0" xfId="0" applyFill="1"/>
    <xf numFmtId="0" fontId="2" fillId="2" borderId="0" xfId="0" applyFont="1" applyFill="1"/>
    <xf numFmtId="9" fontId="0" fillId="2" borderId="0" xfId="2" applyFont="1" applyFill="1"/>
    <xf numFmtId="164" fontId="0" fillId="2" borderId="0" xfId="1" applyNumberFormat="1" applyFont="1" applyFill="1" applyBorder="1"/>
    <xf numFmtId="164" fontId="0" fillId="2" borderId="4" xfId="1" applyNumberFormat="1" applyFont="1" applyFill="1" applyBorder="1"/>
    <xf numFmtId="164" fontId="0" fillId="2" borderId="2" xfId="1" applyNumberFormat="1" applyFont="1" applyFill="1" applyBorder="1"/>
    <xf numFmtId="0" fontId="0" fillId="3" borderId="18" xfId="0" applyFont="1" applyFill="1" applyBorder="1"/>
    <xf numFmtId="0" fontId="0" fillId="3" borderId="1" xfId="0" applyFont="1" applyFill="1" applyBorder="1"/>
    <xf numFmtId="0" fontId="0" fillId="3" borderId="1" xfId="0" applyFont="1" applyFill="1" applyBorder="1" applyAlignment="1">
      <alignment horizontal="center"/>
    </xf>
    <xf numFmtId="0" fontId="2" fillId="2" borderId="0" xfId="0" applyFont="1" applyFill="1" applyAlignment="1">
      <alignment vertical="top"/>
    </xf>
    <xf numFmtId="0" fontId="0" fillId="2" borderId="11" xfId="0" applyFill="1" applyBorder="1"/>
    <xf numFmtId="164" fontId="0" fillId="3" borderId="0" xfId="1" applyNumberFormat="1" applyFont="1" applyFill="1" applyBorder="1"/>
    <xf numFmtId="9" fontId="0" fillId="3" borderId="0" xfId="2" applyFont="1" applyFill="1" applyBorder="1"/>
    <xf numFmtId="9" fontId="0" fillId="3" borderId="2" xfId="2" applyFont="1" applyFill="1" applyBorder="1"/>
    <xf numFmtId="9" fontId="0" fillId="2" borderId="4" xfId="2" applyFont="1" applyFill="1" applyBorder="1"/>
    <xf numFmtId="9" fontId="0" fillId="2" borderId="2" xfId="2" applyFont="1" applyFill="1" applyBorder="1"/>
    <xf numFmtId="0" fontId="2" fillId="2" borderId="0" xfId="0" applyFont="1" applyFill="1"/>
    <xf numFmtId="9" fontId="0" fillId="2" borderId="0" xfId="2" applyFont="1" applyFill="1"/>
    <xf numFmtId="0" fontId="9" fillId="2" borderId="0" xfId="0" applyFont="1" applyFill="1" applyAlignment="1">
      <alignment wrapText="1"/>
    </xf>
    <xf numFmtId="0" fontId="0" fillId="2" borderId="18" xfId="0" applyFont="1" applyFill="1" applyBorder="1" applyAlignment="1">
      <alignment horizontal="center"/>
    </xf>
    <xf numFmtId="164" fontId="0" fillId="2" borderId="76" xfId="1" applyNumberFormat="1" applyFont="1" applyFill="1" applyBorder="1" applyAlignment="1">
      <alignment horizontal="center"/>
    </xf>
    <xf numFmtId="164" fontId="0" fillId="2" borderId="18" xfId="1" applyNumberFormat="1" applyFont="1" applyFill="1" applyBorder="1" applyAlignment="1">
      <alignment horizontal="center"/>
    </xf>
    <xf numFmtId="164" fontId="0" fillId="3" borderId="77" xfId="1" applyNumberFormat="1" applyFont="1" applyFill="1" applyBorder="1" applyAlignment="1">
      <alignment horizontal="center"/>
    </xf>
    <xf numFmtId="164" fontId="0" fillId="3" borderId="1" xfId="1" applyNumberFormat="1" applyFont="1" applyFill="1" applyBorder="1" applyAlignment="1">
      <alignment horizontal="center"/>
    </xf>
    <xf numFmtId="0" fontId="2" fillId="2" borderId="0" xfId="0" applyFont="1" applyFill="1" applyAlignment="1">
      <alignment horizontal="right"/>
    </xf>
    <xf numFmtId="0" fontId="0" fillId="2" borderId="0" xfId="0" applyFill="1"/>
    <xf numFmtId="0" fontId="2" fillId="2" borderId="0" xfId="0" applyFont="1" applyFill="1"/>
    <xf numFmtId="9" fontId="0" fillId="3" borderId="0" xfId="2" applyFont="1" applyFill="1" applyBorder="1" applyAlignment="1"/>
    <xf numFmtId="9" fontId="0" fillId="2" borderId="1" xfId="2" applyFont="1" applyFill="1" applyBorder="1" applyAlignment="1"/>
    <xf numFmtId="9" fontId="0" fillId="2" borderId="0" xfId="2" applyFont="1" applyFill="1" applyBorder="1" applyAlignment="1">
      <alignment horizontal="right" vertical="center"/>
    </xf>
    <xf numFmtId="9" fontId="0" fillId="3" borderId="0" xfId="2" applyFont="1" applyFill="1" applyBorder="1" applyAlignment="1">
      <alignment horizontal="right" vertical="center"/>
    </xf>
    <xf numFmtId="9" fontId="0" fillId="3" borderId="1" xfId="2" applyFont="1" applyFill="1" applyBorder="1" applyAlignment="1">
      <alignment horizontal="right" vertical="center"/>
    </xf>
    <xf numFmtId="0" fontId="0" fillId="2" borderId="0" xfId="2" applyNumberFormat="1" applyFont="1" applyFill="1" applyBorder="1" applyAlignment="1">
      <alignment horizontal="right" vertical="center"/>
    </xf>
    <xf numFmtId="0" fontId="0" fillId="2" borderId="0" xfId="0" applyFill="1" applyBorder="1" applyAlignment="1">
      <alignment vertical="center" wrapText="1"/>
    </xf>
    <xf numFmtId="0" fontId="0" fillId="2" borderId="0" xfId="0" applyNumberFormat="1" applyFill="1"/>
    <xf numFmtId="0" fontId="0" fillId="2" borderId="0" xfId="0" applyNumberFormat="1" applyFill="1" applyBorder="1" applyAlignment="1">
      <alignment vertical="center" wrapText="1"/>
    </xf>
    <xf numFmtId="0" fontId="2" fillId="2" borderId="0" xfId="0" applyNumberFormat="1" applyFont="1" applyFill="1" applyBorder="1" applyAlignment="1">
      <alignment vertical="center" wrapText="1"/>
    </xf>
    <xf numFmtId="0" fontId="2" fillId="2" borderId="0" xfId="2" applyNumberFormat="1" applyFont="1" applyFill="1" applyBorder="1" applyAlignment="1">
      <alignment horizontal="right" vertical="center"/>
    </xf>
    <xf numFmtId="164" fontId="0" fillId="3" borderId="0" xfId="1" applyNumberFormat="1" applyFont="1" applyFill="1" applyBorder="1" applyAlignment="1">
      <alignment horizontal="right" vertical="center"/>
    </xf>
    <xf numFmtId="164" fontId="0" fillId="2" borderId="0" xfId="1" applyNumberFormat="1" applyFont="1" applyFill="1"/>
    <xf numFmtId="164" fontId="0" fillId="2" borderId="0" xfId="1" applyNumberFormat="1" applyFont="1" applyFill="1" applyBorder="1" applyAlignment="1">
      <alignment horizontal="right" vertical="center"/>
    </xf>
    <xf numFmtId="9" fontId="0" fillId="2" borderId="1" xfId="2" applyFont="1" applyFill="1" applyBorder="1"/>
    <xf numFmtId="0" fontId="2" fillId="2" borderId="0" xfId="2" applyNumberFormat="1" applyFont="1" applyFill="1" applyBorder="1" applyAlignment="1">
      <alignment horizontal="right"/>
    </xf>
    <xf numFmtId="164" fontId="0" fillId="3" borderId="18" xfId="1" applyNumberFormat="1" applyFont="1" applyFill="1" applyBorder="1" applyAlignment="1">
      <alignment horizontal="right" vertical="center"/>
    </xf>
    <xf numFmtId="0" fontId="2" fillId="3" borderId="18" xfId="0" applyFont="1" applyFill="1" applyBorder="1" applyAlignment="1">
      <alignment vertical="center" wrapText="1"/>
    </xf>
    <xf numFmtId="0" fontId="2" fillId="2" borderId="0" xfId="0" applyFont="1" applyFill="1" applyBorder="1" applyAlignment="1">
      <alignment vertical="center"/>
    </xf>
    <xf numFmtId="0" fontId="2" fillId="3" borderId="0" xfId="0" applyFont="1" applyFill="1" applyBorder="1" applyAlignment="1">
      <alignment vertical="center" wrapText="1"/>
    </xf>
    <xf numFmtId="0" fontId="2" fillId="2" borderId="0" xfId="0" applyFont="1" applyFill="1" applyBorder="1" applyAlignment="1">
      <alignment vertical="center" wrapText="1"/>
    </xf>
    <xf numFmtId="0" fontId="0" fillId="2" borderId="0" xfId="0" applyFont="1" applyFill="1" applyBorder="1" applyAlignment="1">
      <alignment horizontal="left" vertical="center" wrapText="1" indent="2"/>
    </xf>
    <xf numFmtId="0" fontId="0" fillId="3" borderId="0" xfId="0" applyFont="1" applyFill="1" applyBorder="1" applyAlignment="1">
      <alignment horizontal="left" vertical="center" wrapText="1" indent="2"/>
    </xf>
    <xf numFmtId="0" fontId="0" fillId="2" borderId="1" xfId="0" applyFont="1" applyFill="1" applyBorder="1" applyAlignment="1">
      <alignment horizontal="left" vertical="center" wrapText="1" indent="2"/>
    </xf>
    <xf numFmtId="0" fontId="2" fillId="2" borderId="4" xfId="2" applyNumberFormat="1" applyFont="1" applyFill="1" applyBorder="1" applyAlignment="1">
      <alignment horizontal="right" vertical="center"/>
    </xf>
    <xf numFmtId="0" fontId="2" fillId="2" borderId="0" xfId="0" applyFont="1" applyFill="1" applyBorder="1" applyAlignment="1">
      <alignment horizontal="right"/>
    </xf>
    <xf numFmtId="0" fontId="2" fillId="2" borderId="2" xfId="0" applyFont="1" applyFill="1" applyBorder="1" applyAlignment="1">
      <alignment horizontal="right"/>
    </xf>
    <xf numFmtId="164" fontId="0" fillId="3" borderId="19" xfId="1" applyNumberFormat="1" applyFont="1" applyFill="1" applyBorder="1" applyAlignment="1">
      <alignment horizontal="right" vertical="center"/>
    </xf>
    <xf numFmtId="164" fontId="0" fillId="2" borderId="4" xfId="1" applyNumberFormat="1" applyFont="1" applyFill="1" applyBorder="1" applyAlignment="1">
      <alignment horizontal="right" vertical="center"/>
    </xf>
    <xf numFmtId="164" fontId="0" fillId="3" borderId="4" xfId="1" applyNumberFormat="1" applyFont="1" applyFill="1" applyBorder="1" applyAlignment="1">
      <alignment horizontal="right" vertical="center"/>
    </xf>
    <xf numFmtId="9" fontId="0" fillId="2" borderId="3" xfId="2" applyFont="1" applyFill="1" applyBorder="1"/>
    <xf numFmtId="0" fontId="2" fillId="2" borderId="45" xfId="0" applyFont="1" applyFill="1" applyBorder="1" applyAlignment="1">
      <alignment horizontal="right"/>
    </xf>
    <xf numFmtId="164" fontId="0" fillId="2" borderId="45" xfId="1" applyNumberFormat="1" applyFont="1" applyFill="1" applyBorder="1"/>
    <xf numFmtId="164" fontId="0" fillId="3" borderId="45" xfId="1" applyNumberFormat="1" applyFont="1" applyFill="1" applyBorder="1"/>
    <xf numFmtId="164" fontId="0" fillId="3" borderId="45" xfId="1" applyNumberFormat="1" applyFont="1" applyFill="1" applyBorder="1" applyAlignment="1">
      <alignment horizontal="right" vertical="center"/>
    </xf>
    <xf numFmtId="164" fontId="0" fillId="3" borderId="78" xfId="1" applyNumberFormat="1" applyFont="1" applyFill="1" applyBorder="1" applyAlignment="1">
      <alignment horizontal="right" vertical="center"/>
    </xf>
    <xf numFmtId="164" fontId="0" fillId="2" borderId="45" xfId="1" applyNumberFormat="1" applyFont="1" applyFill="1" applyBorder="1" applyAlignment="1">
      <alignment horizontal="right" vertical="center"/>
    </xf>
    <xf numFmtId="164" fontId="0" fillId="2" borderId="45" xfId="1" applyNumberFormat="1" applyFont="1" applyFill="1" applyBorder="1" applyAlignment="1"/>
    <xf numFmtId="0" fontId="0" fillId="2" borderId="80" xfId="0" applyFont="1" applyFill="1" applyBorder="1" applyAlignment="1">
      <alignment horizontal="left" wrapText="1" indent="2"/>
    </xf>
    <xf numFmtId="164" fontId="0" fillId="2" borderId="82" xfId="1" applyNumberFormat="1" applyFont="1" applyFill="1" applyBorder="1" applyAlignment="1"/>
    <xf numFmtId="9" fontId="0" fillId="2" borderId="80" xfId="2" applyFont="1" applyFill="1" applyBorder="1" applyAlignment="1"/>
    <xf numFmtId="9" fontId="0" fillId="2" borderId="83" xfId="2" applyFont="1" applyFill="1" applyBorder="1" applyAlignment="1"/>
    <xf numFmtId="164" fontId="0" fillId="3" borderId="5" xfId="1" applyNumberFormat="1" applyFont="1" applyFill="1" applyBorder="1" applyAlignment="1">
      <alignment horizontal="right" vertical="center"/>
    </xf>
    <xf numFmtId="164" fontId="0" fillId="3" borderId="1" xfId="1" applyNumberFormat="1" applyFont="1" applyFill="1" applyBorder="1" applyAlignment="1">
      <alignment horizontal="right" vertical="center"/>
    </xf>
    <xf numFmtId="164" fontId="0" fillId="3" borderId="47" xfId="1" applyNumberFormat="1" applyFont="1" applyFill="1" applyBorder="1" applyAlignment="1">
      <alignment horizontal="right" vertical="center"/>
    </xf>
    <xf numFmtId="0" fontId="9" fillId="3" borderId="0" xfId="0" applyFont="1" applyFill="1" applyAlignment="1">
      <alignment wrapText="1"/>
    </xf>
    <xf numFmtId="0" fontId="9" fillId="3" borderId="3" xfId="0" applyFont="1" applyFill="1" applyBorder="1" applyAlignment="1">
      <alignment wrapText="1"/>
    </xf>
    <xf numFmtId="0" fontId="9" fillId="3" borderId="17" xfId="0" applyFont="1" applyFill="1" applyBorder="1" applyAlignment="1">
      <alignment wrapText="1"/>
    </xf>
    <xf numFmtId="164" fontId="0" fillId="3" borderId="19" xfId="1" applyNumberFormat="1" applyFont="1" applyFill="1" applyBorder="1" applyAlignment="1"/>
    <xf numFmtId="164" fontId="0" fillId="3" borderId="18" xfId="1" applyNumberFormat="1" applyFont="1" applyFill="1" applyBorder="1" applyAlignment="1"/>
    <xf numFmtId="164" fontId="0" fillId="3" borderId="17" xfId="1" applyNumberFormat="1" applyFont="1" applyFill="1" applyBorder="1" applyAlignment="1"/>
    <xf numFmtId="164" fontId="0" fillId="3" borderId="5" xfId="1" applyNumberFormat="1" applyFont="1" applyFill="1" applyBorder="1" applyAlignment="1"/>
    <xf numFmtId="164" fontId="0" fillId="3" borderId="1" xfId="1" applyNumberFormat="1" applyFont="1" applyFill="1" applyBorder="1" applyAlignment="1"/>
    <xf numFmtId="164" fontId="0" fillId="3" borderId="3" xfId="1" applyNumberFormat="1" applyFont="1" applyFill="1" applyBorder="1" applyAlignment="1"/>
    <xf numFmtId="0" fontId="2" fillId="2" borderId="4" xfId="0" applyFont="1" applyFill="1" applyBorder="1" applyAlignment="1">
      <alignment horizontal="right"/>
    </xf>
    <xf numFmtId="164" fontId="0" fillId="3" borderId="4" xfId="1" applyNumberFormat="1" applyFont="1" applyFill="1" applyBorder="1" applyAlignment="1"/>
    <xf numFmtId="164" fontId="0" fillId="2" borderId="2" xfId="1" applyNumberFormat="1" applyFont="1" applyFill="1" applyBorder="1" applyAlignment="1">
      <alignment horizontal="right"/>
    </xf>
    <xf numFmtId="9" fontId="0" fillId="3" borderId="4" xfId="2" applyFont="1" applyFill="1" applyBorder="1" applyAlignment="1">
      <alignment horizontal="right"/>
    </xf>
    <xf numFmtId="9" fontId="0" fillId="2" borderId="4" xfId="2" applyFont="1" applyFill="1" applyBorder="1" applyAlignment="1">
      <alignment horizontal="right"/>
    </xf>
    <xf numFmtId="9" fontId="0" fillId="3" borderId="5" xfId="2" applyFont="1" applyFill="1" applyBorder="1" applyAlignment="1">
      <alignment horizontal="right"/>
    </xf>
    <xf numFmtId="9" fontId="0" fillId="3" borderId="1" xfId="2" applyFont="1" applyFill="1" applyBorder="1" applyAlignment="1">
      <alignment horizontal="right"/>
    </xf>
    <xf numFmtId="9" fontId="0" fillId="3" borderId="3" xfId="2" applyFont="1" applyFill="1" applyBorder="1" applyAlignment="1">
      <alignment horizontal="right"/>
    </xf>
    <xf numFmtId="0" fontId="0" fillId="2" borderId="13" xfId="0" applyFill="1" applyBorder="1" applyAlignment="1">
      <alignment horizontal="right"/>
    </xf>
    <xf numFmtId="164" fontId="0" fillId="3" borderId="78" xfId="1" applyNumberFormat="1" applyFont="1" applyFill="1" applyBorder="1" applyAlignment="1"/>
    <xf numFmtId="9" fontId="0" fillId="3" borderId="18" xfId="2" applyFont="1" applyFill="1" applyBorder="1" applyAlignment="1"/>
    <xf numFmtId="9" fontId="0" fillId="3" borderId="17" xfId="2" applyFont="1" applyFill="1" applyBorder="1" applyAlignment="1"/>
    <xf numFmtId="164" fontId="0" fillId="3" borderId="45" xfId="1" applyNumberFormat="1" applyFont="1" applyFill="1" applyBorder="1" applyAlignment="1"/>
    <xf numFmtId="9" fontId="0" fillId="3" borderId="2" xfId="2" applyFont="1" applyFill="1" applyBorder="1" applyAlignment="1"/>
    <xf numFmtId="164" fontId="0" fillId="2" borderId="81" xfId="1" applyNumberFormat="1" applyFont="1" applyFill="1" applyBorder="1" applyAlignment="1"/>
    <xf numFmtId="164" fontId="0" fillId="2" borderId="80" xfId="1" applyNumberFormat="1" applyFont="1" applyFill="1" applyBorder="1" applyAlignment="1"/>
    <xf numFmtId="164" fontId="0" fillId="2" borderId="47" xfId="1" applyNumberFormat="1" applyFont="1" applyFill="1" applyBorder="1" applyAlignment="1"/>
    <xf numFmtId="9" fontId="0" fillId="2" borderId="3" xfId="2" applyFont="1" applyFill="1" applyBorder="1" applyAlignment="1"/>
    <xf numFmtId="164" fontId="0" fillId="2" borderId="5" xfId="1" applyNumberFormat="1" applyFont="1" applyFill="1" applyBorder="1" applyAlignment="1"/>
    <xf numFmtId="164" fontId="0" fillId="2" borderId="1" xfId="1" applyNumberFormat="1" applyFont="1" applyFill="1" applyBorder="1" applyAlignment="1"/>
    <xf numFmtId="9" fontId="0" fillId="3" borderId="18" xfId="2" applyFont="1" applyFill="1" applyBorder="1" applyAlignment="1">
      <alignment horizontal="right" vertical="center"/>
    </xf>
    <xf numFmtId="9" fontId="0" fillId="3" borderId="17" xfId="2" applyFont="1" applyFill="1" applyBorder="1" applyAlignment="1">
      <alignment horizontal="right" vertical="center"/>
    </xf>
    <xf numFmtId="9" fontId="0" fillId="2" borderId="2" xfId="2" applyFont="1" applyFill="1" applyBorder="1" applyAlignment="1">
      <alignment horizontal="right" vertical="center"/>
    </xf>
    <xf numFmtId="9" fontId="0" fillId="3" borderId="2" xfId="2" applyFont="1" applyFill="1" applyBorder="1" applyAlignment="1">
      <alignment horizontal="right" vertical="center"/>
    </xf>
    <xf numFmtId="9" fontId="0" fillId="3" borderId="3" xfId="2" applyFont="1" applyFill="1" applyBorder="1" applyAlignment="1">
      <alignment horizontal="right" vertical="center"/>
    </xf>
    <xf numFmtId="0" fontId="8" fillId="2" borderId="75" xfId="0" applyFont="1" applyFill="1" applyBorder="1" applyAlignment="1">
      <alignment horizontal="right" wrapText="1"/>
    </xf>
    <xf numFmtId="0" fontId="2" fillId="2" borderId="1" xfId="0" applyFont="1" applyFill="1" applyBorder="1"/>
    <xf numFmtId="0" fontId="0" fillId="2" borderId="0" xfId="0" applyFill="1"/>
    <xf numFmtId="0" fontId="2" fillId="2" borderId="0" xfId="0" applyFont="1" applyFill="1"/>
    <xf numFmtId="0" fontId="2" fillId="2" borderId="0" xfId="0" applyFont="1" applyFill="1" applyBorder="1"/>
    <xf numFmtId="0" fontId="2" fillId="2" borderId="0" xfId="2" applyNumberFormat="1" applyFont="1" applyFill="1" applyBorder="1" applyAlignment="1">
      <alignment horizontal="right" vertical="center"/>
    </xf>
    <xf numFmtId="0" fontId="8" fillId="2" borderId="0" xfId="0" applyFont="1" applyFill="1" applyBorder="1" applyAlignment="1">
      <alignment horizontal="right"/>
    </xf>
    <xf numFmtId="164" fontId="0" fillId="2" borderId="2" xfId="1" applyNumberFormat="1" applyFont="1" applyFill="1" applyBorder="1" applyAlignment="1">
      <alignment horizontal="right" vertical="center"/>
    </xf>
    <xf numFmtId="164" fontId="0" fillId="2" borderId="19" xfId="1" applyNumberFormat="1" applyFont="1" applyFill="1" applyBorder="1" applyAlignment="1">
      <alignment horizontal="right" vertical="center"/>
    </xf>
    <xf numFmtId="164" fontId="0" fillId="2" borderId="18" xfId="1" applyNumberFormat="1" applyFont="1" applyFill="1" applyBorder="1" applyAlignment="1">
      <alignment horizontal="right" vertical="center"/>
    </xf>
    <xf numFmtId="164" fontId="0" fillId="2" borderId="78" xfId="1" applyNumberFormat="1" applyFont="1" applyFill="1" applyBorder="1" applyAlignment="1">
      <alignment horizontal="right" vertical="center"/>
    </xf>
    <xf numFmtId="9" fontId="0" fillId="2" borderId="18" xfId="2" applyFont="1" applyFill="1" applyBorder="1" applyAlignment="1">
      <alignment horizontal="right" vertical="center"/>
    </xf>
    <xf numFmtId="9" fontId="0" fillId="2" borderId="17" xfId="2" applyFont="1" applyFill="1" applyBorder="1" applyAlignment="1">
      <alignment horizontal="right" vertical="center"/>
    </xf>
    <xf numFmtId="164" fontId="0" fillId="3" borderId="2" xfId="1" applyNumberFormat="1" applyFont="1" applyFill="1" applyBorder="1" applyAlignment="1">
      <alignment horizontal="right" vertical="center"/>
    </xf>
    <xf numFmtId="0" fontId="2" fillId="2" borderId="0" xfId="0" applyFont="1" applyFill="1" applyBorder="1" applyAlignment="1">
      <alignment horizontal="left"/>
    </xf>
    <xf numFmtId="0" fontId="0" fillId="3" borderId="7" xfId="0" applyFont="1" applyFill="1" applyBorder="1" applyAlignment="1">
      <alignment horizontal="center"/>
    </xf>
    <xf numFmtId="164" fontId="0" fillId="3" borderId="2" xfId="1" applyNumberFormat="1" applyFont="1" applyFill="1" applyBorder="1"/>
    <xf numFmtId="9" fontId="0" fillId="3" borderId="45" xfId="2" applyFont="1" applyFill="1" applyBorder="1"/>
    <xf numFmtId="9" fontId="0" fillId="2" borderId="45" xfId="2" applyFont="1" applyFill="1" applyBorder="1"/>
    <xf numFmtId="164" fontId="0" fillId="3" borderId="4" xfId="1" applyNumberFormat="1" applyFont="1" applyFill="1" applyBorder="1"/>
    <xf numFmtId="164" fontId="1" fillId="2" borderId="4" xfId="1" applyNumberFormat="1" applyFont="1" applyFill="1" applyBorder="1" applyAlignment="1">
      <alignment horizontal="right" vertical="center"/>
    </xf>
    <xf numFmtId="164" fontId="1" fillId="2" borderId="0" xfId="1" applyNumberFormat="1" applyFont="1" applyFill="1" applyBorder="1" applyAlignment="1">
      <alignment horizontal="right" vertical="center"/>
    </xf>
    <xf numFmtId="164" fontId="1" fillId="3" borderId="4" xfId="1" applyNumberFormat="1" applyFont="1" applyFill="1" applyBorder="1" applyAlignment="1">
      <alignment horizontal="right" vertical="center"/>
    </xf>
    <xf numFmtId="164" fontId="1" fillId="3" borderId="7" xfId="1" applyNumberFormat="1" applyFont="1" applyFill="1" applyBorder="1" applyAlignment="1">
      <alignment horizontal="right" vertical="center"/>
    </xf>
    <xf numFmtId="164" fontId="1" fillId="3" borderId="0" xfId="1" applyNumberFormat="1" applyFont="1" applyFill="1" applyBorder="1" applyAlignment="1">
      <alignment horizontal="right" vertical="center"/>
    </xf>
    <xf numFmtId="0" fontId="0" fillId="2" borderId="12" xfId="0" applyFont="1" applyFill="1" applyBorder="1" applyAlignment="1">
      <alignment horizontal="right" vertical="center"/>
    </xf>
    <xf numFmtId="0" fontId="0" fillId="2" borderId="13" xfId="0" applyFont="1" applyFill="1" applyBorder="1" applyAlignment="1">
      <alignment horizontal="right" vertical="center"/>
    </xf>
    <xf numFmtId="9" fontId="0" fillId="2" borderId="13" xfId="2" applyFont="1" applyFill="1" applyBorder="1" applyAlignment="1">
      <alignment horizontal="right" vertical="center"/>
    </xf>
    <xf numFmtId="9" fontId="1" fillId="3" borderId="4" xfId="2" applyFont="1" applyFill="1" applyBorder="1" applyAlignment="1">
      <alignment horizontal="right" vertical="center"/>
    </xf>
    <xf numFmtId="9" fontId="1" fillId="3" borderId="0" xfId="2" applyFont="1" applyFill="1" applyBorder="1" applyAlignment="1">
      <alignment horizontal="right" vertical="center"/>
    </xf>
    <xf numFmtId="9" fontId="1" fillId="3" borderId="45" xfId="2" applyFont="1" applyFill="1" applyBorder="1" applyAlignment="1">
      <alignment horizontal="right" vertical="center"/>
    </xf>
    <xf numFmtId="9" fontId="1" fillId="2" borderId="4" xfId="2" applyFont="1" applyFill="1" applyBorder="1" applyAlignment="1">
      <alignment horizontal="right" vertical="center"/>
    </xf>
    <xf numFmtId="9" fontId="1" fillId="2" borderId="0" xfId="2" applyFont="1" applyFill="1" applyBorder="1" applyAlignment="1">
      <alignment horizontal="right" vertical="center"/>
    </xf>
    <xf numFmtId="9" fontId="1" fillId="2" borderId="45" xfId="2" applyFont="1" applyFill="1" applyBorder="1" applyAlignment="1">
      <alignment horizontal="right" vertical="center"/>
    </xf>
    <xf numFmtId="9" fontId="1" fillId="3" borderId="5" xfId="2" applyFont="1" applyFill="1" applyBorder="1" applyAlignment="1">
      <alignment horizontal="right" vertical="center"/>
    </xf>
    <xf numFmtId="9" fontId="1" fillId="3" borderId="1" xfId="2" applyFont="1" applyFill="1" applyBorder="1" applyAlignment="1">
      <alignment horizontal="right" vertical="center"/>
    </xf>
    <xf numFmtId="9" fontId="1" fillId="3" borderId="47" xfId="2" applyFont="1" applyFill="1" applyBorder="1" applyAlignment="1">
      <alignment horizontal="right" vertical="center"/>
    </xf>
    <xf numFmtId="0" fontId="0" fillId="2" borderId="45" xfId="0" applyFill="1" applyBorder="1" applyAlignment="1">
      <alignment horizontal="right" vertical="center"/>
    </xf>
    <xf numFmtId="164" fontId="0" fillId="2" borderId="0" xfId="1" applyNumberFormat="1" applyFont="1" applyFill="1" applyAlignment="1">
      <alignment horizontal="right" vertical="center"/>
    </xf>
    <xf numFmtId="0" fontId="0" fillId="3" borderId="45" xfId="0" applyFill="1" applyBorder="1" applyAlignment="1">
      <alignment horizontal="right" vertical="center"/>
    </xf>
    <xf numFmtId="164" fontId="0" fillId="3" borderId="0" xfId="1" applyNumberFormat="1" applyFont="1" applyFill="1" applyAlignment="1">
      <alignment horizontal="right" vertical="center"/>
    </xf>
    <xf numFmtId="0" fontId="0" fillId="2" borderId="84" xfId="0" applyFill="1" applyBorder="1" applyAlignment="1">
      <alignment horizontal="right" vertical="center"/>
    </xf>
    <xf numFmtId="0" fontId="0" fillId="2" borderId="11" xfId="0" applyFill="1" applyBorder="1" applyAlignment="1">
      <alignment horizontal="right" vertical="center"/>
    </xf>
    <xf numFmtId="0" fontId="0" fillId="2" borderId="12" xfId="0" applyFill="1" applyBorder="1" applyAlignment="1">
      <alignment horizontal="right" vertical="center"/>
    </xf>
    <xf numFmtId="0" fontId="0" fillId="2" borderId="13" xfId="0" applyFill="1" applyBorder="1" applyAlignment="1">
      <alignment horizontal="right" vertical="center"/>
    </xf>
    <xf numFmtId="9" fontId="0" fillId="3" borderId="45" xfId="2" applyFont="1" applyFill="1" applyBorder="1" applyAlignment="1">
      <alignment horizontal="right" vertical="center"/>
    </xf>
    <xf numFmtId="9" fontId="0" fillId="2" borderId="45" xfId="2" applyFont="1" applyFill="1" applyBorder="1" applyAlignment="1">
      <alignment horizontal="right" vertical="center"/>
    </xf>
    <xf numFmtId="9" fontId="0" fillId="3" borderId="47" xfId="2" applyFont="1" applyFill="1" applyBorder="1" applyAlignment="1">
      <alignment horizontal="right" vertical="center"/>
    </xf>
    <xf numFmtId="0" fontId="2" fillId="2" borderId="0" xfId="0" applyFont="1" applyFill="1"/>
    <xf numFmtId="0" fontId="2" fillId="2" borderId="3" xfId="0" applyFont="1" applyFill="1" applyBorder="1"/>
    <xf numFmtId="0" fontId="2" fillId="2" borderId="1" xfId="0" applyFont="1" applyFill="1" applyBorder="1"/>
    <xf numFmtId="0" fontId="0" fillId="2" borderId="0" xfId="0" applyFill="1"/>
    <xf numFmtId="0" fontId="2" fillId="2" borderId="0" xfId="0" applyFont="1" applyFill="1"/>
    <xf numFmtId="0" fontId="2" fillId="2" borderId="0" xfId="0" applyFont="1" applyFill="1" applyBorder="1"/>
    <xf numFmtId="9" fontId="0" fillId="2" borderId="0" xfId="2" applyFont="1" applyFill="1" applyBorder="1"/>
    <xf numFmtId="0" fontId="2" fillId="2" borderId="2" xfId="0" applyFont="1" applyFill="1" applyBorder="1"/>
    <xf numFmtId="0" fontId="2" fillId="2" borderId="4" xfId="0" applyFont="1" applyFill="1" applyBorder="1"/>
    <xf numFmtId="0" fontId="2" fillId="2" borderId="52" xfId="0" applyFont="1" applyFill="1" applyBorder="1"/>
    <xf numFmtId="164" fontId="0" fillId="3" borderId="0" xfId="7" applyNumberFormat="1" applyFont="1" applyFill="1" applyBorder="1"/>
    <xf numFmtId="164" fontId="0" fillId="2" borderId="0" xfId="7" applyNumberFormat="1" applyFont="1" applyFill="1" applyBorder="1"/>
    <xf numFmtId="9" fontId="0" fillId="3" borderId="50" xfId="2" applyFont="1" applyFill="1" applyBorder="1"/>
    <xf numFmtId="9" fontId="0" fillId="2" borderId="50" xfId="2" applyFont="1" applyFill="1" applyBorder="1"/>
    <xf numFmtId="9" fontId="2" fillId="3" borderId="0" xfId="2" applyFont="1" applyFill="1" applyBorder="1"/>
    <xf numFmtId="0" fontId="2" fillId="2" borderId="50" xfId="0" applyFont="1" applyFill="1" applyBorder="1"/>
    <xf numFmtId="164" fontId="1" fillId="3" borderId="0" xfId="7" applyNumberFormat="1" applyFont="1" applyFill="1" applyBorder="1" applyAlignment="1"/>
    <xf numFmtId="9" fontId="1" fillId="3" borderId="50" xfId="2" applyFont="1" applyFill="1" applyBorder="1" applyAlignment="1"/>
    <xf numFmtId="9" fontId="1" fillId="3" borderId="0" xfId="2" applyFont="1" applyFill="1" applyBorder="1" applyAlignment="1"/>
    <xf numFmtId="164" fontId="1" fillId="2" borderId="0" xfId="1" applyNumberFormat="1" applyFont="1" applyFill="1" applyBorder="1" applyAlignment="1"/>
    <xf numFmtId="164" fontId="1" fillId="2" borderId="0" xfId="1" applyNumberFormat="1" applyFont="1" applyFill="1" applyBorder="1"/>
    <xf numFmtId="9" fontId="1" fillId="2" borderId="50" xfId="2" applyFont="1" applyFill="1" applyBorder="1" applyAlignment="1"/>
    <xf numFmtId="9" fontId="1" fillId="2" borderId="0" xfId="2" applyFont="1" applyFill="1" applyBorder="1" applyAlignment="1"/>
    <xf numFmtId="9" fontId="1" fillId="2" borderId="0" xfId="2" applyFont="1" applyFill="1" applyBorder="1"/>
    <xf numFmtId="164" fontId="1" fillId="3" borderId="0" xfId="1" applyNumberFormat="1" applyFont="1" applyFill="1" applyBorder="1" applyAlignment="1"/>
    <xf numFmtId="164" fontId="1" fillId="3" borderId="0" xfId="1" applyNumberFormat="1" applyFont="1" applyFill="1" applyBorder="1"/>
    <xf numFmtId="9" fontId="1" fillId="3" borderId="0" xfId="2" applyFont="1" applyFill="1" applyBorder="1"/>
    <xf numFmtId="164" fontId="1" fillId="2" borderId="5" xfId="1" applyNumberFormat="1" applyFont="1" applyFill="1" applyBorder="1" applyAlignment="1"/>
    <xf numFmtId="164" fontId="1" fillId="2" borderId="1" xfId="1" applyNumberFormat="1" applyFont="1" applyFill="1" applyBorder="1" applyAlignment="1"/>
    <xf numFmtId="164" fontId="1" fillId="2" borderId="1" xfId="1" applyNumberFormat="1" applyFont="1" applyFill="1" applyBorder="1"/>
    <xf numFmtId="9" fontId="1" fillId="2" borderId="52" xfId="2" applyFont="1" applyFill="1" applyBorder="1" applyAlignment="1"/>
    <xf numFmtId="9" fontId="1" fillId="2" borderId="1" xfId="2" applyFont="1" applyFill="1" applyBorder="1" applyAlignment="1"/>
    <xf numFmtId="9" fontId="1" fillId="2" borderId="1" xfId="2" applyFont="1" applyFill="1" applyBorder="1"/>
    <xf numFmtId="0" fontId="0" fillId="3" borderId="2" xfId="0" applyFill="1" applyBorder="1" applyAlignment="1">
      <alignment horizontal="left" indent="2"/>
    </xf>
    <xf numFmtId="0" fontId="0" fillId="2" borderId="2" xfId="0" applyFill="1" applyBorder="1" applyAlignment="1">
      <alignment horizontal="left" indent="2"/>
    </xf>
    <xf numFmtId="0" fontId="0" fillId="3" borderId="2" xfId="0" applyFont="1" applyFill="1" applyBorder="1" applyAlignment="1">
      <alignment horizontal="left" indent="2"/>
    </xf>
    <xf numFmtId="0" fontId="0" fillId="2" borderId="2" xfId="0" applyFont="1" applyFill="1" applyBorder="1" applyAlignment="1">
      <alignment horizontal="left" indent="2"/>
    </xf>
    <xf numFmtId="0" fontId="0" fillId="2" borderId="3" xfId="0" applyFont="1" applyFill="1" applyBorder="1" applyAlignment="1">
      <alignment horizontal="left" indent="2"/>
    </xf>
    <xf numFmtId="0" fontId="2" fillId="2" borderId="67" xfId="0" applyFont="1" applyFill="1" applyBorder="1" applyAlignment="1"/>
    <xf numFmtId="164" fontId="0" fillId="2" borderId="66" xfId="7" applyNumberFormat="1" applyFont="1" applyFill="1" applyBorder="1"/>
    <xf numFmtId="9" fontId="0" fillId="2" borderId="85" xfId="2" applyFont="1" applyFill="1" applyBorder="1"/>
    <xf numFmtId="9" fontId="0" fillId="2" borderId="66" xfId="2" applyFont="1" applyFill="1" applyBorder="1"/>
    <xf numFmtId="0" fontId="2" fillId="2" borderId="5" xfId="0" applyFont="1" applyFill="1" applyBorder="1"/>
    <xf numFmtId="164" fontId="0" fillId="3" borderId="4" xfId="7" applyNumberFormat="1" applyFont="1" applyFill="1" applyBorder="1"/>
    <xf numFmtId="164" fontId="0" fillId="2" borderId="4" xfId="7" applyNumberFormat="1" applyFont="1" applyFill="1" applyBorder="1"/>
    <xf numFmtId="164" fontId="0" fillId="2" borderId="65" xfId="7" applyNumberFormat="1" applyFont="1" applyFill="1" applyBorder="1"/>
    <xf numFmtId="9" fontId="0" fillId="2" borderId="67" xfId="2" applyFont="1" applyFill="1" applyBorder="1"/>
    <xf numFmtId="164" fontId="1" fillId="3" borderId="4" xfId="7" applyNumberFormat="1" applyFont="1" applyFill="1" applyBorder="1" applyAlignment="1"/>
    <xf numFmtId="9" fontId="1" fillId="3" borderId="2" xfId="2" applyFont="1" applyFill="1" applyBorder="1" applyAlignment="1"/>
    <xf numFmtId="164" fontId="1" fillId="2" borderId="4" xfId="1" applyNumberFormat="1" applyFont="1" applyFill="1" applyBorder="1" applyAlignment="1"/>
    <xf numFmtId="9" fontId="1" fillId="2" borderId="2" xfId="2" applyFont="1" applyFill="1" applyBorder="1"/>
    <xf numFmtId="164" fontId="1" fillId="3" borderId="4" xfId="1" applyNumberFormat="1" applyFont="1" applyFill="1" applyBorder="1" applyAlignment="1"/>
    <xf numFmtId="9" fontId="1" fillId="3" borderId="2" xfId="2" applyFont="1" applyFill="1" applyBorder="1"/>
    <xf numFmtId="9" fontId="1" fillId="2" borderId="3" xfId="2" applyFont="1" applyFill="1" applyBorder="1"/>
    <xf numFmtId="0" fontId="12" fillId="2" borderId="0" xfId="4" quotePrefix="1" applyFont="1" applyFill="1"/>
    <xf numFmtId="0" fontId="2" fillId="2" borderId="0" xfId="0" applyFont="1" applyFill="1"/>
    <xf numFmtId="0" fontId="2" fillId="0" borderId="0" xfId="0" applyFont="1"/>
    <xf numFmtId="0" fontId="0" fillId="2" borderId="0" xfId="0" applyFill="1"/>
    <xf numFmtId="0" fontId="2" fillId="2" borderId="0" xfId="0" applyFont="1" applyFill="1"/>
    <xf numFmtId="9" fontId="0" fillId="2" borderId="0" xfId="2" applyFont="1" applyFill="1" applyBorder="1"/>
    <xf numFmtId="0" fontId="2" fillId="0" borderId="0" xfId="0" applyFont="1"/>
    <xf numFmtId="164" fontId="0" fillId="3" borderId="50" xfId="1" applyNumberFormat="1" applyFont="1" applyFill="1" applyBorder="1"/>
    <xf numFmtId="164" fontId="1" fillId="2" borderId="89" xfId="1" applyNumberFormat="1" applyFont="1" applyFill="1" applyBorder="1"/>
    <xf numFmtId="164" fontId="1" fillId="2" borderId="88" xfId="1" applyNumberFormat="1" applyFont="1" applyFill="1" applyBorder="1"/>
    <xf numFmtId="164" fontId="1" fillId="2" borderId="90" xfId="1" applyNumberFormat="1" applyFont="1" applyFill="1" applyBorder="1"/>
    <xf numFmtId="164" fontId="1" fillId="2" borderId="91" xfId="1" applyNumberFormat="1" applyFont="1" applyFill="1" applyBorder="1"/>
    <xf numFmtId="164" fontId="1" fillId="2" borderId="92" xfId="1" applyNumberFormat="1" applyFont="1" applyFill="1" applyBorder="1"/>
    <xf numFmtId="164" fontId="0" fillId="2" borderId="12" xfId="1" applyNumberFormat="1" applyFont="1" applyFill="1" applyBorder="1"/>
    <xf numFmtId="164" fontId="0" fillId="2" borderId="13" xfId="1" applyNumberFormat="1" applyFont="1" applyFill="1" applyBorder="1"/>
    <xf numFmtId="164" fontId="0" fillId="2" borderId="84" xfId="1" applyNumberFormat="1" applyFont="1" applyFill="1" applyBorder="1"/>
    <xf numFmtId="164" fontId="0" fillId="2" borderId="11" xfId="1" applyNumberFormat="1" applyFont="1" applyFill="1" applyBorder="1"/>
    <xf numFmtId="0" fontId="9" fillId="3" borderId="0" xfId="0" applyFont="1" applyFill="1" applyBorder="1" applyAlignment="1">
      <alignment horizontal="left" indent="2"/>
    </xf>
    <xf numFmtId="0" fontId="9" fillId="2" borderId="0" xfId="0" applyFont="1" applyFill="1" applyBorder="1" applyAlignment="1">
      <alignment horizontal="left" indent="2"/>
    </xf>
    <xf numFmtId="0" fontId="9" fillId="2" borderId="88" xfId="0" applyFont="1" applyFill="1" applyBorder="1" applyAlignment="1">
      <alignment horizontal="left" indent="2"/>
    </xf>
    <xf numFmtId="0" fontId="9" fillId="2" borderId="1" xfId="0" applyFont="1" applyFill="1" applyBorder="1" applyAlignment="1">
      <alignment horizontal="left" indent="2"/>
    </xf>
    <xf numFmtId="9" fontId="0" fillId="2" borderId="5" xfId="2" applyFont="1" applyFill="1" applyBorder="1"/>
    <xf numFmtId="9" fontId="0" fillId="2" borderId="47" xfId="2" applyFont="1" applyFill="1" applyBorder="1"/>
    <xf numFmtId="164" fontId="0" fillId="2" borderId="50" xfId="1" applyNumberFormat="1" applyFont="1" applyFill="1" applyBorder="1"/>
    <xf numFmtId="164" fontId="0" fillId="2" borderId="93" xfId="1" applyNumberFormat="1" applyFont="1" applyFill="1" applyBorder="1"/>
    <xf numFmtId="9" fontId="0" fillId="2" borderId="52" xfId="2" applyFont="1" applyFill="1" applyBorder="1"/>
    <xf numFmtId="0" fontId="2" fillId="2" borderId="68" xfId="0" applyFont="1" applyFill="1" applyBorder="1" applyAlignment="1">
      <alignment horizontal="center"/>
    </xf>
    <xf numFmtId="0" fontId="2" fillId="2" borderId="63" xfId="0" applyFont="1" applyFill="1" applyBorder="1" applyAlignment="1">
      <alignment horizontal="center"/>
    </xf>
    <xf numFmtId="0" fontId="2" fillId="2" borderId="87" xfId="0" applyFont="1" applyFill="1" applyBorder="1" applyAlignment="1">
      <alignment horizontal="center"/>
    </xf>
    <xf numFmtId="0" fontId="2" fillId="2" borderId="70" xfId="0" applyFont="1" applyFill="1" applyBorder="1" applyAlignment="1">
      <alignment horizontal="center"/>
    </xf>
    <xf numFmtId="0" fontId="2" fillId="2" borderId="64" xfId="0" applyFont="1" applyFill="1" applyBorder="1" applyAlignment="1">
      <alignment horizontal="center"/>
    </xf>
    <xf numFmtId="0" fontId="0" fillId="2" borderId="0" xfId="0" applyFill="1"/>
    <xf numFmtId="0" fontId="2" fillId="2" borderId="0" xfId="0" applyFont="1" applyFill="1"/>
    <xf numFmtId="9" fontId="0" fillId="2" borderId="0" xfId="2" applyFont="1" applyFill="1" applyBorder="1"/>
    <xf numFmtId="9" fontId="2" fillId="2" borderId="3" xfId="2" applyFont="1" applyFill="1" applyBorder="1"/>
    <xf numFmtId="166" fontId="0" fillId="3" borderId="4" xfId="1" applyNumberFormat="1" applyFont="1" applyFill="1" applyBorder="1"/>
    <xf numFmtId="166" fontId="0" fillId="3" borderId="0" xfId="1" applyNumberFormat="1" applyFont="1" applyFill="1" applyBorder="1"/>
    <xf numFmtId="166" fontId="0" fillId="2" borderId="4" xfId="1" applyNumberFormat="1" applyFont="1" applyFill="1" applyBorder="1"/>
    <xf numFmtId="166" fontId="0" fillId="2" borderId="0" xfId="1" applyNumberFormat="1" applyFont="1" applyFill="1" applyBorder="1"/>
    <xf numFmtId="166" fontId="0" fillId="2" borderId="45" xfId="1" applyNumberFormat="1" applyFont="1" applyFill="1" applyBorder="1"/>
    <xf numFmtId="166" fontId="0" fillId="3" borderId="45" xfId="1" applyNumberFormat="1" applyFont="1" applyFill="1" applyBorder="1"/>
    <xf numFmtId="166" fontId="1" fillId="2" borderId="89" xfId="1" applyNumberFormat="1" applyFont="1" applyFill="1" applyBorder="1"/>
    <xf numFmtId="166" fontId="1" fillId="2" borderId="88" xfId="1" applyNumberFormat="1" applyFont="1" applyFill="1" applyBorder="1"/>
    <xf numFmtId="166" fontId="1" fillId="2" borderId="90" xfId="1" applyNumberFormat="1" applyFont="1" applyFill="1" applyBorder="1"/>
    <xf numFmtId="166" fontId="0" fillId="3" borderId="50" xfId="1" applyNumberFormat="1" applyFont="1" applyFill="1" applyBorder="1"/>
    <xf numFmtId="166" fontId="0" fillId="2" borderId="50" xfId="1" applyNumberFormat="1" applyFont="1" applyFill="1" applyBorder="1"/>
    <xf numFmtId="166" fontId="1" fillId="2" borderId="92" xfId="1" applyNumberFormat="1" applyFont="1" applyFill="1" applyBorder="1"/>
    <xf numFmtId="166" fontId="2" fillId="3" borderId="0" xfId="1" applyNumberFormat="1" applyFont="1" applyFill="1" applyBorder="1"/>
    <xf numFmtId="166" fontId="2" fillId="3" borderId="2" xfId="1" applyNumberFormat="1" applyFont="1" applyFill="1" applyBorder="1"/>
    <xf numFmtId="166" fontId="2" fillId="2" borderId="0" xfId="1" applyNumberFormat="1" applyFont="1" applyFill="1" applyBorder="1"/>
    <xf numFmtId="166" fontId="2" fillId="2" borderId="2" xfId="1" applyNumberFormat="1" applyFont="1" applyFill="1" applyBorder="1"/>
    <xf numFmtId="166" fontId="2" fillId="2" borderId="88" xfId="1" applyNumberFormat="1" applyFont="1" applyFill="1" applyBorder="1"/>
    <xf numFmtId="166" fontId="2" fillId="2" borderId="91" xfId="1" applyNumberFormat="1" applyFont="1" applyFill="1" applyBorder="1"/>
    <xf numFmtId="164" fontId="2" fillId="2" borderId="13" xfId="1" applyNumberFormat="1" applyFont="1" applyFill="1" applyBorder="1"/>
    <xf numFmtId="164" fontId="2" fillId="2" borderId="11" xfId="1" applyNumberFormat="1" applyFont="1" applyFill="1" applyBorder="1"/>
    <xf numFmtId="9" fontId="2" fillId="3" borderId="2" xfId="2" applyFont="1" applyFill="1" applyBorder="1"/>
    <xf numFmtId="9" fontId="2" fillId="2" borderId="2" xfId="2" applyFont="1" applyFill="1" applyBorder="1"/>
    <xf numFmtId="164" fontId="0" fillId="2" borderId="31" xfId="1" applyNumberFormat="1" applyFont="1" applyFill="1" applyBorder="1"/>
    <xf numFmtId="166" fontId="2" fillId="3" borderId="31" xfId="1" applyNumberFormat="1" applyFont="1" applyFill="1" applyBorder="1"/>
    <xf numFmtId="166" fontId="2" fillId="2" borderId="31" xfId="1" applyNumberFormat="1" applyFont="1" applyFill="1" applyBorder="1"/>
    <xf numFmtId="166" fontId="2" fillId="2" borderId="96" xfId="1" applyNumberFormat="1" applyFont="1" applyFill="1" applyBorder="1"/>
    <xf numFmtId="164" fontId="2" fillId="2" borderId="32" xfId="1" applyNumberFormat="1" applyFont="1" applyFill="1" applyBorder="1"/>
    <xf numFmtId="9" fontId="2" fillId="3" borderId="31" xfId="2" applyFont="1" applyFill="1" applyBorder="1"/>
    <xf numFmtId="9" fontId="2" fillId="2" borderId="31" xfId="2" applyFont="1" applyFill="1" applyBorder="1"/>
    <xf numFmtId="9" fontId="2" fillId="2" borderId="28" xfId="2" applyFont="1" applyFill="1" applyBorder="1"/>
    <xf numFmtId="0" fontId="0" fillId="2" borderId="87" xfId="0" applyFont="1" applyFill="1" applyBorder="1" applyAlignment="1">
      <alignment horizontal="center"/>
    </xf>
    <xf numFmtId="0" fontId="0" fillId="2" borderId="70" xfId="0" applyFont="1" applyFill="1" applyBorder="1" applyAlignment="1">
      <alignment horizontal="center"/>
    </xf>
    <xf numFmtId="0" fontId="0" fillId="2" borderId="63" xfId="0" applyFont="1" applyFill="1" applyBorder="1" applyAlignment="1">
      <alignment horizontal="center"/>
    </xf>
    <xf numFmtId="0" fontId="0" fillId="2" borderId="68" xfId="0" applyFont="1" applyFill="1" applyBorder="1" applyAlignment="1">
      <alignment horizontal="center"/>
    </xf>
    <xf numFmtId="0" fontId="2" fillId="2" borderId="0" xfId="0" applyFont="1" applyFill="1"/>
    <xf numFmtId="0" fontId="0" fillId="3" borderId="2" xfId="0" applyFill="1" applyBorder="1"/>
    <xf numFmtId="0" fontId="2" fillId="2" borderId="3" xfId="0" applyFont="1" applyFill="1" applyBorder="1"/>
    <xf numFmtId="0" fontId="0" fillId="2" borderId="0" xfId="0" applyFill="1"/>
    <xf numFmtId="0" fontId="2" fillId="2" borderId="0" xfId="0" applyFont="1" applyFill="1"/>
    <xf numFmtId="0" fontId="2" fillId="2" borderId="1" xfId="0" applyFont="1" applyFill="1" applyBorder="1" applyAlignment="1">
      <alignment horizontal="center"/>
    </xf>
    <xf numFmtId="0" fontId="2" fillId="2" borderId="3" xfId="0" applyFont="1" applyFill="1" applyBorder="1" applyAlignment="1">
      <alignment horizontal="center"/>
    </xf>
    <xf numFmtId="0" fontId="0" fillId="2" borderId="2" xfId="0" applyFill="1" applyBorder="1"/>
    <xf numFmtId="166" fontId="0" fillId="2" borderId="0" xfId="0" applyNumberFormat="1" applyFill="1"/>
    <xf numFmtId="166" fontId="0" fillId="2" borderId="0" xfId="0" applyNumberFormat="1" applyFill="1" applyAlignment="1">
      <alignment horizontal="right"/>
    </xf>
    <xf numFmtId="166" fontId="0" fillId="3" borderId="0" xfId="0" applyNumberFormat="1" applyFill="1" applyAlignment="1">
      <alignment horizontal="right"/>
    </xf>
    <xf numFmtId="0" fontId="2" fillId="2" borderId="3" xfId="0" applyFont="1" applyFill="1" applyBorder="1" applyAlignment="1">
      <alignment vertical="center"/>
    </xf>
    <xf numFmtId="166" fontId="2" fillId="2" borderId="1" xfId="0" applyNumberFormat="1" applyFont="1" applyFill="1" applyBorder="1" applyAlignment="1">
      <alignment horizontal="right" vertical="center"/>
    </xf>
    <xf numFmtId="0" fontId="2" fillId="2" borderId="95" xfId="0" applyFont="1" applyFill="1" applyBorder="1" applyAlignment="1">
      <alignment horizontal="center"/>
    </xf>
    <xf numFmtId="166" fontId="0" fillId="2" borderId="0" xfId="0" applyNumberFormat="1" applyFill="1" applyBorder="1" applyAlignment="1">
      <alignment horizontal="right"/>
    </xf>
    <xf numFmtId="166" fontId="0" fillId="3" borderId="0" xfId="0" applyNumberFormat="1" applyFill="1" applyBorder="1" applyAlignment="1">
      <alignment horizontal="right"/>
    </xf>
    <xf numFmtId="166" fontId="0" fillId="2" borderId="2" xfId="0" applyNumberFormat="1" applyFill="1" applyBorder="1" applyAlignment="1">
      <alignment horizontal="right"/>
    </xf>
    <xf numFmtId="166" fontId="0" fillId="3" borderId="2" xfId="0" applyNumberFormat="1" applyFill="1" applyBorder="1" applyAlignment="1">
      <alignment horizontal="right"/>
    </xf>
    <xf numFmtId="166" fontId="2" fillId="2" borderId="3" xfId="0" applyNumberFormat="1" applyFont="1" applyFill="1" applyBorder="1" applyAlignment="1">
      <alignment horizontal="right" vertical="center"/>
    </xf>
    <xf numFmtId="0" fontId="2" fillId="2" borderId="91" xfId="0" applyFont="1" applyFill="1" applyBorder="1" applyAlignment="1"/>
    <xf numFmtId="166" fontId="2" fillId="2" borderId="88" xfId="0" applyNumberFormat="1" applyFont="1" applyFill="1" applyBorder="1" applyAlignment="1">
      <alignment horizontal="right"/>
    </xf>
    <xf numFmtId="166" fontId="2" fillId="2" borderId="91" xfId="0" applyNumberFormat="1" applyFont="1" applyFill="1" applyBorder="1" applyAlignment="1">
      <alignment horizontal="right"/>
    </xf>
    <xf numFmtId="164" fontId="1" fillId="2" borderId="88" xfId="1" applyNumberFormat="1" applyFont="1" applyFill="1" applyBorder="1" applyAlignment="1">
      <alignment horizontal="center"/>
    </xf>
    <xf numFmtId="164" fontId="0" fillId="2" borderId="13" xfId="1" applyNumberFormat="1" applyFont="1" applyFill="1" applyBorder="1" applyAlignment="1">
      <alignment horizontal="center"/>
    </xf>
    <xf numFmtId="164" fontId="0" fillId="2" borderId="11" xfId="1" applyNumberFormat="1" applyFont="1" applyFill="1" applyBorder="1" applyAlignment="1">
      <alignment horizontal="center"/>
    </xf>
    <xf numFmtId="9" fontId="0" fillId="3" borderId="50" xfId="2" applyFont="1" applyFill="1" applyBorder="1" applyAlignment="1">
      <alignment horizontal="center"/>
    </xf>
    <xf numFmtId="9" fontId="0" fillId="3" borderId="2" xfId="2" applyFont="1" applyFill="1" applyBorder="1" applyAlignment="1">
      <alignment horizontal="center"/>
    </xf>
    <xf numFmtId="9" fontId="0" fillId="2" borderId="2" xfId="2" applyFont="1" applyFill="1" applyBorder="1" applyAlignment="1">
      <alignment horizontal="center"/>
    </xf>
    <xf numFmtId="9" fontId="0" fillId="2" borderId="1" xfId="2" applyFont="1" applyFill="1" applyBorder="1" applyAlignment="1">
      <alignment horizontal="center"/>
    </xf>
    <xf numFmtId="9" fontId="0" fillId="2" borderId="3" xfId="2" applyFont="1" applyFill="1" applyBorder="1" applyAlignment="1">
      <alignment horizontal="center"/>
    </xf>
    <xf numFmtId="164" fontId="0" fillId="3" borderId="45" xfId="1" applyNumberFormat="1" applyFont="1" applyFill="1" applyBorder="1" applyAlignment="1">
      <alignment horizontal="center"/>
    </xf>
    <xf numFmtId="164" fontId="0" fillId="3" borderId="0" xfId="1" applyNumberFormat="1" applyFont="1" applyFill="1" applyAlignment="1">
      <alignment horizontal="center"/>
    </xf>
    <xf numFmtId="164" fontId="0" fillId="2" borderId="45" xfId="1" applyNumberFormat="1" applyFont="1" applyFill="1" applyBorder="1" applyAlignment="1">
      <alignment horizontal="center"/>
    </xf>
    <xf numFmtId="164" fontId="0" fillId="2" borderId="0" xfId="1" applyNumberFormat="1" applyFont="1" applyFill="1" applyAlignment="1">
      <alignment horizontal="center"/>
    </xf>
    <xf numFmtId="164" fontId="1" fillId="2" borderId="89" xfId="1" applyNumberFormat="1" applyFont="1" applyFill="1" applyBorder="1" applyAlignment="1">
      <alignment horizontal="center"/>
    </xf>
    <xf numFmtId="164" fontId="1" fillId="2" borderId="90" xfId="1" applyNumberFormat="1" applyFont="1" applyFill="1" applyBorder="1" applyAlignment="1">
      <alignment horizontal="center"/>
    </xf>
    <xf numFmtId="164" fontId="1" fillId="2" borderId="92" xfId="1" applyNumberFormat="1" applyFont="1" applyFill="1" applyBorder="1" applyAlignment="1">
      <alignment horizontal="center"/>
    </xf>
    <xf numFmtId="164" fontId="0" fillId="2" borderId="12" xfId="1" applyNumberFormat="1" applyFont="1" applyFill="1" applyBorder="1" applyAlignment="1">
      <alignment horizontal="center"/>
    </xf>
    <xf numFmtId="164" fontId="0" fillId="2" borderId="84" xfId="1" applyNumberFormat="1" applyFont="1" applyFill="1" applyBorder="1" applyAlignment="1">
      <alignment horizontal="center"/>
    </xf>
    <xf numFmtId="9" fontId="0" fillId="3" borderId="45" xfId="2" applyFont="1" applyFill="1" applyBorder="1" applyAlignment="1">
      <alignment horizontal="center"/>
    </xf>
    <xf numFmtId="9" fontId="0" fillId="2" borderId="45" xfId="2" applyFont="1" applyFill="1" applyBorder="1" applyAlignment="1">
      <alignment horizontal="center"/>
    </xf>
    <xf numFmtId="9" fontId="0" fillId="2" borderId="0" xfId="2" applyFont="1" applyFill="1" applyAlignment="1">
      <alignment horizontal="center"/>
    </xf>
    <xf numFmtId="9" fontId="0" fillId="3" borderId="0" xfId="2" applyFont="1" applyFill="1" applyAlignment="1">
      <alignment horizontal="center"/>
    </xf>
    <xf numFmtId="9" fontId="0" fillId="2" borderId="5" xfId="2" applyFont="1" applyFill="1" applyBorder="1" applyAlignment="1">
      <alignment horizontal="center"/>
    </xf>
    <xf numFmtId="9" fontId="0" fillId="2" borderId="47" xfId="2" applyFont="1" applyFill="1" applyBorder="1" applyAlignment="1">
      <alignment horizontal="center"/>
    </xf>
    <xf numFmtId="0" fontId="0" fillId="3" borderId="4" xfId="1" applyNumberFormat="1" applyFont="1" applyFill="1" applyBorder="1" applyAlignment="1">
      <alignment horizontal="center"/>
    </xf>
    <xf numFmtId="0" fontId="0" fillId="3" borderId="0" xfId="1" applyNumberFormat="1" applyFont="1" applyFill="1" applyBorder="1" applyAlignment="1">
      <alignment horizontal="center"/>
    </xf>
    <xf numFmtId="0" fontId="0" fillId="3" borderId="50" xfId="1" applyNumberFormat="1" applyFont="1" applyFill="1" applyBorder="1" applyAlignment="1">
      <alignment horizontal="center"/>
    </xf>
    <xf numFmtId="0" fontId="0" fillId="2" borderId="4" xfId="1" applyNumberFormat="1" applyFont="1" applyFill="1" applyBorder="1" applyAlignment="1">
      <alignment horizontal="center"/>
    </xf>
    <xf numFmtId="0" fontId="0" fillId="2" borderId="0" xfId="1" applyNumberFormat="1" applyFont="1" applyFill="1" applyBorder="1" applyAlignment="1">
      <alignment horizontal="center"/>
    </xf>
    <xf numFmtId="0" fontId="1" fillId="2" borderId="89" xfId="1" applyNumberFormat="1" applyFont="1" applyFill="1" applyBorder="1" applyAlignment="1">
      <alignment horizontal="center"/>
    </xf>
    <xf numFmtId="0" fontId="1" fillId="2" borderId="88" xfId="1" applyNumberFormat="1" applyFont="1" applyFill="1" applyBorder="1" applyAlignment="1">
      <alignment horizontal="center"/>
    </xf>
    <xf numFmtId="0" fontId="13" fillId="2" borderId="0" xfId="0" applyFont="1" applyFill="1"/>
    <xf numFmtId="9" fontId="13" fillId="2" borderId="0" xfId="0" applyNumberFormat="1" applyFont="1" applyFill="1"/>
    <xf numFmtId="0" fontId="13" fillId="2" borderId="0" xfId="0" applyFont="1" applyFill="1" applyAlignment="1"/>
    <xf numFmtId="0" fontId="14" fillId="2" borderId="0" xfId="0" applyFont="1" applyFill="1"/>
    <xf numFmtId="0" fontId="0" fillId="2" borderId="0" xfId="0" applyFill="1" applyBorder="1"/>
    <xf numFmtId="0" fontId="0" fillId="2" borderId="0" xfId="0" applyFill="1"/>
    <xf numFmtId="0" fontId="2" fillId="2" borderId="0" xfId="0" applyFont="1" applyFill="1"/>
    <xf numFmtId="0" fontId="2" fillId="2" borderId="0" xfId="0" applyFont="1" applyFill="1" applyBorder="1"/>
    <xf numFmtId="0" fontId="0" fillId="3" borderId="0" xfId="0" applyFill="1" applyBorder="1" applyAlignment="1">
      <alignment horizontal="center"/>
    </xf>
    <xf numFmtId="0" fontId="0" fillId="3" borderId="2" xfId="0" applyFill="1" applyBorder="1" applyAlignment="1">
      <alignment horizontal="center"/>
    </xf>
    <xf numFmtId="0" fontId="0" fillId="2" borderId="0" xfId="0" applyFill="1" applyBorder="1" applyAlignment="1">
      <alignment horizontal="center"/>
    </xf>
    <xf numFmtId="0" fontId="0" fillId="2" borderId="2" xfId="0" applyFill="1" applyBorder="1" applyAlignment="1">
      <alignment horizontal="center"/>
    </xf>
    <xf numFmtId="0" fontId="0" fillId="3" borderId="1" xfId="0" applyFill="1" applyBorder="1" applyAlignment="1">
      <alignment horizontal="center"/>
    </xf>
    <xf numFmtId="1" fontId="0" fillId="2" borderId="0" xfId="0" applyNumberFormat="1" applyFill="1" applyBorder="1" applyAlignment="1">
      <alignment horizontal="center"/>
    </xf>
    <xf numFmtId="9" fontId="0" fillId="2" borderId="4" xfId="2" applyFont="1" applyFill="1" applyBorder="1" applyAlignment="1">
      <alignment horizontal="center"/>
    </xf>
    <xf numFmtId="9" fontId="0" fillId="3" borderId="4" xfId="2" applyFont="1" applyFill="1" applyBorder="1" applyAlignment="1">
      <alignment horizontal="center"/>
    </xf>
    <xf numFmtId="9" fontId="0" fillId="3" borderId="5" xfId="2" applyFont="1" applyFill="1" applyBorder="1" applyAlignment="1">
      <alignment horizontal="center"/>
    </xf>
    <xf numFmtId="9" fontId="0" fillId="3" borderId="1" xfId="2" applyFont="1" applyFill="1" applyBorder="1" applyAlignment="1">
      <alignment horizontal="center"/>
    </xf>
    <xf numFmtId="0" fontId="0" fillId="3" borderId="3" xfId="0" applyFill="1" applyBorder="1" applyAlignment="1">
      <alignment horizontal="center"/>
    </xf>
    <xf numFmtId="0" fontId="2" fillId="2" borderId="0" xfId="0" applyFont="1" applyFill="1" applyBorder="1" applyAlignment="1">
      <alignment horizontal="center" wrapText="1"/>
    </xf>
    <xf numFmtId="0" fontId="2" fillId="2" borderId="12" xfId="0" applyFont="1" applyFill="1" applyBorder="1" applyAlignment="1">
      <alignment horizontal="center" wrapText="1"/>
    </xf>
    <xf numFmtId="0" fontId="2" fillId="2" borderId="13" xfId="0" applyFont="1" applyFill="1" applyBorder="1" applyAlignment="1">
      <alignment horizontal="center" wrapText="1"/>
    </xf>
    <xf numFmtId="0" fontId="2" fillId="2" borderId="11" xfId="0" applyFont="1" applyFill="1" applyBorder="1" applyAlignment="1">
      <alignment horizontal="center" wrapText="1"/>
    </xf>
    <xf numFmtId="0" fontId="2" fillId="2" borderId="4" xfId="0" applyFont="1" applyFill="1" applyBorder="1" applyAlignment="1">
      <alignment horizontal="center" wrapText="1"/>
    </xf>
    <xf numFmtId="0" fontId="0" fillId="3" borderId="0" xfId="0" applyFill="1" applyBorder="1" applyAlignment="1">
      <alignment horizontal="left" indent="2"/>
    </xf>
    <xf numFmtId="0" fontId="0" fillId="2" borderId="0" xfId="0" applyFill="1" applyBorder="1" applyAlignment="1">
      <alignment horizontal="left" indent="2"/>
    </xf>
    <xf numFmtId="0" fontId="0" fillId="3" borderId="1" xfId="0" applyFill="1" applyBorder="1" applyAlignment="1">
      <alignment horizontal="left" indent="2"/>
    </xf>
    <xf numFmtId="0" fontId="2" fillId="2" borderId="50" xfId="0" applyFont="1" applyFill="1" applyBorder="1" applyAlignment="1">
      <alignment horizontal="center" wrapText="1"/>
    </xf>
    <xf numFmtId="0" fontId="2" fillId="2" borderId="97" xfId="0" applyFont="1" applyFill="1" applyBorder="1" applyAlignment="1">
      <alignment horizontal="center" wrapText="1"/>
    </xf>
    <xf numFmtId="0" fontId="2" fillId="2" borderId="78" xfId="0" applyFont="1" applyFill="1" applyBorder="1" applyAlignment="1">
      <alignment horizontal="center" wrapText="1"/>
    </xf>
    <xf numFmtId="0" fontId="0" fillId="3" borderId="50" xfId="0" applyFill="1" applyBorder="1" applyAlignment="1">
      <alignment horizontal="center"/>
    </xf>
    <xf numFmtId="0" fontId="0" fillId="2" borderId="50" xfId="0" applyFill="1" applyBorder="1" applyAlignment="1">
      <alignment horizontal="center"/>
    </xf>
    <xf numFmtId="9" fontId="0" fillId="3" borderId="47" xfId="2" applyFont="1" applyFill="1" applyBorder="1" applyAlignment="1">
      <alignment horizontal="center"/>
    </xf>
    <xf numFmtId="0" fontId="2" fillId="2" borderId="93" xfId="0" applyFont="1" applyFill="1" applyBorder="1" applyAlignment="1">
      <alignment horizontal="center" wrapText="1"/>
    </xf>
    <xf numFmtId="0" fontId="2" fillId="2" borderId="84" xfId="0" applyFont="1" applyFill="1" applyBorder="1" applyAlignment="1">
      <alignment horizontal="center" wrapText="1"/>
    </xf>
    <xf numFmtId="9" fontId="0" fillId="2" borderId="50" xfId="2" applyFont="1" applyFill="1" applyBorder="1" applyAlignment="1">
      <alignment horizontal="center"/>
    </xf>
    <xf numFmtId="9" fontId="0" fillId="3" borderId="52" xfId="2" applyFont="1" applyFill="1" applyBorder="1" applyAlignment="1">
      <alignment horizontal="center"/>
    </xf>
    <xf numFmtId="1" fontId="0" fillId="3" borderId="0" xfId="0" applyNumberFormat="1" applyFill="1" applyBorder="1" applyAlignment="1">
      <alignment horizontal="center"/>
    </xf>
    <xf numFmtId="1" fontId="0" fillId="3" borderId="45" xfId="0" applyNumberFormat="1" applyFill="1" applyBorder="1" applyAlignment="1">
      <alignment horizontal="center"/>
    </xf>
    <xf numFmtId="1" fontId="0" fillId="2" borderId="45" xfId="0" applyNumberFormat="1" applyFill="1" applyBorder="1" applyAlignment="1">
      <alignment horizontal="center"/>
    </xf>
    <xf numFmtId="0" fontId="2" fillId="2" borderId="0" xfId="0" applyFont="1" applyFill="1" applyBorder="1"/>
    <xf numFmtId="0" fontId="0" fillId="3" borderId="0" xfId="0" applyFill="1" applyBorder="1" applyAlignment="1">
      <alignment horizontal="center"/>
    </xf>
    <xf numFmtId="0" fontId="0" fillId="3" borderId="2" xfId="0" applyFill="1" applyBorder="1" applyAlignment="1">
      <alignment horizontal="center"/>
    </xf>
    <xf numFmtId="0" fontId="0" fillId="2" borderId="0" xfId="0" applyFill="1" applyBorder="1" applyAlignment="1">
      <alignment horizontal="center"/>
    </xf>
    <xf numFmtId="0" fontId="0" fillId="2" borderId="2" xfId="0" applyFill="1" applyBorder="1" applyAlignment="1">
      <alignment horizontal="center"/>
    </xf>
    <xf numFmtId="0" fontId="0" fillId="3" borderId="1" xfId="0" applyFill="1" applyBorder="1" applyAlignment="1">
      <alignment horizontal="center"/>
    </xf>
    <xf numFmtId="1" fontId="0" fillId="2" borderId="0" xfId="0" applyNumberFormat="1" applyFill="1" applyBorder="1" applyAlignment="1">
      <alignment horizontal="center"/>
    </xf>
    <xf numFmtId="9" fontId="0" fillId="2" borderId="4" xfId="2" applyFont="1" applyFill="1" applyBorder="1" applyAlignment="1">
      <alignment horizontal="center"/>
    </xf>
    <xf numFmtId="9" fontId="0" fillId="3" borderId="4" xfId="2" applyFont="1" applyFill="1" applyBorder="1" applyAlignment="1">
      <alignment horizontal="center"/>
    </xf>
    <xf numFmtId="9" fontId="0" fillId="3" borderId="5" xfId="2" applyFont="1" applyFill="1" applyBorder="1" applyAlignment="1">
      <alignment horizontal="center"/>
    </xf>
    <xf numFmtId="9" fontId="0" fillId="3" borderId="1" xfId="2" applyFont="1" applyFill="1" applyBorder="1" applyAlignment="1">
      <alignment horizontal="center"/>
    </xf>
    <xf numFmtId="0" fontId="0" fillId="3" borderId="3" xfId="0" applyFill="1" applyBorder="1" applyAlignment="1">
      <alignment horizontal="center"/>
    </xf>
    <xf numFmtId="0" fontId="2" fillId="2" borderId="0" xfId="0" applyFont="1" applyFill="1" applyBorder="1" applyAlignment="1">
      <alignment horizontal="center" wrapText="1"/>
    </xf>
    <xf numFmtId="0" fontId="2" fillId="2" borderId="12" xfId="0" applyFont="1" applyFill="1" applyBorder="1" applyAlignment="1">
      <alignment horizontal="center" wrapText="1"/>
    </xf>
    <xf numFmtId="0" fontId="2" fillId="2" borderId="13" xfId="0" applyFont="1" applyFill="1" applyBorder="1" applyAlignment="1">
      <alignment horizontal="center" wrapText="1"/>
    </xf>
    <xf numFmtId="0" fontId="2" fillId="2" borderId="11" xfId="0" applyFont="1" applyFill="1" applyBorder="1" applyAlignment="1">
      <alignment horizontal="center" wrapText="1"/>
    </xf>
    <xf numFmtId="0" fontId="2" fillId="2" borderId="4" xfId="0" applyFont="1" applyFill="1" applyBorder="1" applyAlignment="1">
      <alignment horizontal="center" wrapText="1"/>
    </xf>
    <xf numFmtId="0" fontId="0" fillId="2" borderId="0" xfId="0" applyFill="1" applyBorder="1"/>
    <xf numFmtId="0" fontId="0" fillId="2" borderId="0" xfId="0" applyFill="1"/>
    <xf numFmtId="0" fontId="2" fillId="2" borderId="0" xfId="0" applyFont="1" applyFill="1"/>
    <xf numFmtId="0" fontId="2" fillId="2" borderId="0" xfId="0" applyFont="1" applyFill="1" applyBorder="1"/>
    <xf numFmtId="0" fontId="0" fillId="3" borderId="0" xfId="0" applyFill="1" applyBorder="1" applyAlignment="1">
      <alignment horizontal="center"/>
    </xf>
    <xf numFmtId="0" fontId="0" fillId="3" borderId="2" xfId="0" applyFill="1" applyBorder="1" applyAlignment="1">
      <alignment horizontal="center"/>
    </xf>
    <xf numFmtId="0" fontId="0" fillId="2" borderId="0" xfId="0" applyFill="1" applyBorder="1" applyAlignment="1">
      <alignment horizontal="center"/>
    </xf>
    <xf numFmtId="0" fontId="0" fillId="2" borderId="2" xfId="0" applyFill="1" applyBorder="1" applyAlignment="1">
      <alignment horizontal="center"/>
    </xf>
    <xf numFmtId="0" fontId="0" fillId="3" borderId="1" xfId="0" applyFill="1" applyBorder="1" applyAlignment="1">
      <alignment horizontal="center"/>
    </xf>
    <xf numFmtId="1" fontId="0" fillId="2" borderId="0" xfId="0" applyNumberFormat="1" applyFill="1" applyBorder="1" applyAlignment="1">
      <alignment horizontal="center"/>
    </xf>
    <xf numFmtId="9" fontId="0" fillId="2" borderId="4" xfId="2" applyFont="1" applyFill="1" applyBorder="1" applyAlignment="1">
      <alignment horizontal="center"/>
    </xf>
    <xf numFmtId="9" fontId="0" fillId="3" borderId="4" xfId="2" applyFont="1" applyFill="1" applyBorder="1" applyAlignment="1">
      <alignment horizontal="center"/>
    </xf>
    <xf numFmtId="9" fontId="0" fillId="3" borderId="5" xfId="2" applyFont="1" applyFill="1" applyBorder="1" applyAlignment="1">
      <alignment horizontal="center"/>
    </xf>
    <xf numFmtId="9" fontId="0" fillId="3" borderId="1" xfId="2" applyFont="1" applyFill="1" applyBorder="1" applyAlignment="1">
      <alignment horizontal="center"/>
    </xf>
    <xf numFmtId="0" fontId="0" fillId="3" borderId="3" xfId="0" applyFill="1" applyBorder="1" applyAlignment="1">
      <alignment horizontal="center"/>
    </xf>
    <xf numFmtId="0" fontId="2" fillId="2" borderId="0" xfId="0" applyFont="1" applyFill="1" applyBorder="1" applyAlignment="1">
      <alignment horizontal="center" wrapText="1"/>
    </xf>
    <xf numFmtId="0" fontId="2" fillId="2" borderId="12" xfId="0" applyFont="1" applyFill="1" applyBorder="1" applyAlignment="1">
      <alignment horizontal="center" wrapText="1"/>
    </xf>
    <xf numFmtId="0" fontId="2" fillId="2" borderId="13" xfId="0" applyFont="1" applyFill="1" applyBorder="1" applyAlignment="1">
      <alignment horizontal="center" wrapText="1"/>
    </xf>
    <xf numFmtId="0" fontId="2" fillId="2" borderId="11" xfId="0" applyFont="1" applyFill="1" applyBorder="1" applyAlignment="1">
      <alignment horizontal="center" wrapText="1"/>
    </xf>
    <xf numFmtId="0" fontId="2" fillId="2" borderId="4" xfId="0" applyFont="1" applyFill="1" applyBorder="1" applyAlignment="1">
      <alignment horizontal="center" wrapText="1"/>
    </xf>
    <xf numFmtId="0" fontId="0" fillId="3" borderId="3" xfId="0" applyFill="1" applyBorder="1" applyAlignment="1">
      <alignment horizontal="left" indent="2"/>
    </xf>
    <xf numFmtId="1" fontId="0" fillId="3" borderId="50" xfId="0" applyNumberFormat="1" applyFill="1" applyBorder="1" applyAlignment="1">
      <alignment horizontal="center"/>
    </xf>
    <xf numFmtId="1" fontId="0" fillId="3" borderId="45" xfId="2" applyNumberFormat="1" applyFont="1" applyFill="1" applyBorder="1" applyAlignment="1">
      <alignment horizontal="center"/>
    </xf>
    <xf numFmtId="1" fontId="0" fillId="2" borderId="50" xfId="0" applyNumberFormat="1" applyFill="1" applyBorder="1" applyAlignment="1">
      <alignment horizontal="center"/>
    </xf>
    <xf numFmtId="1" fontId="0" fillId="2" borderId="45" xfId="2" applyNumberFormat="1" applyFont="1" applyFill="1" applyBorder="1" applyAlignment="1">
      <alignment horizontal="center"/>
    </xf>
    <xf numFmtId="0" fontId="0" fillId="2" borderId="1" xfId="0" applyFill="1" applyBorder="1"/>
    <xf numFmtId="0" fontId="2" fillId="2" borderId="98" xfId="0" applyFont="1" applyFill="1" applyBorder="1" applyAlignment="1">
      <alignment horizontal="left"/>
    </xf>
    <xf numFmtId="0" fontId="2" fillId="2" borderId="99" xfId="0" applyFont="1" applyFill="1" applyBorder="1" applyAlignment="1">
      <alignment horizontal="left"/>
    </xf>
    <xf numFmtId="0" fontId="0" fillId="3" borderId="0" xfId="0" applyFill="1" applyAlignment="1">
      <alignment horizontal="left" indent="2"/>
    </xf>
    <xf numFmtId="0" fontId="0" fillId="2" borderId="0" xfId="0" applyFill="1"/>
    <xf numFmtId="0" fontId="2" fillId="2" borderId="0" xfId="0" applyFont="1" applyFill="1"/>
    <xf numFmtId="0" fontId="3" fillId="2" borderId="0" xfId="0" applyFont="1" applyFill="1" applyAlignment="1"/>
    <xf numFmtId="0" fontId="0" fillId="2" borderId="0" xfId="0" applyFill="1" applyBorder="1" applyAlignment="1">
      <alignment wrapText="1"/>
    </xf>
    <xf numFmtId="0" fontId="2" fillId="2" borderId="0" xfId="0" applyFont="1" applyFill="1" applyBorder="1" applyAlignment="1">
      <alignment horizontal="center"/>
    </xf>
    <xf numFmtId="0" fontId="2" fillId="2" borderId="0" xfId="0" applyFont="1" applyFill="1" applyBorder="1" applyAlignment="1">
      <alignment horizontal="center" wrapText="1"/>
    </xf>
    <xf numFmtId="0" fontId="2" fillId="2" borderId="4" xfId="0" applyFont="1" applyFill="1" applyBorder="1" applyAlignment="1">
      <alignment horizontal="center"/>
    </xf>
    <xf numFmtId="0" fontId="0" fillId="2" borderId="101" xfId="0" applyFill="1" applyBorder="1" applyAlignment="1">
      <alignment horizontal="left" wrapText="1" indent="2"/>
    </xf>
    <xf numFmtId="0" fontId="0" fillId="2" borderId="75" xfId="0" applyFill="1" applyBorder="1" applyAlignment="1">
      <alignment horizontal="left" wrapText="1" indent="2"/>
    </xf>
    <xf numFmtId="0" fontId="0" fillId="2" borderId="102" xfId="0" applyFill="1" applyBorder="1" applyAlignment="1">
      <alignment horizontal="left" vertical="center" wrapText="1" indent="2"/>
    </xf>
    <xf numFmtId="0" fontId="0" fillId="2" borderId="103" xfId="0" applyFill="1" applyBorder="1" applyAlignment="1">
      <alignment horizontal="left" wrapText="1" indent="2"/>
    </xf>
    <xf numFmtId="0" fontId="6" fillId="2" borderId="0" xfId="0" applyFont="1" applyFill="1" applyAlignment="1"/>
    <xf numFmtId="0" fontId="0" fillId="0" borderId="0" xfId="0" applyAlignment="1">
      <alignment vertical="top" wrapText="1"/>
    </xf>
    <xf numFmtId="0" fontId="16" fillId="2" borderId="0" xfId="0" applyFont="1" applyFill="1"/>
    <xf numFmtId="0" fontId="7" fillId="2" borderId="0" xfId="4" applyFill="1" applyAlignment="1">
      <alignment horizontal="left" indent="1"/>
    </xf>
    <xf numFmtId="0" fontId="7" fillId="2" borderId="0" xfId="4" quotePrefix="1" applyFill="1" applyAlignment="1">
      <alignment horizontal="left" indent="1"/>
    </xf>
    <xf numFmtId="0" fontId="16" fillId="2" borderId="0" xfId="0" applyFont="1" applyFill="1" applyBorder="1"/>
    <xf numFmtId="0" fontId="15" fillId="4" borderId="75" xfId="0" applyFont="1" applyFill="1" applyBorder="1" applyAlignment="1">
      <alignment wrapText="1"/>
    </xf>
    <xf numFmtId="0" fontId="15" fillId="4" borderId="100" xfId="0" applyFont="1" applyFill="1" applyBorder="1"/>
    <xf numFmtId="0" fontId="17" fillId="0" borderId="0" xfId="11" applyFont="1" applyFill="1" applyBorder="1"/>
    <xf numFmtId="9" fontId="2" fillId="3" borderId="2" xfId="2" applyFont="1" applyFill="1" applyBorder="1" applyAlignment="1">
      <alignment horizontal="right" wrapText="1"/>
    </xf>
    <xf numFmtId="9" fontId="2" fillId="2" borderId="3" xfId="2" applyFont="1" applyFill="1" applyBorder="1" applyAlignment="1">
      <alignment horizontal="right" wrapText="1"/>
    </xf>
    <xf numFmtId="9" fontId="2" fillId="3" borderId="55" xfId="2" applyFont="1" applyFill="1" applyBorder="1" applyAlignment="1">
      <alignment horizontal="right" wrapText="1"/>
    </xf>
    <xf numFmtId="9" fontId="2" fillId="2" borderId="58" xfId="2" applyFont="1" applyFill="1" applyBorder="1" applyAlignment="1">
      <alignment horizontal="right" wrapText="1"/>
    </xf>
    <xf numFmtId="9" fontId="2" fillId="3" borderId="0" xfId="2" applyFont="1" applyFill="1" applyBorder="1" applyAlignment="1">
      <alignment horizontal="right" wrapText="1"/>
    </xf>
    <xf numFmtId="9" fontId="2" fillId="2" borderId="1" xfId="2" applyFont="1" applyFill="1" applyBorder="1" applyAlignment="1">
      <alignment horizontal="right" wrapText="1"/>
    </xf>
    <xf numFmtId="1" fontId="0" fillId="3" borderId="0" xfId="1" applyNumberFormat="1" applyFont="1" applyFill="1" applyBorder="1" applyAlignment="1">
      <alignment horizontal="center"/>
    </xf>
    <xf numFmtId="1" fontId="0" fillId="2" borderId="45" xfId="1" applyNumberFormat="1" applyFont="1" applyFill="1" applyBorder="1" applyAlignment="1">
      <alignment horizontal="center"/>
    </xf>
    <xf numFmtId="1" fontId="0" fillId="3" borderId="45" xfId="1" applyNumberFormat="1" applyFont="1" applyFill="1" applyBorder="1" applyAlignment="1">
      <alignment horizontal="center"/>
    </xf>
    <xf numFmtId="1" fontId="1" fillId="2" borderId="90" xfId="1" applyNumberFormat="1" applyFont="1" applyFill="1" applyBorder="1" applyAlignment="1">
      <alignment horizontal="center"/>
    </xf>
    <xf numFmtId="1" fontId="0" fillId="3" borderId="2" xfId="1" applyNumberFormat="1" applyFont="1" applyFill="1" applyBorder="1" applyAlignment="1">
      <alignment horizontal="center"/>
    </xf>
    <xf numFmtId="1" fontId="0" fillId="2" borderId="2" xfId="1" applyNumberFormat="1" applyFont="1" applyFill="1" applyBorder="1" applyAlignment="1">
      <alignment horizontal="center"/>
    </xf>
    <xf numFmtId="1" fontId="1" fillId="2" borderId="91" xfId="1" applyNumberFormat="1" applyFont="1" applyFill="1" applyBorder="1" applyAlignment="1">
      <alignment horizontal="center"/>
    </xf>
    <xf numFmtId="0" fontId="0" fillId="2" borderId="104" xfId="0" applyFill="1" applyBorder="1" applyAlignment="1">
      <alignment horizontal="left" wrapText="1" indent="2"/>
    </xf>
    <xf numFmtId="9" fontId="0" fillId="0" borderId="0" xfId="2" applyFont="1"/>
    <xf numFmtId="9" fontId="0" fillId="0" borderId="0" xfId="0" applyNumberFormat="1"/>
    <xf numFmtId="10" fontId="0" fillId="0" borderId="0" xfId="0" applyNumberFormat="1"/>
    <xf numFmtId="168" fontId="0" fillId="0" borderId="0" xfId="0" applyNumberFormat="1"/>
    <xf numFmtId="10" fontId="0" fillId="0" borderId="0" xfId="2" applyNumberFormat="1" applyFont="1"/>
    <xf numFmtId="1" fontId="0" fillId="2" borderId="0" xfId="1" applyNumberFormat="1" applyFont="1" applyFill="1" applyBorder="1" applyAlignment="1">
      <alignment horizontal="center"/>
    </xf>
    <xf numFmtId="1" fontId="1" fillId="2" borderId="88" xfId="1" applyNumberFormat="1" applyFont="1" applyFill="1" applyBorder="1" applyAlignment="1">
      <alignment horizontal="center"/>
    </xf>
    <xf numFmtId="0" fontId="0" fillId="3" borderId="4" xfId="0" applyFill="1" applyBorder="1" applyAlignment="1">
      <alignment horizontal="left" wrapText="1" indent="2"/>
    </xf>
    <xf numFmtId="0" fontId="0" fillId="2" borderId="105" xfId="0" applyFill="1" applyBorder="1" applyAlignment="1">
      <alignment horizontal="left" wrapText="1" indent="2"/>
    </xf>
    <xf numFmtId="0" fontId="3" fillId="2" borderId="0" xfId="0" applyFont="1" applyFill="1" applyAlignment="1">
      <alignment horizontal="left" indent="1"/>
    </xf>
    <xf numFmtId="0" fontId="13" fillId="0" borderId="106" xfId="0" applyFont="1" applyBorder="1"/>
    <xf numFmtId="0" fontId="13" fillId="0" borderId="106" xfId="0" applyFont="1" applyBorder="1" applyAlignment="1">
      <alignment vertical="center"/>
    </xf>
    <xf numFmtId="0" fontId="13" fillId="0" borderId="106" xfId="0" applyFont="1" applyBorder="1" applyAlignment="1">
      <alignment horizontal="left"/>
    </xf>
    <xf numFmtId="0" fontId="13" fillId="0" borderId="106" xfId="0" applyFont="1" applyBorder="1" applyAlignment="1">
      <alignment horizontal="left" vertical="center"/>
    </xf>
    <xf numFmtId="0" fontId="13" fillId="0" borderId="0" xfId="0" applyFont="1"/>
    <xf numFmtId="0" fontId="0" fillId="0" borderId="0" xfId="0" applyAlignment="1">
      <alignment horizontal="left"/>
    </xf>
    <xf numFmtId="0" fontId="6" fillId="2" borderId="0" xfId="0" applyFont="1" applyFill="1" applyAlignment="1">
      <alignment horizontal="left"/>
    </xf>
    <xf numFmtId="0" fontId="2" fillId="2" borderId="0" xfId="0" applyFont="1" applyFill="1" applyBorder="1" applyAlignment="1">
      <alignment horizontal="center" wrapText="1"/>
    </xf>
    <xf numFmtId="0" fontId="2" fillId="2" borderId="9" xfId="0" applyFont="1" applyFill="1" applyBorder="1" applyAlignment="1">
      <alignment horizontal="center" wrapText="1"/>
    </xf>
    <xf numFmtId="0" fontId="2" fillId="2" borderId="7" xfId="0" applyFont="1" applyFill="1" applyBorder="1" applyAlignment="1">
      <alignment horizontal="center" wrapText="1"/>
    </xf>
    <xf numFmtId="0" fontId="2" fillId="2" borderId="62" xfId="0" applyFont="1" applyFill="1" applyBorder="1" applyAlignment="1">
      <alignment horizontal="center" wrapText="1"/>
    </xf>
    <xf numFmtId="0" fontId="2" fillId="2" borderId="0" xfId="0" applyFont="1" applyFill="1" applyBorder="1" applyAlignment="1">
      <alignment horizontal="center"/>
    </xf>
    <xf numFmtId="0" fontId="2" fillId="2" borderId="20" xfId="0" applyFont="1" applyFill="1" applyBorder="1" applyAlignment="1">
      <alignment horizontal="center"/>
    </xf>
    <xf numFmtId="0" fontId="2" fillId="2" borderId="22" xfId="0" applyFont="1" applyFill="1" applyBorder="1" applyAlignment="1">
      <alignment horizontal="center"/>
    </xf>
    <xf numFmtId="0" fontId="2" fillId="2" borderId="53" xfId="0" applyFont="1" applyFill="1" applyBorder="1" applyAlignment="1">
      <alignment horizontal="center"/>
    </xf>
    <xf numFmtId="0" fontId="2" fillId="2" borderId="60" xfId="0" applyFont="1" applyFill="1" applyBorder="1" applyAlignment="1">
      <alignment horizontal="center"/>
    </xf>
    <xf numFmtId="0" fontId="2" fillId="2" borderId="34" xfId="0" applyFont="1" applyFill="1" applyBorder="1" applyAlignment="1">
      <alignment horizontal="center" wrapText="1"/>
    </xf>
    <xf numFmtId="0" fontId="2" fillId="2" borderId="35" xfId="0" applyFont="1" applyFill="1" applyBorder="1" applyAlignment="1">
      <alignment horizontal="center" wrapText="1"/>
    </xf>
    <xf numFmtId="0" fontId="2" fillId="2" borderId="36" xfId="0" applyFont="1" applyFill="1" applyBorder="1" applyAlignment="1">
      <alignment horizontal="center" wrapText="1"/>
    </xf>
    <xf numFmtId="0" fontId="2" fillId="2" borderId="54" xfId="0" applyFont="1" applyFill="1" applyBorder="1" applyAlignment="1">
      <alignment horizontal="center" wrapText="1"/>
    </xf>
    <xf numFmtId="0" fontId="2" fillId="2" borderId="61" xfId="0" applyFont="1" applyFill="1" applyBorder="1" applyAlignment="1">
      <alignment horizontal="center" wrapText="1"/>
    </xf>
    <xf numFmtId="0" fontId="2" fillId="2" borderId="21" xfId="0" applyFont="1" applyFill="1" applyBorder="1" applyAlignment="1">
      <alignment horizontal="center"/>
    </xf>
    <xf numFmtId="0" fontId="2" fillId="2" borderId="38" xfId="0" applyFont="1" applyFill="1" applyBorder="1" applyAlignment="1">
      <alignment horizontal="center"/>
    </xf>
    <xf numFmtId="0" fontId="2" fillId="2" borderId="34" xfId="0" applyFont="1" applyFill="1" applyBorder="1" applyAlignment="1">
      <alignment horizontal="center"/>
    </xf>
    <xf numFmtId="0" fontId="2" fillId="2" borderId="35" xfId="0" applyFont="1" applyFill="1" applyBorder="1" applyAlignment="1">
      <alignment horizontal="center"/>
    </xf>
    <xf numFmtId="0" fontId="2" fillId="2" borderId="39" xfId="0" applyFont="1" applyFill="1" applyBorder="1" applyAlignment="1">
      <alignment horizontal="center"/>
    </xf>
    <xf numFmtId="0" fontId="2" fillId="2" borderId="37" xfId="0" applyFont="1" applyFill="1" applyBorder="1" applyAlignment="1">
      <alignment horizontal="center"/>
    </xf>
    <xf numFmtId="1" fontId="2" fillId="2" borderId="20" xfId="0" applyNumberFormat="1" applyFont="1" applyFill="1" applyBorder="1" applyAlignment="1">
      <alignment horizontal="center"/>
    </xf>
    <xf numFmtId="1" fontId="2" fillId="2" borderId="22" xfId="0" applyNumberFormat="1" applyFont="1" applyFill="1" applyBorder="1" applyAlignment="1">
      <alignment horizontal="center"/>
    </xf>
    <xf numFmtId="0" fontId="2" fillId="2" borderId="24" xfId="0" applyFont="1" applyFill="1" applyBorder="1" applyAlignment="1">
      <alignment horizontal="center"/>
    </xf>
    <xf numFmtId="0" fontId="2" fillId="2" borderId="36" xfId="0" applyFont="1" applyFill="1" applyBorder="1" applyAlignment="1">
      <alignment horizontal="center"/>
    </xf>
    <xf numFmtId="0" fontId="2" fillId="2" borderId="29" xfId="0" applyFont="1" applyFill="1" applyBorder="1" applyAlignment="1">
      <alignment horizontal="center"/>
    </xf>
    <xf numFmtId="0" fontId="0" fillId="0" borderId="0" xfId="0" applyAlignment="1">
      <alignment horizontal="left"/>
    </xf>
    <xf numFmtId="0" fontId="13" fillId="0" borderId="106" xfId="0" applyFont="1" applyBorder="1" applyAlignment="1">
      <alignment horizontal="center"/>
    </xf>
    <xf numFmtId="0" fontId="6" fillId="2" borderId="2" xfId="0" applyFont="1" applyFill="1" applyBorder="1" applyAlignment="1">
      <alignment horizontal="left" vertical="top"/>
    </xf>
    <xf numFmtId="0" fontId="2" fillId="2" borderId="65" xfId="0" applyFont="1" applyFill="1" applyBorder="1" applyAlignment="1">
      <alignment horizontal="center"/>
    </xf>
    <xf numFmtId="0" fontId="2" fillId="2" borderId="66" xfId="0" applyFont="1" applyFill="1" applyBorder="1" applyAlignment="1">
      <alignment horizontal="center"/>
    </xf>
    <xf numFmtId="0" fontId="2" fillId="2" borderId="69" xfId="0" applyFont="1" applyFill="1" applyBorder="1" applyAlignment="1">
      <alignment horizontal="center"/>
    </xf>
    <xf numFmtId="0" fontId="2" fillId="2" borderId="67" xfId="0" applyFont="1" applyFill="1" applyBorder="1" applyAlignment="1">
      <alignment horizontal="center"/>
    </xf>
    <xf numFmtId="0" fontId="2" fillId="2" borderId="0" xfId="0" applyFont="1" applyFill="1" applyAlignment="1">
      <alignment horizontal="center"/>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34" xfId="2" applyNumberFormat="1" applyFont="1" applyFill="1" applyBorder="1" applyAlignment="1">
      <alignment horizontal="center" vertical="center"/>
    </xf>
    <xf numFmtId="0" fontId="2" fillId="2" borderId="35" xfId="2" applyNumberFormat="1" applyFont="1" applyFill="1" applyBorder="1" applyAlignment="1">
      <alignment horizontal="center" vertical="center"/>
    </xf>
    <xf numFmtId="0" fontId="2" fillId="2" borderId="79" xfId="2" applyNumberFormat="1" applyFont="1" applyFill="1" applyBorder="1" applyAlignment="1">
      <alignment horizontal="center" vertical="center"/>
    </xf>
    <xf numFmtId="0" fontId="2" fillId="2" borderId="20" xfId="2" applyNumberFormat="1" applyFont="1" applyFill="1" applyBorder="1" applyAlignment="1">
      <alignment horizontal="center" vertical="center"/>
    </xf>
    <xf numFmtId="0" fontId="2" fillId="2" borderId="22" xfId="2" applyNumberFormat="1" applyFont="1" applyFill="1" applyBorder="1" applyAlignment="1">
      <alignment horizontal="center" vertical="center"/>
    </xf>
    <xf numFmtId="0" fontId="2" fillId="2" borderId="21" xfId="2" applyNumberFormat="1" applyFont="1" applyFill="1" applyBorder="1" applyAlignment="1">
      <alignment horizontal="center" vertical="center"/>
    </xf>
    <xf numFmtId="0" fontId="2" fillId="2" borderId="86" xfId="0" applyFont="1" applyFill="1" applyBorder="1" applyAlignment="1">
      <alignment horizontal="center"/>
    </xf>
    <xf numFmtId="0" fontId="2" fillId="2" borderId="79" xfId="0" applyFont="1" applyFill="1" applyBorder="1" applyAlignment="1">
      <alignment horizontal="center"/>
    </xf>
    <xf numFmtId="0" fontId="8" fillId="2" borderId="34" xfId="0" applyFont="1" applyFill="1" applyBorder="1" applyAlignment="1">
      <alignment horizontal="center"/>
    </xf>
    <xf numFmtId="0" fontId="8" fillId="2" borderId="35" xfId="0" applyFont="1" applyFill="1" applyBorder="1" applyAlignment="1">
      <alignment horizontal="center"/>
    </xf>
    <xf numFmtId="0" fontId="8" fillId="2" borderId="86" xfId="0" applyFont="1" applyFill="1" applyBorder="1" applyAlignment="1">
      <alignment horizontal="center"/>
    </xf>
    <xf numFmtId="0" fontId="8" fillId="2" borderId="79" xfId="0" applyFont="1" applyFill="1" applyBorder="1" applyAlignment="1">
      <alignment horizontal="center"/>
    </xf>
    <xf numFmtId="0" fontId="8" fillId="2" borderId="36" xfId="0" applyFont="1" applyFill="1" applyBorder="1" applyAlignment="1">
      <alignment horizontal="center"/>
    </xf>
    <xf numFmtId="0" fontId="9" fillId="2" borderId="34" xfId="0" applyFont="1" applyFill="1" applyBorder="1" applyAlignment="1">
      <alignment horizontal="center"/>
    </xf>
    <xf numFmtId="0" fontId="9" fillId="2" borderId="35" xfId="0" applyFont="1" applyFill="1" applyBorder="1" applyAlignment="1">
      <alignment horizontal="center"/>
    </xf>
    <xf numFmtId="0" fontId="9" fillId="2" borderId="79" xfId="0" applyFont="1" applyFill="1" applyBorder="1" applyAlignment="1">
      <alignment horizontal="center"/>
    </xf>
    <xf numFmtId="0" fontId="9" fillId="2" borderId="86" xfId="0" applyFont="1" applyFill="1" applyBorder="1" applyAlignment="1">
      <alignment horizontal="center"/>
    </xf>
    <xf numFmtId="0" fontId="8" fillId="2" borderId="94" xfId="0" applyFont="1" applyFill="1" applyBorder="1" applyAlignment="1">
      <alignment horizontal="center"/>
    </xf>
    <xf numFmtId="0" fontId="2" fillId="2" borderId="4" xfId="0" applyFont="1" applyFill="1" applyBorder="1" applyAlignment="1">
      <alignment horizontal="center"/>
    </xf>
    <xf numFmtId="0" fontId="7" fillId="2" borderId="107" xfId="4" applyFill="1" applyBorder="1"/>
    <xf numFmtId="0" fontId="7" fillId="2" borderId="104" xfId="4" applyFill="1" applyBorder="1"/>
    <xf numFmtId="0" fontId="7" fillId="2" borderId="106" xfId="4" applyFill="1" applyBorder="1"/>
  </cellXfs>
  <cellStyles count="12">
    <cellStyle name="Comma" xfId="1" builtinId="3"/>
    <cellStyle name="Comma 2" xfId="3" xr:uid="{2C396704-0D76-4F05-810E-0A6303F46AE3}"/>
    <cellStyle name="Comma 3" xfId="5" xr:uid="{7D07CA13-0516-427D-9242-3F0B638F0CD4}"/>
    <cellStyle name="Comma 4" xfId="6" xr:uid="{8F9EEFBD-CE41-4AE2-8C04-B4ADA10ADE5B}"/>
    <cellStyle name="Comma 5" xfId="7" xr:uid="{924E94D6-07C6-482E-B971-A9AC32F02068}"/>
    <cellStyle name="Comma 6" xfId="8" xr:uid="{62FE436B-C0CE-4173-9BDB-9299B68677C3}"/>
    <cellStyle name="Comma 7" xfId="9" xr:uid="{1923489E-D45D-4D85-9342-5A024D678A15}"/>
    <cellStyle name="Comma 8" xfId="10" xr:uid="{AD98FF2E-383A-42F9-B46E-325976CED5CC}"/>
    <cellStyle name="Hyperlink" xfId="4" builtinId="8"/>
    <cellStyle name="Normal" xfId="0" builtinId="0"/>
    <cellStyle name="Normal 2" xfId="11" xr:uid="{182C65B2-0700-47F7-9F04-0374BFF5B3C6}"/>
    <cellStyle name="Percent" xfId="2" builtinId="5"/>
  </cellStyles>
  <dxfs count="0"/>
  <tableStyles count="0" defaultTableStyle="TableStyleMedium2" defaultPivotStyle="PivotStyleLight16"/>
  <colors>
    <mruColors>
      <color rgb="FFFF6D6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'Chart Data'!$C$10</c:f>
              <c:strCache>
                <c:ptCount val="1"/>
                <c:pt idx="0">
                  <c:v>Self-employed</c:v>
                </c:pt>
              </c:strCache>
            </c:strRef>
          </c:tx>
          <c:spPr>
            <a:solidFill>
              <a:schemeClr val="accent5">
                <a:lumMod val="75000"/>
              </a:schemeClr>
            </a:solidFill>
            <a:ln>
              <a:noFill/>
            </a:ln>
            <a:effectLst/>
          </c:spPr>
          <c:invertIfNegative val="0"/>
          <c:dPt>
            <c:idx val="0"/>
            <c:invertIfNegative val="0"/>
            <c:bubble3D val="0"/>
            <c:spPr>
              <a:solidFill>
                <a:schemeClr val="accent5">
                  <a:lumMod val="75000"/>
                </a:schemeClr>
              </a:solidFill>
              <a:ln w="12700">
                <a:solidFill>
                  <a:schemeClr val="dk1"/>
                </a:solidFill>
              </a:ln>
              <a:effectLst/>
            </c:spPr>
            <c:extLst>
              <c:ext xmlns:c16="http://schemas.microsoft.com/office/drawing/2014/chart" uri="{C3380CC4-5D6E-409C-BE32-E72D297353CC}">
                <c16:uniqueId val="{00000001-F5EA-4CBD-B236-129FB2D386BA}"/>
              </c:ext>
            </c:extLst>
          </c:dPt>
          <c:dLbls>
            <c:spPr>
              <a:noFill/>
              <a:ln>
                <a:noFill/>
              </a:ln>
              <a:effectLst/>
            </c:spPr>
            <c:txPr>
              <a:bodyPr rot="0" spcFirstLastPara="1" vertOverflow="ellipsis" vert="horz" wrap="square" anchor="ctr" anchorCtr="1"/>
              <a:lstStyle/>
              <a:p>
                <a:pPr>
                  <a:defRPr sz="9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'Chart Data'!$A$11:$B$13</c:f>
              <c:multiLvlStrCache>
                <c:ptCount val="3"/>
                <c:lvl>
                  <c:pt idx="0">
                    <c:v>Fife</c:v>
                  </c:pt>
                  <c:pt idx="1">
                    <c:v>Scotland</c:v>
                  </c:pt>
                  <c:pt idx="2">
                    <c:v>Fife Population (SHS)</c:v>
                  </c:pt>
                </c:lvl>
                <c:lvl>
                  <c:pt idx="0">
                    <c:v>Clients</c:v>
                  </c:pt>
                  <c:pt idx="2">
                    <c:v>Population</c:v>
                  </c:pt>
                </c:lvl>
              </c:multiLvlStrCache>
            </c:multiLvlStrRef>
          </c:cat>
          <c:val>
            <c:numRef>
              <c:f>'Chart Data'!$C$11:$C$13</c:f>
              <c:numCache>
                <c:formatCode>0%</c:formatCode>
                <c:ptCount val="3"/>
                <c:pt idx="0">
                  <c:v>3.0987547060527077E-2</c:v>
                </c:pt>
                <c:pt idx="1">
                  <c:v>2.627691481607863E-2</c:v>
                </c:pt>
                <c:pt idx="2">
                  <c:v>5.7999999999999996E-2</c:v>
                </c:pt>
              </c:numCache>
            </c:numRef>
          </c:val>
          <c:extLst>
            <c:ext xmlns:c16="http://schemas.microsoft.com/office/drawing/2014/chart" uri="{C3380CC4-5D6E-409C-BE32-E72D297353CC}">
              <c16:uniqueId val="{00000002-F5EA-4CBD-B236-129FB2D386BA}"/>
            </c:ext>
          </c:extLst>
        </c:ser>
        <c:ser>
          <c:idx val="1"/>
          <c:order val="1"/>
          <c:tx>
            <c:strRef>
              <c:f>'Chart Data'!$D$10</c:f>
              <c:strCache>
                <c:ptCount val="1"/>
                <c:pt idx="0">
                  <c:v>Employed full-time</c:v>
                </c:pt>
              </c:strCache>
            </c:strRef>
          </c:tx>
          <c:spPr>
            <a:solidFill>
              <a:schemeClr val="accent5">
                <a:lumMod val="60000"/>
                <a:lumOff val="40000"/>
              </a:schemeClr>
            </a:solidFill>
            <a:ln>
              <a:noFill/>
            </a:ln>
            <a:effectLst/>
          </c:spPr>
          <c:invertIfNegative val="0"/>
          <c:dPt>
            <c:idx val="0"/>
            <c:invertIfNegative val="0"/>
            <c:bubble3D val="0"/>
            <c:spPr>
              <a:solidFill>
                <a:schemeClr val="accent5">
                  <a:lumMod val="60000"/>
                  <a:lumOff val="40000"/>
                </a:schemeClr>
              </a:solidFill>
              <a:ln w="12700">
                <a:solidFill>
                  <a:schemeClr val="dk1"/>
                </a:solidFill>
              </a:ln>
              <a:effectLst/>
            </c:spPr>
            <c:extLst>
              <c:ext xmlns:c16="http://schemas.microsoft.com/office/drawing/2014/chart" uri="{C3380CC4-5D6E-409C-BE32-E72D297353CC}">
                <c16:uniqueId val="{00000004-F5EA-4CBD-B236-129FB2D386BA}"/>
              </c:ext>
            </c:extLst>
          </c:dPt>
          <c:dLbls>
            <c:spPr>
              <a:noFill/>
              <a:ln>
                <a:noFill/>
              </a:ln>
              <a:effectLst/>
            </c:spPr>
            <c:txPr>
              <a:bodyPr rot="0" spcFirstLastPara="1" vertOverflow="ellipsis" vert="horz" wrap="square" anchor="ctr" anchorCtr="1"/>
              <a:lstStyle/>
              <a:p>
                <a:pPr>
                  <a:defRPr sz="900" b="1"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'Chart Data'!$A$11:$B$13</c:f>
              <c:multiLvlStrCache>
                <c:ptCount val="3"/>
                <c:lvl>
                  <c:pt idx="0">
                    <c:v>Fife</c:v>
                  </c:pt>
                  <c:pt idx="1">
                    <c:v>Scotland</c:v>
                  </c:pt>
                  <c:pt idx="2">
                    <c:v>Fife Population (SHS)</c:v>
                  </c:pt>
                </c:lvl>
                <c:lvl>
                  <c:pt idx="0">
                    <c:v>Clients</c:v>
                  </c:pt>
                  <c:pt idx="2">
                    <c:v>Population</c:v>
                  </c:pt>
                </c:lvl>
              </c:multiLvlStrCache>
            </c:multiLvlStrRef>
          </c:cat>
          <c:val>
            <c:numRef>
              <c:f>'Chart Data'!$D$11:$D$13</c:f>
              <c:numCache>
                <c:formatCode>0%</c:formatCode>
                <c:ptCount val="3"/>
                <c:pt idx="0">
                  <c:v>0.1631914277439907</c:v>
                </c:pt>
                <c:pt idx="1">
                  <c:v>0.11568055308644994</c:v>
                </c:pt>
                <c:pt idx="2">
                  <c:v>0.38700000000000001</c:v>
                </c:pt>
              </c:numCache>
            </c:numRef>
          </c:val>
          <c:extLst>
            <c:ext xmlns:c16="http://schemas.microsoft.com/office/drawing/2014/chart" uri="{C3380CC4-5D6E-409C-BE32-E72D297353CC}">
              <c16:uniqueId val="{00000005-F5EA-4CBD-B236-129FB2D386BA}"/>
            </c:ext>
          </c:extLst>
        </c:ser>
        <c:ser>
          <c:idx val="2"/>
          <c:order val="2"/>
          <c:tx>
            <c:strRef>
              <c:f>'Chart Data'!$E$10</c:f>
              <c:strCache>
                <c:ptCount val="1"/>
                <c:pt idx="0">
                  <c:v>Employed part-time</c:v>
                </c:pt>
              </c:strCache>
            </c:strRef>
          </c:tx>
          <c:spPr>
            <a:solidFill>
              <a:schemeClr val="accent5">
                <a:lumMod val="20000"/>
                <a:lumOff val="80000"/>
              </a:schemeClr>
            </a:solidFill>
            <a:ln>
              <a:noFill/>
            </a:ln>
            <a:effectLst/>
          </c:spPr>
          <c:invertIfNegative val="0"/>
          <c:dPt>
            <c:idx val="0"/>
            <c:invertIfNegative val="0"/>
            <c:bubble3D val="0"/>
            <c:spPr>
              <a:solidFill>
                <a:schemeClr val="accent5">
                  <a:lumMod val="20000"/>
                  <a:lumOff val="80000"/>
                </a:schemeClr>
              </a:solidFill>
              <a:ln w="12700">
                <a:solidFill>
                  <a:schemeClr val="dk1"/>
                </a:solidFill>
              </a:ln>
              <a:effectLst/>
            </c:spPr>
            <c:extLst>
              <c:ext xmlns:c16="http://schemas.microsoft.com/office/drawing/2014/chart" uri="{C3380CC4-5D6E-409C-BE32-E72D297353CC}">
                <c16:uniqueId val="{00000007-F5EA-4CBD-B236-129FB2D386BA}"/>
              </c:ext>
            </c:extLst>
          </c:dPt>
          <c:dLbls>
            <c:spPr>
              <a:noFill/>
              <a:ln>
                <a:noFill/>
              </a:ln>
              <a:effectLst/>
            </c:spPr>
            <c:txPr>
              <a:bodyPr rot="0" spcFirstLastPara="1" vertOverflow="ellipsis" vert="horz" wrap="square" anchor="ctr" anchorCtr="1"/>
              <a:lstStyle/>
              <a:p>
                <a:pPr>
                  <a:defRPr sz="900" b="1"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'Chart Data'!$A$11:$B$13</c:f>
              <c:multiLvlStrCache>
                <c:ptCount val="3"/>
                <c:lvl>
                  <c:pt idx="0">
                    <c:v>Fife</c:v>
                  </c:pt>
                  <c:pt idx="1">
                    <c:v>Scotland</c:v>
                  </c:pt>
                  <c:pt idx="2">
                    <c:v>Fife Population (SHS)</c:v>
                  </c:pt>
                </c:lvl>
                <c:lvl>
                  <c:pt idx="0">
                    <c:v>Clients</c:v>
                  </c:pt>
                  <c:pt idx="2">
                    <c:v>Population</c:v>
                  </c:pt>
                </c:lvl>
              </c:multiLvlStrCache>
            </c:multiLvlStrRef>
          </c:cat>
          <c:val>
            <c:numRef>
              <c:f>'Chart Data'!$E$11:$E$13</c:f>
              <c:numCache>
                <c:formatCode>0%</c:formatCode>
                <c:ptCount val="3"/>
                <c:pt idx="0">
                  <c:v>0.11482768607008396</c:v>
                </c:pt>
                <c:pt idx="1">
                  <c:v>9.7670032054984812E-2</c:v>
                </c:pt>
                <c:pt idx="2">
                  <c:v>0.12</c:v>
                </c:pt>
              </c:numCache>
            </c:numRef>
          </c:val>
          <c:extLst>
            <c:ext xmlns:c16="http://schemas.microsoft.com/office/drawing/2014/chart" uri="{C3380CC4-5D6E-409C-BE32-E72D297353CC}">
              <c16:uniqueId val="{00000008-F5EA-4CBD-B236-129FB2D386BA}"/>
            </c:ext>
          </c:extLst>
        </c:ser>
        <c:dLbls>
          <c:dLblPos val="ctr"/>
          <c:showLegendKey val="0"/>
          <c:showVal val="1"/>
          <c:showCatName val="0"/>
          <c:showSerName val="0"/>
          <c:showPercent val="0"/>
          <c:showBubbleSize val="0"/>
        </c:dLbls>
        <c:gapWidth val="150"/>
        <c:overlap val="100"/>
        <c:axId val="627866320"/>
        <c:axId val="627866976"/>
      </c:barChart>
      <c:catAx>
        <c:axId val="6278663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627866976"/>
        <c:crosses val="autoZero"/>
        <c:auto val="1"/>
        <c:lblAlgn val="ctr"/>
        <c:lblOffset val="100"/>
        <c:noMultiLvlLbl val="0"/>
      </c:catAx>
      <c:valAx>
        <c:axId val="627866976"/>
        <c:scaling>
          <c:orientation val="minMax"/>
        </c:scaling>
        <c:delete val="1"/>
        <c:axPos val="l"/>
        <c:numFmt formatCode="0%" sourceLinked="1"/>
        <c:majorTickMark val="none"/>
        <c:minorTickMark val="none"/>
        <c:tickLblPos val="nextTo"/>
        <c:crossAx val="627866320"/>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b="1"/>
      </a:pPr>
      <a:endParaRPr lang="en-US"/>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'Chart Data'!$A$5</c:f>
              <c:strCache>
                <c:ptCount val="1"/>
                <c:pt idx="0">
                  <c:v>2019/20</c:v>
                </c:pt>
              </c:strCache>
            </c:strRef>
          </c:tx>
          <c:spPr>
            <a:solidFill>
              <a:schemeClr val="bg2"/>
            </a:solidFill>
            <a:ln>
              <a:noFill/>
            </a:ln>
            <a:effectLst/>
          </c:spPr>
          <c:invertIfNegative val="0"/>
          <c:dPt>
            <c:idx val="2"/>
            <c:invertIfNegative val="0"/>
            <c:bubble3D val="0"/>
            <c:spPr>
              <a:solidFill>
                <a:schemeClr val="accent5">
                  <a:lumMod val="75000"/>
                </a:schemeClr>
              </a:solidFill>
              <a:ln w="12700">
                <a:solidFill>
                  <a:schemeClr val="tx1"/>
                </a:solidFill>
              </a:ln>
              <a:effectLst/>
            </c:spPr>
            <c:extLst>
              <c:ext xmlns:c16="http://schemas.microsoft.com/office/drawing/2014/chart" uri="{C3380CC4-5D6E-409C-BE32-E72D297353CC}">
                <c16:uniqueId val="{0000000D-78DE-46CF-9E34-977B463651E5}"/>
              </c:ext>
            </c:extLst>
          </c:dPt>
          <c:dPt>
            <c:idx val="12"/>
            <c:invertIfNegative val="0"/>
            <c:bubble3D val="0"/>
            <c:spPr>
              <a:solidFill>
                <a:schemeClr val="accent5">
                  <a:lumMod val="60000"/>
                  <a:lumOff val="40000"/>
                </a:schemeClr>
              </a:solidFill>
              <a:ln w="12700">
                <a:solidFill>
                  <a:schemeClr val="tx1"/>
                </a:solidFill>
              </a:ln>
              <a:effectLst/>
            </c:spPr>
            <c:extLst>
              <c:ext xmlns:c16="http://schemas.microsoft.com/office/drawing/2014/chart" uri="{C3380CC4-5D6E-409C-BE32-E72D297353CC}">
                <c16:uniqueId val="{0000000E-78DE-46CF-9E34-977B463651E5}"/>
              </c:ext>
            </c:extLst>
          </c:dPt>
          <c:dLbls>
            <c:dLbl>
              <c:idx val="2"/>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78DE-46CF-9E34-977B463651E5}"/>
                </c:ext>
              </c:extLst>
            </c:dLbl>
            <c:dLbl>
              <c:idx val="12"/>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78DE-46CF-9E34-977B463651E5}"/>
                </c:ext>
              </c:extLst>
            </c:dLbl>
            <c:spPr>
              <a:noFill/>
              <a:ln>
                <a:noFill/>
              </a:ln>
              <a:effectLst/>
            </c:spPr>
            <c:txPr>
              <a:bodyPr rot="0" spcFirstLastPara="1" vertOverflow="ellipsis" vert="horz" wrap="square" anchor="ctr" anchorCtr="1"/>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'Chart Data'!$B$3:$U$4</c:f>
              <c:multiLvlStrCache>
                <c:ptCount val="20"/>
                <c:lvl>
                  <c:pt idx="0">
                    <c:v>Self-referral</c:v>
                  </c:pt>
                  <c:pt idx="1">
                    <c:v>Primary Health Care</c:v>
                  </c:pt>
                  <c:pt idx="2">
                    <c:v>Third Sector</c:v>
                  </c:pt>
                  <c:pt idx="3">
                    <c:v>Other</c:v>
                  </c:pt>
                  <c:pt idx="4">
                    <c:v>LA Referrals</c:v>
                  </c:pt>
                  <c:pt idx="5">
                    <c:v>Employability</c:v>
                  </c:pt>
                  <c:pt idx="6">
                    <c:v>Housing</c:v>
                  </c:pt>
                  <c:pt idx="7">
                    <c:v>Revenues</c:v>
                  </c:pt>
                  <c:pt idx="8">
                    <c:v>Social Services</c:v>
                  </c:pt>
                  <c:pt idx="9">
                    <c:v>LA Other</c:v>
                  </c:pt>
                  <c:pt idx="10">
                    <c:v>Self-referral</c:v>
                  </c:pt>
                  <c:pt idx="11">
                    <c:v>Primary Health Care</c:v>
                  </c:pt>
                  <c:pt idx="12">
                    <c:v>Third Sector</c:v>
                  </c:pt>
                  <c:pt idx="13">
                    <c:v>Other</c:v>
                  </c:pt>
                  <c:pt idx="14">
                    <c:v>LA Referrals</c:v>
                  </c:pt>
                  <c:pt idx="15">
                    <c:v>Employability</c:v>
                  </c:pt>
                  <c:pt idx="16">
                    <c:v>Housing</c:v>
                  </c:pt>
                  <c:pt idx="17">
                    <c:v>Revenues</c:v>
                  </c:pt>
                  <c:pt idx="18">
                    <c:v>Social Services</c:v>
                  </c:pt>
                  <c:pt idx="19">
                    <c:v>LA Other</c:v>
                  </c:pt>
                </c:lvl>
                <c:lvl>
                  <c:pt idx="0">
                    <c:v>Fife</c:v>
                  </c:pt>
                  <c:pt idx="5">
                    <c:v>Fife LA Referrals</c:v>
                  </c:pt>
                  <c:pt idx="10">
                    <c:v>Scotland</c:v>
                  </c:pt>
                  <c:pt idx="15">
                    <c:v>Scotland LA Referrals</c:v>
                  </c:pt>
                </c:lvl>
              </c:multiLvlStrCache>
            </c:multiLvlStrRef>
          </c:cat>
          <c:val>
            <c:numRef>
              <c:f>'Chart Data'!$B$5:$U$5</c:f>
              <c:numCache>
                <c:formatCode>0%</c:formatCode>
                <c:ptCount val="20"/>
                <c:pt idx="0">
                  <c:v>0.71932921447484544</c:v>
                </c:pt>
                <c:pt idx="1">
                  <c:v>0</c:v>
                </c:pt>
                <c:pt idx="2">
                  <c:v>0.146513680494263</c:v>
                </c:pt>
                <c:pt idx="3">
                  <c:v>1.7652250661959398E-3</c:v>
                </c:pt>
                <c:pt idx="4">
                  <c:v>0.13239187996469548</c:v>
                </c:pt>
                <c:pt idx="5">
                  <c:v>0</c:v>
                </c:pt>
                <c:pt idx="6">
                  <c:v>0</c:v>
                </c:pt>
                <c:pt idx="7">
                  <c:v>0</c:v>
                </c:pt>
                <c:pt idx="8">
                  <c:v>0</c:v>
                </c:pt>
                <c:pt idx="9">
                  <c:v>0.13239187996469548</c:v>
                </c:pt>
                <c:pt idx="10">
                  <c:v>0.6824664877252814</c:v>
                </c:pt>
                <c:pt idx="11">
                  <c:v>7.7116998721206059E-2</c:v>
                </c:pt>
                <c:pt idx="12">
                  <c:v>1.8490525591349675E-2</c:v>
                </c:pt>
                <c:pt idx="13">
                  <c:v>4.5621760380536822E-2</c:v>
                </c:pt>
                <c:pt idx="14">
                  <c:v>0.17630422758162598</c:v>
                </c:pt>
                <c:pt idx="15">
                  <c:v>4.5969168591337281E-3</c:v>
                </c:pt>
                <c:pt idx="16">
                  <c:v>3.1416723728346398E-2</c:v>
                </c:pt>
                <c:pt idx="17">
                  <c:v>1.5427341079692286E-2</c:v>
                </c:pt>
                <c:pt idx="18">
                  <c:v>7.2738817062558345E-2</c:v>
                </c:pt>
                <c:pt idx="19">
                  <c:v>5.2124428851895215E-2</c:v>
                </c:pt>
              </c:numCache>
            </c:numRef>
          </c:val>
          <c:extLst>
            <c:ext xmlns:c16="http://schemas.microsoft.com/office/drawing/2014/chart" uri="{C3380CC4-5D6E-409C-BE32-E72D297353CC}">
              <c16:uniqueId val="{0000000C-78DE-46CF-9E34-977B463651E5}"/>
            </c:ext>
          </c:extLst>
        </c:ser>
        <c:dLbls>
          <c:showLegendKey val="0"/>
          <c:showVal val="0"/>
          <c:showCatName val="0"/>
          <c:showSerName val="0"/>
          <c:showPercent val="0"/>
          <c:showBubbleSize val="0"/>
        </c:dLbls>
        <c:gapWidth val="219"/>
        <c:overlap val="-27"/>
        <c:axId val="712977552"/>
        <c:axId val="712973944"/>
      </c:barChart>
      <c:catAx>
        <c:axId val="7129775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712973944"/>
        <c:crosses val="autoZero"/>
        <c:auto val="1"/>
        <c:lblAlgn val="ctr"/>
        <c:lblOffset val="100"/>
        <c:noMultiLvlLbl val="0"/>
      </c:catAx>
      <c:valAx>
        <c:axId val="712973944"/>
        <c:scaling>
          <c:orientation val="minMax"/>
        </c:scaling>
        <c:delete val="1"/>
        <c:axPos val="l"/>
        <c:numFmt formatCode="0%" sourceLinked="1"/>
        <c:majorTickMark val="none"/>
        <c:minorTickMark val="none"/>
        <c:tickLblPos val="nextTo"/>
        <c:crossAx val="7129775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b="1"/>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'Welfare Rights Activity'!$D$13</c:f>
              <c:strCache>
                <c:ptCount val="1"/>
                <c:pt idx="0">
                  <c:v>2018/19</c:v>
                </c:pt>
              </c:strCache>
            </c:strRef>
          </c:tx>
          <c:spPr>
            <a:solidFill>
              <a:schemeClr val="accent5">
                <a:lumMod val="40000"/>
                <a:lumOff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('Welfare Rights Activity'!$C$12,'Welfare Rights Activity'!$F$12)</c:f>
              <c:strCache>
                <c:ptCount val="2"/>
                <c:pt idx="0">
                  <c:v>Number of Claims</c:v>
                </c:pt>
                <c:pt idx="1">
                  <c:v>Number of Awards</c:v>
                </c:pt>
              </c:strCache>
            </c:strRef>
          </c:cat>
          <c:val>
            <c:numRef>
              <c:f>('Welfare Rights Activity'!$D$31,'Welfare Rights Activity'!$G$31)</c:f>
              <c:numCache>
                <c:formatCode>0</c:formatCode>
                <c:ptCount val="2"/>
                <c:pt idx="0">
                  <c:v>1552.8500000000001</c:v>
                </c:pt>
                <c:pt idx="1">
                  <c:v>655.19999999999993</c:v>
                </c:pt>
              </c:numCache>
            </c:numRef>
          </c:val>
          <c:extLst>
            <c:ext xmlns:c16="http://schemas.microsoft.com/office/drawing/2014/chart" uri="{C3380CC4-5D6E-409C-BE32-E72D297353CC}">
              <c16:uniqueId val="{00000000-EF67-4CC6-A0FB-03207A638699}"/>
            </c:ext>
          </c:extLst>
        </c:ser>
        <c:ser>
          <c:idx val="1"/>
          <c:order val="1"/>
          <c:tx>
            <c:strRef>
              <c:f>'Welfare Rights Activity'!$E$13</c:f>
              <c:strCache>
                <c:ptCount val="1"/>
                <c:pt idx="0">
                  <c:v>2019/20</c:v>
                </c:pt>
              </c:strCache>
            </c:strRef>
          </c:tx>
          <c:spPr>
            <a:solidFill>
              <a:schemeClr val="accent5">
                <a:lumMod val="7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('Welfare Rights Activity'!$C$12,'Welfare Rights Activity'!$F$12)</c:f>
              <c:strCache>
                <c:ptCount val="2"/>
                <c:pt idx="0">
                  <c:v>Number of Claims</c:v>
                </c:pt>
                <c:pt idx="1">
                  <c:v>Number of Awards</c:v>
                </c:pt>
              </c:strCache>
            </c:strRef>
          </c:cat>
          <c:val>
            <c:numRef>
              <c:f>('Welfare Rights Activity'!$E$31,'Welfare Rights Activity'!$H$31)</c:f>
              <c:numCache>
                <c:formatCode>0</c:formatCode>
                <c:ptCount val="2"/>
                <c:pt idx="0">
                  <c:v>2066.3999999999996</c:v>
                </c:pt>
                <c:pt idx="1">
                  <c:v>1041</c:v>
                </c:pt>
              </c:numCache>
            </c:numRef>
          </c:val>
          <c:extLst>
            <c:ext xmlns:c16="http://schemas.microsoft.com/office/drawing/2014/chart" uri="{C3380CC4-5D6E-409C-BE32-E72D297353CC}">
              <c16:uniqueId val="{00000001-EF67-4CC6-A0FB-03207A638699}"/>
            </c:ext>
          </c:extLst>
        </c:ser>
        <c:dLbls>
          <c:dLblPos val="outEnd"/>
          <c:showLegendKey val="0"/>
          <c:showVal val="1"/>
          <c:showCatName val="0"/>
          <c:showSerName val="0"/>
          <c:showPercent val="0"/>
          <c:showBubbleSize val="0"/>
        </c:dLbls>
        <c:gapWidth val="219"/>
        <c:overlap val="-27"/>
        <c:axId val="1254970784"/>
        <c:axId val="1254963568"/>
      </c:barChart>
      <c:catAx>
        <c:axId val="12549707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254963568"/>
        <c:crosses val="autoZero"/>
        <c:auto val="1"/>
        <c:lblAlgn val="ctr"/>
        <c:lblOffset val="100"/>
        <c:noMultiLvlLbl val="0"/>
      </c:catAx>
      <c:valAx>
        <c:axId val="1254963568"/>
        <c:scaling>
          <c:orientation val="minMax"/>
        </c:scaling>
        <c:delete val="1"/>
        <c:axPos val="l"/>
        <c:numFmt formatCode="0" sourceLinked="1"/>
        <c:majorTickMark val="none"/>
        <c:minorTickMark val="none"/>
        <c:tickLblPos val="nextTo"/>
        <c:crossAx val="1254970784"/>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b="1"/>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8" Type="http://schemas.openxmlformats.org/officeDocument/2006/relationships/image" Target="../media/image9.svg"/><Relationship Id="rId3" Type="http://schemas.openxmlformats.org/officeDocument/2006/relationships/image" Target="../media/image4.png"/><Relationship Id="rId7" Type="http://schemas.openxmlformats.org/officeDocument/2006/relationships/image" Target="../media/image8.png"/><Relationship Id="rId12" Type="http://schemas.openxmlformats.org/officeDocument/2006/relationships/image" Target="../media/image13.svg"/><Relationship Id="rId2" Type="http://schemas.openxmlformats.org/officeDocument/2006/relationships/image" Target="../media/image3.svg"/><Relationship Id="rId1" Type="http://schemas.openxmlformats.org/officeDocument/2006/relationships/image" Target="../media/image2.png"/><Relationship Id="rId6" Type="http://schemas.openxmlformats.org/officeDocument/2006/relationships/image" Target="../media/image7.svg"/><Relationship Id="rId11" Type="http://schemas.openxmlformats.org/officeDocument/2006/relationships/image" Target="../media/image12.png"/><Relationship Id="rId5" Type="http://schemas.openxmlformats.org/officeDocument/2006/relationships/image" Target="../media/image6.png"/><Relationship Id="rId10" Type="http://schemas.openxmlformats.org/officeDocument/2006/relationships/image" Target="../media/image11.svg"/><Relationship Id="rId4" Type="http://schemas.openxmlformats.org/officeDocument/2006/relationships/image" Target="../media/image5.svg"/><Relationship Id="rId9" Type="http://schemas.openxmlformats.org/officeDocument/2006/relationships/image" Target="../media/image10.pn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editAs="oneCell">
    <xdr:from>
      <xdr:col>3</xdr:col>
      <xdr:colOff>0</xdr:colOff>
      <xdr:row>0</xdr:row>
      <xdr:rowOff>0</xdr:rowOff>
    </xdr:from>
    <xdr:to>
      <xdr:col>4</xdr:col>
      <xdr:colOff>598805</xdr:colOff>
      <xdr:row>3</xdr:row>
      <xdr:rowOff>88265</xdr:rowOff>
    </xdr:to>
    <xdr:pic>
      <xdr:nvPicPr>
        <xdr:cNvPr id="2" name="Picture 1" descr="Description: Description: Description: IS Logo (2)">
          <a:extLst>
            <a:ext uri="{FF2B5EF4-FFF2-40B4-BE49-F238E27FC236}">
              <a16:creationId xmlns:a16="http://schemas.microsoft.com/office/drawing/2014/main" id="{3D54C634-F672-4F41-9C1F-32A91255AEC4}"/>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24850" y="0"/>
          <a:ext cx="1208405" cy="78359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409575</xdr:colOff>
      <xdr:row>3</xdr:row>
      <xdr:rowOff>104775</xdr:rowOff>
    </xdr:from>
    <xdr:to>
      <xdr:col>13</xdr:col>
      <xdr:colOff>552450</xdr:colOff>
      <xdr:row>19</xdr:row>
      <xdr:rowOff>47627</xdr:rowOff>
    </xdr:to>
    <xdr:grpSp>
      <xdr:nvGrpSpPr>
        <xdr:cNvPr id="3" name="Group 2">
          <a:extLst>
            <a:ext uri="{FF2B5EF4-FFF2-40B4-BE49-F238E27FC236}">
              <a16:creationId xmlns:a16="http://schemas.microsoft.com/office/drawing/2014/main" id="{D3C968A3-A5AC-4619-BE92-D83132E23A82}"/>
            </a:ext>
          </a:extLst>
        </xdr:cNvPr>
        <xdr:cNvGrpSpPr/>
      </xdr:nvGrpSpPr>
      <xdr:grpSpPr>
        <a:xfrm>
          <a:off x="409575" y="723900"/>
          <a:ext cx="8067675" cy="2990852"/>
          <a:chOff x="409575" y="723900"/>
          <a:chExt cx="8067675" cy="2990852"/>
        </a:xfrm>
      </xdr:grpSpPr>
      <xdr:grpSp>
        <xdr:nvGrpSpPr>
          <xdr:cNvPr id="26" name="Group 25">
            <a:extLst>
              <a:ext uri="{FF2B5EF4-FFF2-40B4-BE49-F238E27FC236}">
                <a16:creationId xmlns:a16="http://schemas.microsoft.com/office/drawing/2014/main" id="{0CC21E53-B7C2-496D-8EC6-964DCD1F5C4F}"/>
              </a:ext>
            </a:extLst>
          </xdr:cNvPr>
          <xdr:cNvGrpSpPr/>
        </xdr:nvGrpSpPr>
        <xdr:grpSpPr>
          <a:xfrm>
            <a:off x="409575" y="723900"/>
            <a:ext cx="8067675" cy="2990852"/>
            <a:chOff x="647700" y="342900"/>
            <a:chExt cx="8067675" cy="2990852"/>
          </a:xfrm>
        </xdr:grpSpPr>
        <xdr:sp macro="" textlink="">
          <xdr:nvSpPr>
            <xdr:cNvPr id="2" name="TextBox 1">
              <a:extLst>
                <a:ext uri="{FF2B5EF4-FFF2-40B4-BE49-F238E27FC236}">
                  <a16:creationId xmlns:a16="http://schemas.microsoft.com/office/drawing/2014/main" id="{00CCA3FE-1BAA-49B2-8219-5D39C8B5B957}"/>
                </a:ext>
              </a:extLst>
            </xdr:cNvPr>
            <xdr:cNvSpPr txBox="1"/>
          </xdr:nvSpPr>
          <xdr:spPr>
            <a:xfrm>
              <a:off x="647701" y="1600201"/>
              <a:ext cx="2581274" cy="1695450"/>
            </a:xfrm>
            <a:prstGeom prst="rect">
              <a:avLst/>
            </a:prstGeom>
            <a:solidFill>
              <a:schemeClr val="lt1"/>
            </a:solidFill>
            <a:ln w="19050" cmpd="sng">
              <a:solidFill>
                <a:schemeClr val="accent5">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GB" sz="1100"/>
            </a:p>
          </xdr:txBody>
        </xdr:sp>
        <xdr:grpSp>
          <xdr:nvGrpSpPr>
            <xdr:cNvPr id="8" name="Group 7">
              <a:extLst>
                <a:ext uri="{FF2B5EF4-FFF2-40B4-BE49-F238E27FC236}">
                  <a16:creationId xmlns:a16="http://schemas.microsoft.com/office/drawing/2014/main" id="{2E391092-E44C-4A3B-BFD7-9B71AFFB52D2}"/>
                </a:ext>
              </a:extLst>
            </xdr:cNvPr>
            <xdr:cNvGrpSpPr/>
          </xdr:nvGrpSpPr>
          <xdr:grpSpPr>
            <a:xfrm>
              <a:off x="3743325" y="485775"/>
              <a:ext cx="2200275" cy="1371600"/>
              <a:chOff x="4886325" y="504825"/>
              <a:chExt cx="2200275" cy="1371600"/>
            </a:xfrm>
          </xdr:grpSpPr>
          <xdr:sp macro="" textlink="">
            <xdr:nvSpPr>
              <xdr:cNvPr id="7" name="TextBox 6">
                <a:extLst>
                  <a:ext uri="{FF2B5EF4-FFF2-40B4-BE49-F238E27FC236}">
                    <a16:creationId xmlns:a16="http://schemas.microsoft.com/office/drawing/2014/main" id="{B5119D38-2BF9-4481-A5B1-BFE62E13AE34}"/>
                  </a:ext>
                </a:extLst>
              </xdr:cNvPr>
              <xdr:cNvSpPr txBox="1"/>
            </xdr:nvSpPr>
            <xdr:spPr>
              <a:xfrm>
                <a:off x="4886325" y="504825"/>
                <a:ext cx="2162175" cy="1371600"/>
              </a:xfrm>
              <a:prstGeom prst="rect">
                <a:avLst/>
              </a:prstGeom>
              <a:solidFill>
                <a:schemeClr val="lt1"/>
              </a:solidFill>
              <a:ln w="19050" cmpd="sng">
                <a:solidFill>
                  <a:schemeClr val="accent3">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GB" sz="1100"/>
              </a:p>
            </xdr:txBody>
          </xdr:sp>
          <xdr:sp macro="" textlink="">
            <xdr:nvSpPr>
              <xdr:cNvPr id="4" name="TextBox 3">
                <a:extLst>
                  <a:ext uri="{FF2B5EF4-FFF2-40B4-BE49-F238E27FC236}">
                    <a16:creationId xmlns:a16="http://schemas.microsoft.com/office/drawing/2014/main" id="{1EDF8CED-8698-4886-B656-6D6A324F42A2}"/>
                  </a:ext>
                </a:extLst>
              </xdr:cNvPr>
              <xdr:cNvSpPr txBox="1"/>
            </xdr:nvSpPr>
            <xdr:spPr>
              <a:xfrm>
                <a:off x="4952999" y="523876"/>
                <a:ext cx="1343025" cy="130492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200" b="0" i="0" u="none" strike="noStrike">
                    <a:solidFill>
                      <a:schemeClr val="dk1"/>
                    </a:solidFill>
                    <a:effectLst/>
                    <a:latin typeface="+mn-lt"/>
                    <a:ea typeface="+mn-ea"/>
                    <a:cs typeface="+mn-cs"/>
                  </a:rPr>
                  <a:t>People aged 45-59 made up the largest proportion of clients at </a:t>
                </a:r>
              </a:p>
              <a:p>
                <a:r>
                  <a:rPr lang="en-GB" sz="2800" b="1" i="0" u="none" strike="noStrike">
                    <a:solidFill>
                      <a:schemeClr val="accent3">
                        <a:lumMod val="50000"/>
                      </a:schemeClr>
                    </a:solidFill>
                    <a:effectLst/>
                    <a:latin typeface="+mn-lt"/>
                    <a:ea typeface="+mn-ea"/>
                    <a:cs typeface="+mn-cs"/>
                  </a:rPr>
                  <a:t>32%</a:t>
                </a:r>
                <a:r>
                  <a:rPr lang="en-GB" sz="1200">
                    <a:solidFill>
                      <a:schemeClr val="accent3">
                        <a:lumMod val="50000"/>
                      </a:schemeClr>
                    </a:solidFill>
                  </a:rPr>
                  <a:t> </a:t>
                </a:r>
              </a:p>
            </xdr:txBody>
          </xdr:sp>
          <xdr:pic>
            <xdr:nvPicPr>
              <xdr:cNvPr id="5" name="Graphic 4" descr="Confused person">
                <a:extLst>
                  <a:ext uri="{FF2B5EF4-FFF2-40B4-BE49-F238E27FC236}">
                    <a16:creationId xmlns:a16="http://schemas.microsoft.com/office/drawing/2014/main" id="{59E21C14-24BB-479A-B498-A9286549AF6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6086475" y="695325"/>
                <a:ext cx="1000125" cy="1000125"/>
              </a:xfrm>
              <a:prstGeom prst="rect">
                <a:avLst/>
              </a:prstGeom>
            </xdr:spPr>
          </xdr:pic>
        </xdr:grpSp>
        <xdr:sp macro="" textlink="">
          <xdr:nvSpPr>
            <xdr:cNvPr id="9" name="TextBox 8">
              <a:extLst>
                <a:ext uri="{FF2B5EF4-FFF2-40B4-BE49-F238E27FC236}">
                  <a16:creationId xmlns:a16="http://schemas.microsoft.com/office/drawing/2014/main" id="{AD7D7515-C2EE-4277-A60A-0B7EFF8A9A3D}"/>
                </a:ext>
              </a:extLst>
            </xdr:cNvPr>
            <xdr:cNvSpPr txBox="1"/>
          </xdr:nvSpPr>
          <xdr:spPr>
            <a:xfrm>
              <a:off x="647700" y="485776"/>
              <a:ext cx="3000375" cy="1038224"/>
            </a:xfrm>
            <a:prstGeom prst="rect">
              <a:avLst/>
            </a:prstGeom>
            <a:solidFill>
              <a:schemeClr val="lt1"/>
            </a:solidFill>
            <a:ln w="19050" cmpd="sng">
              <a:solidFill>
                <a:srgbClr val="C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GB" sz="1100" baseline="0">
                  <a:solidFill>
                    <a:schemeClr val="dk1"/>
                  </a:solidFill>
                  <a:effectLst/>
                  <a:latin typeface="+mn-lt"/>
                  <a:ea typeface="+mn-ea"/>
                  <a:cs typeface="+mn-cs"/>
                </a:rPr>
                <a:t>Face to face contacts made up </a:t>
              </a:r>
            </a:p>
            <a:p>
              <a:pPr algn="l"/>
              <a:r>
                <a:rPr lang="en-GB" sz="2800" b="1" baseline="0">
                  <a:solidFill>
                    <a:srgbClr val="C00000"/>
                  </a:solidFill>
                  <a:effectLst/>
                  <a:latin typeface="+mn-lt"/>
                  <a:ea typeface="+mn-ea"/>
                  <a:cs typeface="+mn-cs"/>
                </a:rPr>
                <a:t>56%</a:t>
              </a:r>
              <a:r>
                <a:rPr lang="en-GB" sz="1100" baseline="0">
                  <a:solidFill>
                    <a:schemeClr val="dk1"/>
                  </a:solidFill>
                  <a:effectLst/>
                  <a:latin typeface="+mn-lt"/>
                  <a:ea typeface="+mn-ea"/>
                  <a:cs typeface="+mn-cs"/>
                </a:rPr>
                <a:t> </a:t>
              </a:r>
            </a:p>
            <a:p>
              <a:pPr algn="l"/>
              <a:r>
                <a:rPr lang="en-GB" sz="1100" baseline="0">
                  <a:solidFill>
                    <a:schemeClr val="dk1"/>
                  </a:solidFill>
                  <a:effectLst/>
                  <a:latin typeface="+mn-lt"/>
                  <a:ea typeface="+mn-ea"/>
                  <a:cs typeface="+mn-cs"/>
                </a:rPr>
                <a:t>of initial contacts in Fife</a:t>
              </a:r>
              <a:endParaRPr lang="en-GB" sz="1200"/>
            </a:p>
          </xdr:txBody>
        </xdr:sp>
        <xdr:grpSp>
          <xdr:nvGrpSpPr>
            <xdr:cNvPr id="15" name="Group 14">
              <a:extLst>
                <a:ext uri="{FF2B5EF4-FFF2-40B4-BE49-F238E27FC236}">
                  <a16:creationId xmlns:a16="http://schemas.microsoft.com/office/drawing/2014/main" id="{DBE87D19-5A38-4427-9E71-8105BC2582A8}"/>
                </a:ext>
              </a:extLst>
            </xdr:cNvPr>
            <xdr:cNvGrpSpPr/>
          </xdr:nvGrpSpPr>
          <xdr:grpSpPr>
            <a:xfrm>
              <a:off x="3390901" y="1952627"/>
              <a:ext cx="2771774" cy="1362074"/>
              <a:chOff x="3009901" y="2430363"/>
              <a:chExt cx="2771774" cy="1255813"/>
            </a:xfrm>
          </xdr:grpSpPr>
          <xdr:sp macro="" textlink="">
            <xdr:nvSpPr>
              <xdr:cNvPr id="14" name="TextBox 13">
                <a:extLst>
                  <a:ext uri="{FF2B5EF4-FFF2-40B4-BE49-F238E27FC236}">
                    <a16:creationId xmlns:a16="http://schemas.microsoft.com/office/drawing/2014/main" id="{74720881-C26D-4AD6-A7E4-0087EED83EA0}"/>
                  </a:ext>
                </a:extLst>
              </xdr:cNvPr>
              <xdr:cNvSpPr txBox="1"/>
            </xdr:nvSpPr>
            <xdr:spPr>
              <a:xfrm>
                <a:off x="3009901" y="2430363"/>
                <a:ext cx="2771774" cy="1255813"/>
              </a:xfrm>
              <a:prstGeom prst="rect">
                <a:avLst/>
              </a:prstGeom>
              <a:solidFill>
                <a:schemeClr val="lt1"/>
              </a:solidFill>
              <a:ln w="19050" cmpd="sng">
                <a:solidFill>
                  <a:srgbClr val="C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GB" sz="1100"/>
              </a:p>
            </xdr:txBody>
          </xdr:sp>
          <xdr:sp macro="" textlink="">
            <xdr:nvSpPr>
              <xdr:cNvPr id="12" name="TextBox 11">
                <a:extLst>
                  <a:ext uri="{FF2B5EF4-FFF2-40B4-BE49-F238E27FC236}">
                    <a16:creationId xmlns:a16="http://schemas.microsoft.com/office/drawing/2014/main" id="{F7F7EE49-12CF-41A9-85F7-569705AA250A}"/>
                  </a:ext>
                </a:extLst>
              </xdr:cNvPr>
              <xdr:cNvSpPr txBox="1"/>
            </xdr:nvSpPr>
            <xdr:spPr>
              <a:xfrm>
                <a:off x="3019425" y="2461164"/>
                <a:ext cx="2667000" cy="118988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aseline="0">
                    <a:solidFill>
                      <a:schemeClr val="dk1"/>
                    </a:solidFill>
                    <a:effectLst/>
                    <a:latin typeface="+mn-lt"/>
                    <a:ea typeface="+mn-ea"/>
                    <a:cs typeface="+mn-cs"/>
                  </a:rPr>
                  <a:t>Awards and succesful mandatory reconsiderations for Universal Credit contributed to </a:t>
                </a:r>
                <a:endParaRPr lang="en-GB" sz="2800">
                  <a:effectLst/>
                </a:endParaRPr>
              </a:p>
              <a:p>
                <a:r>
                  <a:rPr lang="en-GB" sz="2800" b="1" baseline="0">
                    <a:solidFill>
                      <a:srgbClr val="C00000"/>
                    </a:solidFill>
                    <a:effectLst/>
                    <a:latin typeface="+mn-lt"/>
                    <a:ea typeface="+mn-ea"/>
                    <a:cs typeface="+mn-cs"/>
                  </a:rPr>
                  <a:t>27%</a:t>
                </a:r>
                <a:r>
                  <a:rPr lang="en-GB" sz="1100" baseline="0">
                    <a:solidFill>
                      <a:schemeClr val="dk1"/>
                    </a:solidFill>
                    <a:effectLst/>
                    <a:latin typeface="+mn-lt"/>
                    <a:ea typeface="+mn-ea"/>
                    <a:cs typeface="+mn-cs"/>
                  </a:rPr>
                  <a:t> </a:t>
                </a:r>
                <a:endParaRPr lang="en-GB" sz="2800">
                  <a:effectLst/>
                </a:endParaRPr>
              </a:p>
              <a:p>
                <a:r>
                  <a:rPr lang="en-GB" sz="1100" baseline="0">
                    <a:solidFill>
                      <a:schemeClr val="dk1"/>
                    </a:solidFill>
                    <a:effectLst/>
                    <a:latin typeface="+mn-lt"/>
                    <a:ea typeface="+mn-ea"/>
                    <a:cs typeface="+mn-cs"/>
                  </a:rPr>
                  <a:t>of the total welfare benefit financial gain </a:t>
                </a:r>
                <a:endParaRPr lang="en-GB" sz="2800">
                  <a:effectLst/>
                </a:endParaRPr>
              </a:p>
            </xdr:txBody>
          </xdr:sp>
        </xdr:grpSp>
        <xdr:grpSp>
          <xdr:nvGrpSpPr>
            <xdr:cNvPr id="25" name="Group 24">
              <a:extLst>
                <a:ext uri="{FF2B5EF4-FFF2-40B4-BE49-F238E27FC236}">
                  <a16:creationId xmlns:a16="http://schemas.microsoft.com/office/drawing/2014/main" id="{4A096EF1-F59D-462C-A021-585B982E655A}"/>
                </a:ext>
              </a:extLst>
            </xdr:cNvPr>
            <xdr:cNvGrpSpPr/>
          </xdr:nvGrpSpPr>
          <xdr:grpSpPr>
            <a:xfrm>
              <a:off x="2654772" y="342900"/>
              <a:ext cx="6060603" cy="1457325"/>
              <a:chOff x="588177" y="1981200"/>
              <a:chExt cx="6384123" cy="1457325"/>
            </a:xfrm>
          </xdr:grpSpPr>
          <xdr:sp macro="" textlink="">
            <xdr:nvSpPr>
              <xdr:cNvPr id="16" name="TextBox 15">
                <a:extLst>
                  <a:ext uri="{FF2B5EF4-FFF2-40B4-BE49-F238E27FC236}">
                    <a16:creationId xmlns:a16="http://schemas.microsoft.com/office/drawing/2014/main" id="{6134239A-8EFD-4E7E-B194-09C9B455EA31}"/>
                  </a:ext>
                </a:extLst>
              </xdr:cNvPr>
              <xdr:cNvSpPr txBox="1"/>
            </xdr:nvSpPr>
            <xdr:spPr>
              <a:xfrm>
                <a:off x="4152900" y="2124075"/>
                <a:ext cx="2819400" cy="1314450"/>
              </a:xfrm>
              <a:prstGeom prst="rect">
                <a:avLst/>
              </a:prstGeom>
              <a:solidFill>
                <a:schemeClr val="lt1"/>
              </a:solidFill>
              <a:ln w="19050" cmpd="sng">
                <a:solidFill>
                  <a:schemeClr val="accent5">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GB" sz="1050" b="1" i="0" u="none" strike="noStrike">
                  <a:solidFill>
                    <a:schemeClr val="dk1"/>
                  </a:solidFill>
                  <a:effectLst/>
                  <a:latin typeface="+mn-lt"/>
                  <a:ea typeface="+mn-ea"/>
                  <a:cs typeface="+mn-cs"/>
                </a:endParaRPr>
              </a:p>
            </xdr:txBody>
          </xdr:sp>
          <xdr:pic>
            <xdr:nvPicPr>
              <xdr:cNvPr id="17" name="Graphic 16" descr="Boardroom">
                <a:extLst>
                  <a:ext uri="{FF2B5EF4-FFF2-40B4-BE49-F238E27FC236}">
                    <a16:creationId xmlns:a16="http://schemas.microsoft.com/office/drawing/2014/main" id="{3D2BA7A9-B9F2-496A-AA93-E50DBCFAA0F7}"/>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588177" y="1981200"/>
                <a:ext cx="914400" cy="914400"/>
              </a:xfrm>
              <a:prstGeom prst="rect">
                <a:avLst/>
              </a:prstGeom>
            </xdr:spPr>
          </xdr:pic>
        </xdr:grpSp>
        <xdr:grpSp>
          <xdr:nvGrpSpPr>
            <xdr:cNvPr id="24" name="Group 23">
              <a:extLst>
                <a:ext uri="{FF2B5EF4-FFF2-40B4-BE49-F238E27FC236}">
                  <a16:creationId xmlns:a16="http://schemas.microsoft.com/office/drawing/2014/main" id="{93F5291E-67D0-430B-B376-91EDADB1C539}"/>
                </a:ext>
              </a:extLst>
            </xdr:cNvPr>
            <xdr:cNvGrpSpPr/>
          </xdr:nvGrpSpPr>
          <xdr:grpSpPr>
            <a:xfrm>
              <a:off x="6248400" y="1924051"/>
              <a:ext cx="2466975" cy="1409701"/>
              <a:chOff x="9420225" y="2318057"/>
              <a:chExt cx="2466975" cy="1063317"/>
            </a:xfrm>
          </xdr:grpSpPr>
          <xdr:sp macro="" textlink="">
            <xdr:nvSpPr>
              <xdr:cNvPr id="19" name="TextBox 18">
                <a:extLst>
                  <a:ext uri="{FF2B5EF4-FFF2-40B4-BE49-F238E27FC236}">
                    <a16:creationId xmlns:a16="http://schemas.microsoft.com/office/drawing/2014/main" id="{D95B8200-34E5-474C-826F-34BE9472149C}"/>
                  </a:ext>
                </a:extLst>
              </xdr:cNvPr>
              <xdr:cNvSpPr txBox="1"/>
            </xdr:nvSpPr>
            <xdr:spPr>
              <a:xfrm>
                <a:off x="9420225" y="2318057"/>
                <a:ext cx="2466975" cy="1063317"/>
              </a:xfrm>
              <a:prstGeom prst="rect">
                <a:avLst/>
              </a:prstGeom>
              <a:solidFill>
                <a:schemeClr val="lt1"/>
              </a:solidFill>
              <a:ln w="19050" cmpd="sng">
                <a:solidFill>
                  <a:schemeClr val="accent3">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GB" sz="1100"/>
              </a:p>
            </xdr:txBody>
          </xdr:sp>
          <xdr:sp macro="" textlink="">
            <xdr:nvSpPr>
              <xdr:cNvPr id="18" name="TextBox 17">
                <a:extLst>
                  <a:ext uri="{FF2B5EF4-FFF2-40B4-BE49-F238E27FC236}">
                    <a16:creationId xmlns:a16="http://schemas.microsoft.com/office/drawing/2014/main" id="{9208BEFE-3141-4392-A4F4-43C578BF8BCF}"/>
                  </a:ext>
                </a:extLst>
              </xdr:cNvPr>
              <xdr:cNvSpPr txBox="1"/>
            </xdr:nvSpPr>
            <xdr:spPr>
              <a:xfrm>
                <a:off x="9448801" y="2325242"/>
                <a:ext cx="2162174" cy="103457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eaLnBrk="1" fontAlgn="auto" latinLnBrk="0" hangingPunct="1"/>
                <a:r>
                  <a:rPr lang="en-GB" sz="2800" b="1" i="0">
                    <a:solidFill>
                      <a:schemeClr val="accent3">
                        <a:lumMod val="50000"/>
                      </a:schemeClr>
                    </a:solidFill>
                    <a:effectLst/>
                    <a:latin typeface="+mn-lt"/>
                    <a:ea typeface="+mn-ea"/>
                    <a:cs typeface="+mn-cs"/>
                  </a:rPr>
                  <a:t>15%</a:t>
                </a:r>
              </a:p>
              <a:p>
                <a:pPr algn="l" eaLnBrk="1" fontAlgn="auto" latinLnBrk="0" hangingPunct="1"/>
                <a:r>
                  <a:rPr lang="en-GB" sz="1200">
                    <a:effectLst/>
                  </a:rPr>
                  <a:t>of referrals</a:t>
                </a:r>
                <a:r>
                  <a:rPr lang="en-GB" sz="1200" baseline="0">
                    <a:effectLst/>
                  </a:rPr>
                  <a:t> came from Third Sector services, comparatively higher than 2% across services in Scotland</a:t>
                </a:r>
                <a:endParaRPr lang="en-GB" sz="1200">
                  <a:effectLst/>
                </a:endParaRPr>
              </a:p>
              <a:p>
                <a:pPr algn="l"/>
                <a:endParaRPr lang="en-GB" sz="1200" b="1">
                  <a:solidFill>
                    <a:schemeClr val="accent3">
                      <a:lumMod val="50000"/>
                    </a:schemeClr>
                  </a:solidFill>
                </a:endParaRPr>
              </a:p>
            </xdr:txBody>
          </xdr:sp>
        </xdr:grpSp>
      </xdr:grpSp>
      <xdr:sp macro="" textlink="">
        <xdr:nvSpPr>
          <xdr:cNvPr id="27" name="TextBox 26">
            <a:extLst>
              <a:ext uri="{FF2B5EF4-FFF2-40B4-BE49-F238E27FC236}">
                <a16:creationId xmlns:a16="http://schemas.microsoft.com/office/drawing/2014/main" id="{6255A7F5-1F68-435B-AF3A-F79E32B7B410}"/>
              </a:ext>
            </a:extLst>
          </xdr:cNvPr>
          <xdr:cNvSpPr txBox="1"/>
        </xdr:nvSpPr>
        <xdr:spPr>
          <a:xfrm>
            <a:off x="485775" y="2009774"/>
            <a:ext cx="1743075" cy="1647825"/>
          </a:xfrm>
          <a:prstGeom prst="rect">
            <a:avLst/>
          </a:prstGeom>
          <a:solidFill>
            <a:schemeClr val="lt1"/>
          </a:solidFill>
          <a:ln w="1905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2800" b="1" i="0" u="none" strike="noStrike">
                <a:solidFill>
                  <a:schemeClr val="accent5">
                    <a:lumMod val="50000"/>
                  </a:schemeClr>
                </a:solidFill>
                <a:effectLst/>
                <a:latin typeface="+mn-lt"/>
                <a:ea typeface="+mn-ea"/>
                <a:cs typeface="+mn-cs"/>
              </a:rPr>
              <a:t>31%</a:t>
            </a:r>
            <a:r>
              <a:rPr lang="en-GB" sz="1100" b="1" i="0" u="none" strike="noStrike">
                <a:solidFill>
                  <a:schemeClr val="dk1"/>
                </a:solidFill>
                <a:effectLst/>
                <a:latin typeface="+mn-lt"/>
                <a:ea typeface="+mn-ea"/>
                <a:cs typeface="+mn-cs"/>
              </a:rPr>
              <a:t> </a:t>
            </a:r>
          </a:p>
          <a:p>
            <a:r>
              <a:rPr lang="en-GB" sz="1200" b="0" i="0" u="none" strike="noStrike">
                <a:solidFill>
                  <a:schemeClr val="dk1"/>
                </a:solidFill>
                <a:effectLst/>
                <a:latin typeface="+mn-lt"/>
                <a:ea typeface="+mn-ea"/>
                <a:cs typeface="+mn-cs"/>
              </a:rPr>
              <a:t>of Fife clients were in some form of employment, comparatively higher than 24% across services in Scotland</a:t>
            </a:r>
            <a:r>
              <a:rPr lang="en-GB" sz="1200"/>
              <a:t> </a:t>
            </a:r>
            <a:endParaRPr lang="en-GB" sz="1100"/>
          </a:p>
        </xdr:txBody>
      </xdr:sp>
      <xdr:pic>
        <xdr:nvPicPr>
          <xdr:cNvPr id="21" name="Graphic 20" descr="Briefcase">
            <a:extLst>
              <a:ext uri="{FF2B5EF4-FFF2-40B4-BE49-F238E27FC236}">
                <a16:creationId xmlns:a16="http://schemas.microsoft.com/office/drawing/2014/main" id="{0158E903-6F5C-483A-86D0-7EA31C8541BC}"/>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2057400" y="2486025"/>
            <a:ext cx="914400" cy="914400"/>
          </a:xfrm>
          <a:prstGeom prst="rect">
            <a:avLst/>
          </a:prstGeom>
        </xdr:spPr>
      </xdr:pic>
      <xdr:sp macro="" textlink="">
        <xdr:nvSpPr>
          <xdr:cNvPr id="34" name="TextBox 33">
            <a:extLst>
              <a:ext uri="{FF2B5EF4-FFF2-40B4-BE49-F238E27FC236}">
                <a16:creationId xmlns:a16="http://schemas.microsoft.com/office/drawing/2014/main" id="{FAEC8C43-84E5-44C6-9BDE-DC88E0B3BD96}"/>
              </a:ext>
            </a:extLst>
          </xdr:cNvPr>
          <xdr:cNvSpPr txBox="1"/>
        </xdr:nvSpPr>
        <xdr:spPr>
          <a:xfrm>
            <a:off x="6572249" y="923926"/>
            <a:ext cx="1866901" cy="1143000"/>
          </a:xfrm>
          <a:prstGeom prst="rect">
            <a:avLst/>
          </a:prstGeom>
          <a:solidFill>
            <a:schemeClr val="lt1"/>
          </a:solidFill>
          <a:ln w="1905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n-GB" sz="2800" b="1">
                <a:solidFill>
                  <a:schemeClr val="accent5">
                    <a:lumMod val="50000"/>
                  </a:schemeClr>
                </a:solidFill>
                <a:effectLst/>
                <a:latin typeface="+mn-lt"/>
                <a:ea typeface="+mn-ea"/>
                <a:cs typeface="+mn-cs"/>
              </a:rPr>
              <a:t>2,066</a:t>
            </a:r>
            <a:endParaRPr lang="en-GB" sz="2800" b="1">
              <a:solidFill>
                <a:schemeClr val="accent5">
                  <a:lumMod val="50000"/>
                </a:schemeClr>
              </a:solidFill>
              <a:effectLst/>
            </a:endParaRPr>
          </a:p>
          <a:p>
            <a:pPr algn="r"/>
            <a:r>
              <a:rPr lang="en-GB" sz="1100" b="0">
                <a:solidFill>
                  <a:schemeClr val="dk1"/>
                </a:solidFill>
                <a:effectLst/>
                <a:latin typeface="+mn-lt"/>
                <a:ea typeface="+mn-ea"/>
                <a:cs typeface="+mn-cs"/>
              </a:rPr>
              <a:t>welfare</a:t>
            </a:r>
            <a:r>
              <a:rPr lang="en-GB" sz="1100" b="0" baseline="0">
                <a:solidFill>
                  <a:schemeClr val="dk1"/>
                </a:solidFill>
                <a:effectLst/>
                <a:latin typeface="+mn-lt"/>
                <a:ea typeface="+mn-ea"/>
                <a:cs typeface="+mn-cs"/>
              </a:rPr>
              <a:t> benefit claims were supported in 2019/20</a:t>
            </a:r>
            <a:endParaRPr lang="en-GB" sz="1050">
              <a:effectLst/>
            </a:endParaRPr>
          </a:p>
          <a:p>
            <a:pPr algn="r"/>
            <a:endParaRPr lang="en-GB" sz="1050" b="1" i="0" u="none" strike="noStrike">
              <a:solidFill>
                <a:schemeClr val="dk1"/>
              </a:solidFill>
              <a:effectLst/>
              <a:latin typeface="+mn-lt"/>
              <a:ea typeface="+mn-ea"/>
              <a:cs typeface="+mn-cs"/>
            </a:endParaRPr>
          </a:p>
        </xdr:txBody>
      </xdr:sp>
      <xdr:pic>
        <xdr:nvPicPr>
          <xdr:cNvPr id="33" name="Graphic 32" descr="Coins">
            <a:extLst>
              <a:ext uri="{FF2B5EF4-FFF2-40B4-BE49-F238E27FC236}">
                <a16:creationId xmlns:a16="http://schemas.microsoft.com/office/drawing/2014/main" id="{AF8C84DE-63D3-46BA-B14B-5F3EAB2E2C33}"/>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 uri="{96DAC541-7B7A-43D3-8B79-37D633B846F1}">
                <asvg:svgBlip xmlns:asvg="http://schemas.microsoft.com/office/drawing/2016/SVG/main" r:embed="rId8"/>
              </a:ext>
            </a:extLst>
          </a:blip>
          <a:stretch>
            <a:fillRect/>
          </a:stretch>
        </xdr:blipFill>
        <xdr:spPr>
          <a:xfrm>
            <a:off x="5029200" y="2609850"/>
            <a:ext cx="876300" cy="876300"/>
          </a:xfrm>
          <a:prstGeom prst="rect">
            <a:avLst/>
          </a:prstGeom>
        </xdr:spPr>
      </xdr:pic>
      <xdr:pic>
        <xdr:nvPicPr>
          <xdr:cNvPr id="28" name="Graphic 27" descr="List">
            <a:extLst>
              <a:ext uri="{FF2B5EF4-FFF2-40B4-BE49-F238E27FC236}">
                <a16:creationId xmlns:a16="http://schemas.microsoft.com/office/drawing/2014/main" id="{562D76C9-DB61-4803-8440-30BDD03F0345}"/>
              </a:ext>
            </a:extLst>
          </xdr:cNvPr>
          <xdr:cNvPicPr>
            <a:picLocks noChangeAspect="1"/>
          </xdr:cNvPicPr>
        </xdr:nvPicPr>
        <xdr:blipFill>
          <a:blip xmlns:r="http://schemas.openxmlformats.org/officeDocument/2006/relationships" r:embed="rId9">
            <a:extLst>
              <a:ext uri="{28A0092B-C50C-407E-A947-70E740481C1C}">
                <a14:useLocalDpi xmlns:a14="http://schemas.microsoft.com/office/drawing/2010/main" val="0"/>
              </a:ext>
              <a:ext uri="{96DAC541-7B7A-43D3-8B79-37D633B846F1}">
                <asvg:svgBlip xmlns:asvg="http://schemas.microsoft.com/office/drawing/2016/SVG/main" r:embed="rId10"/>
              </a:ext>
            </a:extLst>
          </a:blip>
          <a:stretch>
            <a:fillRect/>
          </a:stretch>
        </xdr:blipFill>
        <xdr:spPr>
          <a:xfrm>
            <a:off x="5781675" y="933450"/>
            <a:ext cx="1028700" cy="1028700"/>
          </a:xfrm>
          <a:prstGeom prst="rect">
            <a:avLst/>
          </a:prstGeom>
        </xdr:spPr>
      </xdr:pic>
      <xdr:pic>
        <xdr:nvPicPr>
          <xdr:cNvPr id="30" name="Graphic 29" descr="Chat">
            <a:extLst>
              <a:ext uri="{FF2B5EF4-FFF2-40B4-BE49-F238E27FC236}">
                <a16:creationId xmlns:a16="http://schemas.microsoft.com/office/drawing/2014/main" id="{4EF3273C-81CD-417C-9072-6A968903C2A4}"/>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 uri="{96DAC541-7B7A-43D3-8B79-37D633B846F1}">
                <asvg:svgBlip xmlns:asvg="http://schemas.microsoft.com/office/drawing/2016/SVG/main" r:embed="rId12"/>
              </a:ext>
            </a:extLst>
          </a:blip>
          <a:stretch>
            <a:fillRect/>
          </a:stretch>
        </xdr:blipFill>
        <xdr:spPr>
          <a:xfrm>
            <a:off x="7562850" y="2152650"/>
            <a:ext cx="914400" cy="914400"/>
          </a:xfrm>
          <a:prstGeom prst="rect">
            <a:avLst/>
          </a:prstGeom>
        </xdr:spPr>
      </xdr:pic>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12</xdr:col>
      <xdr:colOff>0</xdr:colOff>
      <xdr:row>10</xdr:row>
      <xdr:rowOff>0</xdr:rowOff>
    </xdr:from>
    <xdr:to>
      <xdr:col>12</xdr:col>
      <xdr:colOff>304800</xdr:colOff>
      <xdr:row>11</xdr:row>
      <xdr:rowOff>114300</xdr:rowOff>
    </xdr:to>
    <xdr:sp macro="" textlink="">
      <xdr:nvSpPr>
        <xdr:cNvPr id="5121" name="AutoShape 1">
          <a:extLst>
            <a:ext uri="{FF2B5EF4-FFF2-40B4-BE49-F238E27FC236}">
              <a16:creationId xmlns:a16="http://schemas.microsoft.com/office/drawing/2014/main" id="{C39573F9-022F-4D08-AECD-717B47DF0D24}"/>
            </a:ext>
          </a:extLst>
        </xdr:cNvPr>
        <xdr:cNvSpPr>
          <a:spLocks noChangeAspect="1" noChangeArrowheads="1"/>
        </xdr:cNvSpPr>
      </xdr:nvSpPr>
      <xdr:spPr bwMode="auto">
        <a:xfrm>
          <a:off x="7315200" y="1905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0</xdr:col>
      <xdr:colOff>190500</xdr:colOff>
      <xdr:row>2</xdr:row>
      <xdr:rowOff>28575</xdr:rowOff>
    </xdr:from>
    <xdr:to>
      <xdr:col>11</xdr:col>
      <xdr:colOff>144900</xdr:colOff>
      <xdr:row>22</xdr:row>
      <xdr:rowOff>178575</xdr:rowOff>
    </xdr:to>
    <xdr:graphicFrame macro="">
      <xdr:nvGraphicFramePr>
        <xdr:cNvPr id="6" name="Chart 5">
          <a:extLst>
            <a:ext uri="{FF2B5EF4-FFF2-40B4-BE49-F238E27FC236}">
              <a16:creationId xmlns:a16="http://schemas.microsoft.com/office/drawing/2014/main" id="{FEF3D8A3-E60A-4B8A-A7DF-EE985640F65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276225</xdr:colOff>
      <xdr:row>2</xdr:row>
      <xdr:rowOff>28575</xdr:rowOff>
    </xdr:from>
    <xdr:to>
      <xdr:col>16</xdr:col>
      <xdr:colOff>361950</xdr:colOff>
      <xdr:row>10</xdr:row>
      <xdr:rowOff>161925</xdr:rowOff>
    </xdr:to>
    <xdr:sp macro="" textlink="">
      <xdr:nvSpPr>
        <xdr:cNvPr id="7" name="TextBox 6">
          <a:extLst>
            <a:ext uri="{FF2B5EF4-FFF2-40B4-BE49-F238E27FC236}">
              <a16:creationId xmlns:a16="http://schemas.microsoft.com/office/drawing/2014/main" id="{81A45DB7-771A-43B3-8779-6512E1BC1512}"/>
            </a:ext>
          </a:extLst>
        </xdr:cNvPr>
        <xdr:cNvSpPr txBox="1"/>
      </xdr:nvSpPr>
      <xdr:spPr>
        <a:xfrm>
          <a:off x="6981825" y="409575"/>
          <a:ext cx="3133725" cy="1657350"/>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t>In 2019/20,</a:t>
          </a:r>
          <a:r>
            <a:rPr lang="en-GB" sz="1100" baseline="0"/>
            <a:t> Fife clients were more commonly in some form of employment. 31% of clients in Fife were either; self-employed, employed full-time or employed part-time, which was comparatively higher than 24% in services across Scotland. The proportion of clients from this economic status is however, comparatively lower than the Fife population where 57% are in some form of employment. </a:t>
          </a:r>
          <a:endParaRPr lang="en-GB" sz="1100"/>
        </a:p>
      </xdr:txBody>
    </xdr:sp>
    <xdr:clientData/>
  </xdr:twoCellAnchor>
</xdr:wsDr>
</file>

<file path=xl/drawings/drawing4.xml><?xml version="1.0" encoding="utf-8"?>
<c:userShapes xmlns:c="http://schemas.openxmlformats.org/drawingml/2006/chart">
  <cdr:relSizeAnchor xmlns:cdr="http://schemas.openxmlformats.org/drawingml/2006/chartDrawing">
    <cdr:from>
      <cdr:x>0.46529</cdr:x>
      <cdr:y>0.4987</cdr:y>
    </cdr:from>
    <cdr:to>
      <cdr:x>0.53393</cdr:x>
      <cdr:y>0.56123</cdr:y>
    </cdr:to>
    <cdr:sp macro="" textlink="'Chart Data'!$F$12">
      <cdr:nvSpPr>
        <cdr:cNvPr id="2" name="TextBox 2">
          <a:extLst xmlns:a="http://schemas.openxmlformats.org/drawingml/2006/main">
            <a:ext uri="{FF2B5EF4-FFF2-40B4-BE49-F238E27FC236}">
              <a16:creationId xmlns:a16="http://schemas.microsoft.com/office/drawing/2014/main" id="{9EE0F578-BAE6-496F-9219-FE9D6C6658DC}"/>
            </a:ext>
          </a:extLst>
        </cdr:cNvPr>
        <cdr:cNvSpPr txBox="1"/>
      </cdr:nvSpPr>
      <cdr:spPr>
        <a:xfrm xmlns:a="http://schemas.openxmlformats.org/drawingml/2006/main">
          <a:off x="3098828" y="1974850"/>
          <a:ext cx="457142" cy="247618"/>
        </a:xfrm>
        <a:prstGeom xmlns:a="http://schemas.openxmlformats.org/drawingml/2006/main" prst="rect">
          <a:avLst/>
        </a:prstGeom>
        <a:solidFill xmlns:a="http://schemas.openxmlformats.org/drawingml/2006/main">
          <a:schemeClr val="lt1"/>
        </a:solidFill>
        <a:ln xmlns:a="http://schemas.openxmlformats.org/drawingml/2006/main" w="9525" cmpd="sng">
          <a:solidFill>
            <a:schemeClr val="lt1">
              <a:shade val="50000"/>
            </a:schemeClr>
          </a:solid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fld id="{441ED8E7-1931-41DF-9737-F23B579DC946}" type="TxLink">
            <a:rPr lang="en-US" sz="1100" b="1" i="0" u="none" strike="noStrike">
              <a:solidFill>
                <a:srgbClr val="000000"/>
              </a:solidFill>
              <a:latin typeface="Calibri"/>
              <a:cs typeface="Calibri"/>
            </a:rPr>
            <a:pPr algn="ctr"/>
            <a:t>24%</a:t>
          </a:fld>
          <a:endParaRPr lang="en-GB" sz="1100" b="1"/>
        </a:p>
      </cdr:txBody>
    </cdr:sp>
  </cdr:relSizeAnchor>
  <cdr:relSizeAnchor xmlns:cdr="http://schemas.openxmlformats.org/drawingml/2006/chartDrawing">
    <cdr:from>
      <cdr:x>0.78708</cdr:x>
      <cdr:y>0.07055</cdr:y>
    </cdr:from>
    <cdr:to>
      <cdr:x>0.85572</cdr:x>
      <cdr:y>0.13309</cdr:y>
    </cdr:to>
    <cdr:sp macro="" textlink="'Chart Data'!$F$13">
      <cdr:nvSpPr>
        <cdr:cNvPr id="3" name="TextBox 2">
          <a:extLst xmlns:a="http://schemas.openxmlformats.org/drawingml/2006/main">
            <a:ext uri="{FF2B5EF4-FFF2-40B4-BE49-F238E27FC236}">
              <a16:creationId xmlns:a16="http://schemas.microsoft.com/office/drawing/2014/main" id="{9EE0F578-BAE6-496F-9219-FE9D6C6658DC}"/>
            </a:ext>
          </a:extLst>
        </cdr:cNvPr>
        <cdr:cNvSpPr txBox="1"/>
      </cdr:nvSpPr>
      <cdr:spPr>
        <a:xfrm xmlns:a="http://schemas.openxmlformats.org/drawingml/2006/main">
          <a:off x="5241954" y="279384"/>
          <a:ext cx="457142" cy="247658"/>
        </a:xfrm>
        <a:prstGeom xmlns:a="http://schemas.openxmlformats.org/drawingml/2006/main" prst="rect">
          <a:avLst/>
        </a:prstGeom>
        <a:solidFill xmlns:a="http://schemas.openxmlformats.org/drawingml/2006/main">
          <a:schemeClr val="lt1"/>
        </a:solidFill>
        <a:ln xmlns:a="http://schemas.openxmlformats.org/drawingml/2006/main" w="9525" cmpd="sng">
          <a:solidFill>
            <a:schemeClr val="lt1">
              <a:shade val="50000"/>
            </a:schemeClr>
          </a:solid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p xmlns:a="http://schemas.openxmlformats.org/drawingml/2006/main">
          <a:pPr algn="ctr"/>
          <a:fld id="{7CFDED0C-B4D6-4C4E-964C-2E1AF395ED6C}" type="TxLink">
            <a:rPr lang="en-US" sz="1100" b="1" i="0" u="none" strike="noStrike">
              <a:solidFill>
                <a:srgbClr val="000000"/>
              </a:solidFill>
              <a:latin typeface="Calibri"/>
              <a:cs typeface="Calibri"/>
            </a:rPr>
            <a:pPr algn="ctr"/>
            <a:t>57%</a:t>
          </a:fld>
          <a:endParaRPr lang="en-US" sz="1100" b="1"/>
        </a:p>
      </cdr:txBody>
    </cdr:sp>
  </cdr:relSizeAnchor>
  <cdr:relSizeAnchor xmlns:cdr="http://schemas.openxmlformats.org/drawingml/2006/chartDrawing">
    <cdr:from>
      <cdr:x>0.14636</cdr:x>
      <cdr:y>0.38806</cdr:y>
    </cdr:from>
    <cdr:to>
      <cdr:x>0.215</cdr:x>
      <cdr:y>0.4506</cdr:y>
    </cdr:to>
    <cdr:sp macro="" textlink="'Chart Data'!$F$11">
      <cdr:nvSpPr>
        <cdr:cNvPr id="4" name="TextBox 1">
          <a:extLst xmlns:a="http://schemas.openxmlformats.org/drawingml/2006/main">
            <a:ext uri="{FF2B5EF4-FFF2-40B4-BE49-F238E27FC236}">
              <a16:creationId xmlns:a16="http://schemas.microsoft.com/office/drawing/2014/main" id="{5189ABC5-6BFD-42C2-A4B9-5CDD1E02DDC7}"/>
            </a:ext>
          </a:extLst>
        </cdr:cNvPr>
        <cdr:cNvSpPr txBox="1"/>
      </cdr:nvSpPr>
      <cdr:spPr>
        <a:xfrm xmlns:a="http://schemas.openxmlformats.org/drawingml/2006/main">
          <a:off x="974725" y="1536700"/>
          <a:ext cx="457142" cy="247658"/>
        </a:xfrm>
        <a:prstGeom xmlns:a="http://schemas.openxmlformats.org/drawingml/2006/main" prst="rect">
          <a:avLst/>
        </a:prstGeom>
        <a:solidFill xmlns:a="http://schemas.openxmlformats.org/drawingml/2006/main">
          <a:schemeClr val="lt1"/>
        </a:solidFill>
        <a:ln xmlns:a="http://schemas.openxmlformats.org/drawingml/2006/main" w="9525" cmpd="sng">
          <a:solidFill>
            <a:schemeClr val="lt1">
              <a:shade val="50000"/>
            </a:schemeClr>
          </a:solid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fld id="{51022DA3-9592-4028-85E8-C4204504E4D2}" type="TxLink">
            <a:rPr lang="en-US" sz="1100" b="1" i="0" u="none" strike="noStrike">
              <a:solidFill>
                <a:srgbClr val="000000"/>
              </a:solidFill>
              <a:latin typeface="Calibri"/>
              <a:cs typeface="Calibri"/>
            </a:rPr>
            <a:pPr algn="ctr"/>
            <a:t>31%</a:t>
          </a:fld>
          <a:endParaRPr lang="en-GB" sz="1100" b="1"/>
        </a:p>
      </cdr:txBody>
    </cdr:sp>
  </cdr:relSizeAnchor>
</c:userShapes>
</file>

<file path=xl/drawings/drawing5.xml><?xml version="1.0" encoding="utf-8"?>
<xdr:wsDr xmlns:xdr="http://schemas.openxmlformats.org/drawingml/2006/spreadsheetDrawing" xmlns:a="http://schemas.openxmlformats.org/drawingml/2006/main">
  <xdr:twoCellAnchor>
    <xdr:from>
      <xdr:col>11</xdr:col>
      <xdr:colOff>219075</xdr:colOff>
      <xdr:row>2</xdr:row>
      <xdr:rowOff>57149</xdr:rowOff>
    </xdr:from>
    <xdr:to>
      <xdr:col>16</xdr:col>
      <xdr:colOff>304800</xdr:colOff>
      <xdr:row>5</xdr:row>
      <xdr:rowOff>171450</xdr:rowOff>
    </xdr:to>
    <xdr:sp macro="" textlink="">
      <xdr:nvSpPr>
        <xdr:cNvPr id="4" name="TextBox 3">
          <a:extLst>
            <a:ext uri="{FF2B5EF4-FFF2-40B4-BE49-F238E27FC236}">
              <a16:creationId xmlns:a16="http://schemas.microsoft.com/office/drawing/2014/main" id="{10437574-E0EB-4AFD-BC04-0D0760BF95F9}"/>
            </a:ext>
          </a:extLst>
        </xdr:cNvPr>
        <xdr:cNvSpPr txBox="1"/>
      </xdr:nvSpPr>
      <xdr:spPr>
        <a:xfrm>
          <a:off x="6924675" y="438149"/>
          <a:ext cx="3133725" cy="685801"/>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In 2019/20 15% of Fife </a:t>
          </a:r>
          <a:r>
            <a:rPr lang="en-GB" sz="1100" baseline="0">
              <a:solidFill>
                <a:schemeClr val="dk1"/>
              </a:solidFill>
              <a:effectLst/>
              <a:latin typeface="+mn-lt"/>
              <a:ea typeface="+mn-ea"/>
              <a:cs typeface="+mn-cs"/>
            </a:rPr>
            <a:t>clients were referred from Third Sector services. This is comparatively higher than the 2% across services in Scotland.</a:t>
          </a:r>
          <a:endParaRPr lang="en-GB">
            <a:effectLst/>
          </a:endParaRPr>
        </a:p>
        <a:p>
          <a:endParaRPr lang="en-GB" sz="1100"/>
        </a:p>
      </xdr:txBody>
    </xdr:sp>
    <xdr:clientData/>
  </xdr:twoCellAnchor>
  <xdr:twoCellAnchor>
    <xdr:from>
      <xdr:col>0</xdr:col>
      <xdr:colOff>180975</xdr:colOff>
      <xdr:row>2</xdr:row>
      <xdr:rowOff>38100</xdr:rowOff>
    </xdr:from>
    <xdr:to>
      <xdr:col>11</xdr:col>
      <xdr:colOff>135375</xdr:colOff>
      <xdr:row>22</xdr:row>
      <xdr:rowOff>188100</xdr:rowOff>
    </xdr:to>
    <xdr:graphicFrame macro="">
      <xdr:nvGraphicFramePr>
        <xdr:cNvPr id="5" name="Chart 4">
          <a:extLst>
            <a:ext uri="{FF2B5EF4-FFF2-40B4-BE49-F238E27FC236}">
              <a16:creationId xmlns:a16="http://schemas.microsoft.com/office/drawing/2014/main" id="{EAEADF6D-A0D4-4902-B4A4-5B785E517AD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462975</xdr:colOff>
      <xdr:row>2</xdr:row>
      <xdr:rowOff>38100</xdr:rowOff>
    </xdr:from>
    <xdr:to>
      <xdr:col>5</xdr:col>
      <xdr:colOff>466725</xdr:colOff>
      <xdr:row>15</xdr:row>
      <xdr:rowOff>171452</xdr:rowOff>
    </xdr:to>
    <xdr:cxnSp macro="">
      <xdr:nvCxnSpPr>
        <xdr:cNvPr id="6" name="Straight Connector 5">
          <a:extLst>
            <a:ext uri="{FF2B5EF4-FFF2-40B4-BE49-F238E27FC236}">
              <a16:creationId xmlns:a16="http://schemas.microsoft.com/office/drawing/2014/main" id="{0B96B69F-73BE-46A1-84DF-50E4EB16911E}"/>
            </a:ext>
          </a:extLst>
        </xdr:cNvPr>
        <xdr:cNvCxnSpPr>
          <a:endCxn id="5" idx="0"/>
        </xdr:cNvCxnSpPr>
      </xdr:nvCxnSpPr>
      <xdr:spPr>
        <a:xfrm flipH="1" flipV="1">
          <a:off x="3510975" y="419100"/>
          <a:ext cx="3750" cy="2609852"/>
        </a:xfrm>
        <a:prstGeom prst="line">
          <a:avLst/>
        </a:prstGeom>
        <a:ln>
          <a:prstDash val="dash"/>
        </a:ln>
      </xdr:spPr>
      <xdr:style>
        <a:lnRef idx="1">
          <a:schemeClr val="dk1"/>
        </a:lnRef>
        <a:fillRef idx="0">
          <a:schemeClr val="dk1"/>
        </a:fillRef>
        <a:effectRef idx="0">
          <a:schemeClr val="dk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190500</xdr:colOff>
      <xdr:row>2</xdr:row>
      <xdr:rowOff>38100</xdr:rowOff>
    </xdr:from>
    <xdr:to>
      <xdr:col>11</xdr:col>
      <xdr:colOff>144900</xdr:colOff>
      <xdr:row>22</xdr:row>
      <xdr:rowOff>188100</xdr:rowOff>
    </xdr:to>
    <xdr:graphicFrame macro="">
      <xdr:nvGraphicFramePr>
        <xdr:cNvPr id="2" name="Chart 1">
          <a:extLst>
            <a:ext uri="{FF2B5EF4-FFF2-40B4-BE49-F238E27FC236}">
              <a16:creationId xmlns:a16="http://schemas.microsoft.com/office/drawing/2014/main" id="{FF008EEA-1825-4E53-A6B7-0AD06680EB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200025</xdr:colOff>
      <xdr:row>2</xdr:row>
      <xdr:rowOff>38100</xdr:rowOff>
    </xdr:from>
    <xdr:to>
      <xdr:col>16</xdr:col>
      <xdr:colOff>285750</xdr:colOff>
      <xdr:row>6</xdr:row>
      <xdr:rowOff>95250</xdr:rowOff>
    </xdr:to>
    <xdr:sp macro="" textlink="">
      <xdr:nvSpPr>
        <xdr:cNvPr id="3" name="TextBox 2">
          <a:extLst>
            <a:ext uri="{FF2B5EF4-FFF2-40B4-BE49-F238E27FC236}">
              <a16:creationId xmlns:a16="http://schemas.microsoft.com/office/drawing/2014/main" id="{A93B2A73-6B74-491E-BA1D-0B8C1985E04F}"/>
            </a:ext>
          </a:extLst>
        </xdr:cNvPr>
        <xdr:cNvSpPr txBox="1"/>
      </xdr:nvSpPr>
      <xdr:spPr>
        <a:xfrm>
          <a:off x="6905625" y="419100"/>
          <a:ext cx="3133725" cy="819150"/>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t>Between 2018/19</a:t>
          </a:r>
          <a:r>
            <a:rPr lang="en-GB" sz="1100" baseline="0"/>
            <a:t> and 2019/20 there has been an overall increase in demand for support with welfare benefit claims and subsequently awards for these claims. </a:t>
          </a:r>
          <a:endParaRPr lang="en-GB"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32C0CD-5B8C-4995-9ABD-445C26CF6987}">
  <dimension ref="A1:C25"/>
  <sheetViews>
    <sheetView workbookViewId="0"/>
  </sheetViews>
  <sheetFormatPr defaultRowHeight="15" x14ac:dyDescent="0.25"/>
  <cols>
    <col min="1" max="1" width="106.5703125" style="5" customWidth="1"/>
    <col min="2" max="16384" width="9.140625" style="5"/>
  </cols>
  <sheetData>
    <row r="1" spans="1:3" ht="21" x14ac:dyDescent="0.35">
      <c r="A1" s="794" t="s">
        <v>354</v>
      </c>
    </row>
    <row r="2" spans="1:3" ht="18.75" x14ac:dyDescent="0.3">
      <c r="A2" s="831" t="s">
        <v>86</v>
      </c>
      <c r="B2" s="831"/>
      <c r="C2" s="831"/>
    </row>
    <row r="4" spans="1:3" ht="75" x14ac:dyDescent="0.25">
      <c r="A4" s="793" t="s">
        <v>368</v>
      </c>
    </row>
    <row r="6" spans="1:3" ht="21" x14ac:dyDescent="0.35">
      <c r="A6" s="797" t="s">
        <v>355</v>
      </c>
    </row>
    <row r="7" spans="1:3" x14ac:dyDescent="0.25">
      <c r="A7" s="795" t="s">
        <v>342</v>
      </c>
    </row>
    <row r="8" spans="1:3" x14ac:dyDescent="0.25">
      <c r="A8" s="796" t="s">
        <v>341</v>
      </c>
    </row>
    <row r="10" spans="1:3" x14ac:dyDescent="0.25">
      <c r="A10" s="782" t="s">
        <v>356</v>
      </c>
    </row>
    <row r="11" spans="1:3" x14ac:dyDescent="0.25">
      <c r="A11" s="795" t="s">
        <v>337</v>
      </c>
    </row>
    <row r="12" spans="1:3" x14ac:dyDescent="0.25">
      <c r="A12" s="795" t="s">
        <v>349</v>
      </c>
    </row>
    <row r="13" spans="1:3" x14ac:dyDescent="0.25">
      <c r="A13" s="795" t="s">
        <v>350</v>
      </c>
    </row>
    <row r="14" spans="1:3" x14ac:dyDescent="0.25">
      <c r="A14" s="795" t="s">
        <v>357</v>
      </c>
    </row>
    <row r="15" spans="1:3" x14ac:dyDescent="0.25">
      <c r="A15" s="795" t="s">
        <v>163</v>
      </c>
    </row>
    <row r="16" spans="1:3" x14ac:dyDescent="0.25">
      <c r="A16" s="795" t="s">
        <v>177</v>
      </c>
    </row>
    <row r="17" spans="1:1" x14ac:dyDescent="0.25">
      <c r="A17" s="796" t="s">
        <v>253</v>
      </c>
    </row>
    <row r="18" spans="1:1" x14ac:dyDescent="0.25">
      <c r="A18" s="795" t="s">
        <v>358</v>
      </c>
    </row>
    <row r="19" spans="1:1" x14ac:dyDescent="0.25">
      <c r="A19" s="795" t="s">
        <v>289</v>
      </c>
    </row>
    <row r="20" spans="1:1" x14ac:dyDescent="0.25">
      <c r="A20" s="795" t="s">
        <v>303</v>
      </c>
    </row>
    <row r="22" spans="1:1" x14ac:dyDescent="0.25">
      <c r="A22" s="782" t="s">
        <v>359</v>
      </c>
    </row>
    <row r="23" spans="1:1" x14ac:dyDescent="0.25">
      <c r="A23" s="796" t="s">
        <v>407</v>
      </c>
    </row>
    <row r="24" spans="1:1" x14ac:dyDescent="0.25">
      <c r="A24" s="795" t="s">
        <v>408</v>
      </c>
    </row>
    <row r="25" spans="1:1" x14ac:dyDescent="0.25">
      <c r="A25" s="795" t="s">
        <v>409</v>
      </c>
    </row>
  </sheetData>
  <mergeCells count="1">
    <mergeCell ref="A2:C2"/>
  </mergeCells>
  <hyperlinks>
    <hyperlink ref="A7" location="'Notes &amp; Caveats'!A1" display="Notes &amp; Caveats" xr:uid="{28781E6D-04E3-49FE-8FBE-CEBC4389374C}"/>
    <hyperlink ref="A8" location="'Key Points'!A1" display="Key Points" xr:uid="{E6ADA790-87D5-4D89-B680-124EF3C4E4E5}"/>
    <hyperlink ref="A11" location="Services!A1" display="Services" xr:uid="{A324F33C-1599-404C-AEF2-10B3F58F1658}"/>
    <hyperlink ref="A12" location="Demographics!A1" display="Demographics" xr:uid="{54553629-1B98-422F-B5F6-470ABAC958B4}"/>
    <hyperlink ref="A13" location="Debt!A1" display="Debt" xr:uid="{52EB010B-A5D1-48D5-B02D-857097D3BF8E}"/>
    <hyperlink ref="A14" location="Staff!A1" display="Staff" xr:uid="{407943E1-B9A5-474C-A418-0DCDBEB79151}"/>
    <hyperlink ref="A15" location="Funding!A1" display="Funding" xr:uid="{80560F25-B9F7-421D-AF48-18B3D035AD7B}"/>
    <hyperlink ref="A16" location="Volume!A1" display="Volume" xr:uid="{B0339C8F-8EFB-49F2-B87C-82403452B3C3}"/>
    <hyperlink ref="A17" location="'Debt Strategies'!A1" display="'Debt Strategies" xr:uid="{A06A489D-82F6-44E8-A311-70515BB1982E}"/>
    <hyperlink ref="A18" location="'Welfare Rights Activity'!A1" display="Welfare Rights Activity" xr:uid="{569E3668-93A2-450B-943A-9E5C9AA4F733}"/>
    <hyperlink ref="A19" location="'Financial Gain'!A1" display="Financial Gain" xr:uid="{5BE658DC-F57D-42A2-9F7A-7BC604BB821F}"/>
    <hyperlink ref="A20" location="'Softer Outcomes'!A1" display="Softer Outcomes" xr:uid="{4AE4F9F5-4D5C-40E3-9F4D-42FD8F902390}"/>
    <hyperlink ref="A23" location="'Economic Status Chart'!A1" display="Economic Status Chart" xr:uid="{7C659B8C-256A-4A52-B653-4B0695BA9FFD}"/>
    <hyperlink ref="A24" location="'Referrals Chart'!A1" display="Referrals Chart" xr:uid="{1591865F-0356-4E31-8A46-00419C44E586}"/>
    <hyperlink ref="A25" location="'Welfare Rights Activity Chart'!A1" display="Welfare Rights Activity Chart" xr:uid="{6AAB5DE3-BDA1-46F4-BA28-22571FFF9918}"/>
  </hyperlink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5C08B0-A54E-4F53-895D-10D029BA92AA}">
  <dimension ref="A1:O54"/>
  <sheetViews>
    <sheetView workbookViewId="0">
      <selection activeCell="A8" sqref="A8"/>
    </sheetView>
  </sheetViews>
  <sheetFormatPr defaultRowHeight="15" x14ac:dyDescent="0.25"/>
  <cols>
    <col min="1" max="1" width="9.140625" style="288"/>
    <col min="2" max="2" width="15" style="288" customWidth="1"/>
    <col min="3" max="14" width="16.140625" style="288" customWidth="1"/>
    <col min="15" max="16384" width="9.140625" style="288"/>
  </cols>
  <sheetData>
    <row r="1" spans="1:15" ht="18.75" x14ac:dyDescent="0.3">
      <c r="A1" s="831" t="s">
        <v>86</v>
      </c>
      <c r="B1" s="831"/>
      <c r="C1" s="831"/>
      <c r="O1" s="297"/>
    </row>
    <row r="2" spans="1:15" x14ac:dyDescent="0.25">
      <c r="A2" s="289" t="s">
        <v>163</v>
      </c>
    </row>
    <row r="3" spans="1:15" s="781" customFormat="1" x14ac:dyDescent="0.25">
      <c r="A3" s="297" t="s">
        <v>0</v>
      </c>
    </row>
    <row r="4" spans="1:15" x14ac:dyDescent="0.25">
      <c r="A4" s="289"/>
    </row>
    <row r="5" spans="1:15" x14ac:dyDescent="0.25">
      <c r="A5" s="280" t="s">
        <v>164</v>
      </c>
      <c r="C5" s="281" t="s">
        <v>175</v>
      </c>
    </row>
    <row r="6" spans="1:15" x14ac:dyDescent="0.25">
      <c r="A6" s="280" t="s">
        <v>174</v>
      </c>
      <c r="C6" s="281" t="s">
        <v>176</v>
      </c>
    </row>
    <row r="7" spans="1:15" x14ac:dyDescent="0.25">
      <c r="A7" s="280"/>
      <c r="C7" s="297"/>
    </row>
    <row r="8" spans="1:15" x14ac:dyDescent="0.25">
      <c r="A8" s="297" t="s">
        <v>168</v>
      </c>
      <c r="B8" s="286"/>
      <c r="C8" s="286"/>
      <c r="D8" s="286"/>
      <c r="E8" s="286"/>
      <c r="F8" s="318"/>
      <c r="G8" s="318"/>
      <c r="H8" s="318"/>
    </row>
    <row r="9" spans="1:15" x14ac:dyDescent="0.25">
      <c r="A9" s="289"/>
      <c r="F9" s="318"/>
      <c r="G9" s="318"/>
      <c r="H9" s="318"/>
    </row>
    <row r="10" spans="1:15" x14ac:dyDescent="0.25">
      <c r="B10" s="865" t="s">
        <v>164</v>
      </c>
      <c r="C10" s="837" t="str">
        <f>$A$1</f>
        <v>Fife</v>
      </c>
      <c r="D10" s="838"/>
      <c r="E10" s="846"/>
      <c r="F10" s="838" t="s">
        <v>71</v>
      </c>
      <c r="G10" s="838"/>
      <c r="H10" s="838"/>
    </row>
    <row r="11" spans="1:15" ht="15.75" thickBot="1" x14ac:dyDescent="0.3">
      <c r="B11" s="866"/>
      <c r="C11" s="300" t="s">
        <v>156</v>
      </c>
      <c r="D11" s="301" t="s">
        <v>157</v>
      </c>
      <c r="E11" s="293" t="s">
        <v>167</v>
      </c>
      <c r="F11" s="300" t="s">
        <v>156</v>
      </c>
      <c r="G11" s="301" t="s">
        <v>157</v>
      </c>
      <c r="H11" s="321" t="s">
        <v>167</v>
      </c>
    </row>
    <row r="12" spans="1:15" x14ac:dyDescent="0.25">
      <c r="B12" s="165" t="s">
        <v>113</v>
      </c>
      <c r="C12" s="40"/>
      <c r="D12" s="174"/>
      <c r="E12" s="195"/>
      <c r="F12" s="174"/>
      <c r="G12" s="174"/>
      <c r="H12" s="174"/>
    </row>
    <row r="13" spans="1:15" x14ac:dyDescent="0.25">
      <c r="B13" s="319" t="s">
        <v>5</v>
      </c>
      <c r="C13" s="317">
        <v>0</v>
      </c>
      <c r="D13" s="322">
        <v>588137</v>
      </c>
      <c r="E13" s="325">
        <f>SUM(C13:D13)</f>
        <v>588137</v>
      </c>
      <c r="F13" s="317">
        <v>14382414.17</v>
      </c>
      <c r="G13" s="322">
        <v>12339227.790000001</v>
      </c>
      <c r="H13" s="335">
        <f>SUM(F13:G13)</f>
        <v>26721641.960000001</v>
      </c>
    </row>
    <row r="14" spans="1:15" x14ac:dyDescent="0.25">
      <c r="B14" s="320" t="s">
        <v>6</v>
      </c>
      <c r="C14" s="323">
        <v>0</v>
      </c>
      <c r="D14" s="324">
        <v>987228</v>
      </c>
      <c r="E14" s="326">
        <f t="shared" ref="E14:E15" si="0">SUM(C14:D14)</f>
        <v>987228</v>
      </c>
      <c r="F14" s="323">
        <v>14914416.17</v>
      </c>
      <c r="G14" s="324">
        <v>11239610.120000001</v>
      </c>
      <c r="H14" s="336">
        <f t="shared" ref="H14" si="1">SUM(F14:G14)</f>
        <v>26154026.289999999</v>
      </c>
    </row>
    <row r="15" spans="1:15" x14ac:dyDescent="0.25">
      <c r="B15" s="327" t="s">
        <v>104</v>
      </c>
      <c r="C15" s="337" t="s">
        <v>411</v>
      </c>
      <c r="D15" s="340">
        <v>1862087</v>
      </c>
      <c r="E15" s="338">
        <f t="shared" si="0"/>
        <v>1862087</v>
      </c>
      <c r="F15" s="337">
        <v>15096719.860000001</v>
      </c>
      <c r="G15" s="340">
        <v>13098484.510000002</v>
      </c>
      <c r="H15" s="339">
        <f>SUM(F15:G15)</f>
        <v>28195204.370000005</v>
      </c>
    </row>
    <row r="16" spans="1:15" x14ac:dyDescent="0.25">
      <c r="B16" s="289" t="s">
        <v>114</v>
      </c>
      <c r="C16" s="186"/>
      <c r="D16" s="287"/>
      <c r="E16" s="294"/>
    </row>
    <row r="17" spans="1:14" x14ac:dyDescent="0.25">
      <c r="B17" s="290" t="s">
        <v>5</v>
      </c>
      <c r="C17" s="296">
        <f>IFERROR(C13/$E13,"-")</f>
        <v>0</v>
      </c>
      <c r="D17" s="253">
        <f>IFERROR(D13/$E13,"-")</f>
        <v>1</v>
      </c>
      <c r="E17" s="304"/>
      <c r="F17" s="253">
        <f>IFERROR(F13/$H13,"-")</f>
        <v>0.53823092875539746</v>
      </c>
      <c r="G17" s="253">
        <f>IFERROR(G13/$H13,"-")</f>
        <v>0.46176907124460254</v>
      </c>
      <c r="H17" s="253"/>
    </row>
    <row r="18" spans="1:14" x14ac:dyDescent="0.25">
      <c r="B18" s="291" t="s">
        <v>6</v>
      </c>
      <c r="C18" s="295">
        <f t="shared" ref="C18:D19" si="2">IFERROR(C14/$E14,"-")</f>
        <v>0</v>
      </c>
      <c r="D18" s="254">
        <f t="shared" si="2"/>
        <v>1</v>
      </c>
      <c r="E18" s="305"/>
      <c r="F18" s="254">
        <f t="shared" ref="F18:G19" si="3">IFERROR(F14/$H14,"-")</f>
        <v>0.57025316120074909</v>
      </c>
      <c r="G18" s="254">
        <f t="shared" si="3"/>
        <v>0.42974683879925096</v>
      </c>
      <c r="H18" s="254"/>
    </row>
    <row r="19" spans="1:14" ht="15.75" thickBot="1" x14ac:dyDescent="0.3">
      <c r="B19" s="299" t="s">
        <v>104</v>
      </c>
      <c r="C19" s="302" t="str">
        <f t="shared" si="2"/>
        <v>-</v>
      </c>
      <c r="D19" s="303">
        <f t="shared" si="2"/>
        <v>1</v>
      </c>
      <c r="E19" s="306"/>
      <c r="F19" s="303">
        <f t="shared" si="3"/>
        <v>0.53543573090972418</v>
      </c>
      <c r="G19" s="303">
        <f t="shared" si="3"/>
        <v>0.46456426909027576</v>
      </c>
      <c r="H19" s="303"/>
    </row>
    <row r="20" spans="1:14" x14ac:dyDescent="0.25">
      <c r="E20" s="341"/>
      <c r="F20" s="341"/>
      <c r="G20" s="341"/>
      <c r="H20" s="341"/>
    </row>
    <row r="21" spans="1:14" x14ac:dyDescent="0.25">
      <c r="A21" s="289" t="s">
        <v>173</v>
      </c>
      <c r="B21" s="286"/>
      <c r="C21" s="286"/>
      <c r="D21" s="286"/>
      <c r="E21" s="341"/>
      <c r="F21" s="341"/>
      <c r="G21" s="341"/>
      <c r="H21" s="341"/>
    </row>
    <row r="22" spans="1:14" x14ac:dyDescent="0.25">
      <c r="A22" s="289"/>
    </row>
    <row r="23" spans="1:14" x14ac:dyDescent="0.25">
      <c r="B23" s="865" t="s">
        <v>174</v>
      </c>
      <c r="C23" s="837" t="str">
        <f>$A$1</f>
        <v>Fife</v>
      </c>
      <c r="D23" s="838"/>
      <c r="E23" s="838"/>
      <c r="F23" s="838"/>
      <c r="G23" s="838"/>
      <c r="H23" s="846"/>
      <c r="I23" s="838" t="s">
        <v>71</v>
      </c>
      <c r="J23" s="838"/>
      <c r="K23" s="838"/>
      <c r="L23" s="838"/>
      <c r="M23" s="838"/>
      <c r="N23" s="838"/>
    </row>
    <row r="24" spans="1:14" ht="33" thickBot="1" x14ac:dyDescent="0.3">
      <c r="B24" s="865"/>
      <c r="C24" s="201" t="s">
        <v>169</v>
      </c>
      <c r="D24" s="202" t="s">
        <v>170</v>
      </c>
      <c r="E24" s="202" t="s">
        <v>171</v>
      </c>
      <c r="F24" s="202" t="s">
        <v>398</v>
      </c>
      <c r="G24" s="202" t="s">
        <v>399</v>
      </c>
      <c r="H24" s="96" t="s">
        <v>144</v>
      </c>
      <c r="I24" s="202" t="s">
        <v>169</v>
      </c>
      <c r="J24" s="202" t="s">
        <v>170</v>
      </c>
      <c r="K24" s="202" t="s">
        <v>171</v>
      </c>
      <c r="L24" s="202" t="s">
        <v>172</v>
      </c>
      <c r="M24" s="202" t="s">
        <v>46</v>
      </c>
      <c r="N24" s="351" t="s">
        <v>144</v>
      </c>
    </row>
    <row r="25" spans="1:14" x14ac:dyDescent="0.25">
      <c r="B25" s="187" t="s">
        <v>113</v>
      </c>
      <c r="C25" s="40"/>
      <c r="D25" s="174"/>
      <c r="E25" s="174"/>
      <c r="F25" s="174"/>
      <c r="G25" s="174"/>
      <c r="H25" s="195"/>
      <c r="I25" s="174"/>
      <c r="J25" s="174"/>
      <c r="K25" s="174"/>
      <c r="L25" s="174"/>
      <c r="M25" s="174"/>
      <c r="N25" s="174"/>
    </row>
    <row r="26" spans="1:14" x14ac:dyDescent="0.25">
      <c r="B26" s="343" t="s">
        <v>5</v>
      </c>
      <c r="C26" s="317" t="s">
        <v>115</v>
      </c>
      <c r="D26" s="322" t="s">
        <v>115</v>
      </c>
      <c r="E26" s="322" t="s">
        <v>115</v>
      </c>
      <c r="F26" s="322">
        <v>182215</v>
      </c>
      <c r="G26" s="322">
        <v>138970</v>
      </c>
      <c r="H26" s="359">
        <f>SUM(C26:G26)</f>
        <v>321185</v>
      </c>
      <c r="I26" s="322">
        <v>447591</v>
      </c>
      <c r="J26" s="322">
        <v>517349.44</v>
      </c>
      <c r="K26" s="322">
        <v>303137.03000000003</v>
      </c>
      <c r="L26" s="322">
        <v>1660152.81</v>
      </c>
      <c r="M26" s="322">
        <v>1189735.74</v>
      </c>
      <c r="N26" s="354">
        <f>SUM(I26:M26)</f>
        <v>4117966.0200000005</v>
      </c>
    </row>
    <row r="27" spans="1:14" x14ac:dyDescent="0.25">
      <c r="B27" s="344" t="s">
        <v>6</v>
      </c>
      <c r="C27" s="323" t="s">
        <v>411</v>
      </c>
      <c r="D27" s="324" t="s">
        <v>411</v>
      </c>
      <c r="E27" s="324" t="s">
        <v>411</v>
      </c>
      <c r="F27" s="324">
        <v>191545</v>
      </c>
      <c r="G27" s="324">
        <v>311704</v>
      </c>
      <c r="H27" s="360">
        <f t="shared" ref="H27:H28" si="4">SUM(C27:G27)</f>
        <v>503249</v>
      </c>
      <c r="I27" s="324">
        <v>290094</v>
      </c>
      <c r="J27" s="324">
        <v>459223.27999999997</v>
      </c>
      <c r="K27" s="324">
        <v>545522.46</v>
      </c>
      <c r="L27" s="324">
        <v>771397.88</v>
      </c>
      <c r="M27" s="324">
        <v>1977490.44</v>
      </c>
      <c r="N27" s="355">
        <f t="shared" ref="N27:N28" si="5">SUM(I27:M27)</f>
        <v>4043728.06</v>
      </c>
    </row>
    <row r="28" spans="1:14" x14ac:dyDescent="0.25">
      <c r="B28" s="357" t="s">
        <v>104</v>
      </c>
      <c r="C28" s="317" t="s">
        <v>411</v>
      </c>
      <c r="D28" s="322" t="s">
        <v>411</v>
      </c>
      <c r="E28" s="322" t="s">
        <v>411</v>
      </c>
      <c r="F28" s="322">
        <v>89315</v>
      </c>
      <c r="G28" s="322">
        <v>321788</v>
      </c>
      <c r="H28" s="359">
        <f t="shared" si="4"/>
        <v>411103</v>
      </c>
      <c r="I28" s="322">
        <v>161840.16999999998</v>
      </c>
      <c r="J28" s="322">
        <v>191878.59</v>
      </c>
      <c r="K28" s="322">
        <v>274847.45999999996</v>
      </c>
      <c r="L28" s="322">
        <v>603628.26</v>
      </c>
      <c r="M28" s="322">
        <v>2221867.85</v>
      </c>
      <c r="N28" s="354">
        <f t="shared" si="5"/>
        <v>3454062.33</v>
      </c>
    </row>
    <row r="29" spans="1:14" x14ac:dyDescent="0.25">
      <c r="B29" s="358" t="s">
        <v>114</v>
      </c>
      <c r="C29" s="361"/>
      <c r="D29" s="353"/>
      <c r="E29" s="353"/>
      <c r="F29" s="353"/>
      <c r="G29" s="353"/>
      <c r="H29" s="358"/>
      <c r="I29" s="353"/>
      <c r="J29" s="353"/>
      <c r="K29" s="353"/>
      <c r="L29" s="353"/>
      <c r="M29" s="353"/>
      <c r="N29" s="352"/>
    </row>
    <row r="30" spans="1:14" x14ac:dyDescent="0.25">
      <c r="B30" s="343" t="s">
        <v>5</v>
      </c>
      <c r="C30" s="348" t="str">
        <f>IFERROR(C26/$H26,"-")</f>
        <v>-</v>
      </c>
      <c r="D30" s="253" t="str">
        <f t="shared" ref="D30:G30" si="6">IFERROR(D26/$H26,"-")</f>
        <v>-</v>
      </c>
      <c r="E30" s="253" t="str">
        <f t="shared" si="6"/>
        <v>-</v>
      </c>
      <c r="F30" s="253">
        <f t="shared" si="6"/>
        <v>0.567321014368666</v>
      </c>
      <c r="G30" s="253">
        <f t="shared" si="6"/>
        <v>0.43267898563133395</v>
      </c>
      <c r="H30" s="362"/>
      <c r="I30" s="253">
        <f>IFERROR(I26/$N26,"-")</f>
        <v>0.10869225190935401</v>
      </c>
      <c r="J30" s="253">
        <f t="shared" ref="J30:M30" si="7">IFERROR(J26/$N26,"-")</f>
        <v>0.12563227512984673</v>
      </c>
      <c r="K30" s="253">
        <f t="shared" si="7"/>
        <v>7.3613290767270578E-2</v>
      </c>
      <c r="L30" s="253">
        <f t="shared" si="7"/>
        <v>0.40314873943520296</v>
      </c>
      <c r="M30" s="253">
        <f t="shared" si="7"/>
        <v>0.28891344275832559</v>
      </c>
      <c r="N30" s="363"/>
    </row>
    <row r="31" spans="1:14" x14ac:dyDescent="0.25">
      <c r="B31" s="344" t="s">
        <v>6</v>
      </c>
      <c r="C31" s="347" t="str">
        <f t="shared" ref="C31:G31" si="8">IFERROR(C27/$H27,"-")</f>
        <v>-</v>
      </c>
      <c r="D31" s="254" t="str">
        <f t="shared" si="8"/>
        <v>-</v>
      </c>
      <c r="E31" s="254" t="str">
        <f t="shared" si="8"/>
        <v>-</v>
      </c>
      <c r="F31" s="254">
        <f t="shared" si="8"/>
        <v>0.38061675234327341</v>
      </c>
      <c r="G31" s="254">
        <f t="shared" si="8"/>
        <v>0.61938324765672659</v>
      </c>
      <c r="H31" s="345"/>
      <c r="I31" s="254">
        <f t="shared" ref="I31:M31" si="9">IFERROR(I27/$N27,"-")</f>
        <v>7.1739245492190684E-2</v>
      </c>
      <c r="J31" s="254">
        <f t="shared" si="9"/>
        <v>0.11356433300809055</v>
      </c>
      <c r="K31" s="254">
        <f t="shared" si="9"/>
        <v>0.134905822524574</v>
      </c>
      <c r="L31" s="254">
        <f t="shared" si="9"/>
        <v>0.19076403471107797</v>
      </c>
      <c r="M31" s="254">
        <f t="shared" si="9"/>
        <v>0.48902656426406677</v>
      </c>
      <c r="N31" s="356"/>
    </row>
    <row r="32" spans="1:14" ht="15.75" thickBot="1" x14ac:dyDescent="0.3">
      <c r="B32" s="298" t="s">
        <v>104</v>
      </c>
      <c r="C32" s="349" t="str">
        <f t="shared" ref="C32:G32" si="10">IFERROR(C28/$H28,"-")</f>
        <v>-</v>
      </c>
      <c r="D32" s="350" t="str">
        <f t="shared" si="10"/>
        <v>-</v>
      </c>
      <c r="E32" s="350" t="str">
        <f t="shared" si="10"/>
        <v>-</v>
      </c>
      <c r="F32" s="350">
        <f t="shared" si="10"/>
        <v>0.21725698912438002</v>
      </c>
      <c r="G32" s="350">
        <f t="shared" si="10"/>
        <v>0.78274301087561993</v>
      </c>
      <c r="H32" s="346"/>
      <c r="I32" s="350">
        <f t="shared" ref="I32:M32" si="11">IFERROR(I28/$N28,"-")</f>
        <v>4.6855023024439744E-2</v>
      </c>
      <c r="J32" s="350">
        <f t="shared" si="11"/>
        <v>5.5551571358007312E-2</v>
      </c>
      <c r="K32" s="350">
        <f t="shared" si="11"/>
        <v>7.9572235165773622E-2</v>
      </c>
      <c r="L32" s="350">
        <f t="shared" si="11"/>
        <v>0.17475893667500783</v>
      </c>
      <c r="M32" s="350">
        <f t="shared" si="11"/>
        <v>0.6432622337767715</v>
      </c>
      <c r="N32" s="364"/>
    </row>
    <row r="34" spans="1:6" s="781" customFormat="1" x14ac:dyDescent="0.25">
      <c r="A34" s="15" t="s">
        <v>401</v>
      </c>
    </row>
    <row r="35" spans="1:6" x14ac:dyDescent="0.25">
      <c r="A35" s="783" t="s">
        <v>400</v>
      </c>
      <c r="B35" s="341"/>
      <c r="C35" s="341"/>
      <c r="D35" s="341"/>
      <c r="E35" s="341"/>
      <c r="F35" s="341"/>
    </row>
    <row r="36" spans="1:6" x14ac:dyDescent="0.25">
      <c r="A36" s="824" t="s">
        <v>391</v>
      </c>
      <c r="B36" s="341"/>
      <c r="C36" s="341"/>
      <c r="D36" s="341"/>
      <c r="E36" s="341"/>
      <c r="F36" s="341"/>
    </row>
    <row r="37" spans="1:6" x14ac:dyDescent="0.25">
      <c r="A37" s="824" t="s">
        <v>392</v>
      </c>
      <c r="B37" s="781"/>
      <c r="C37" s="341"/>
      <c r="D37" s="341"/>
      <c r="E37" s="341"/>
      <c r="F37" s="341"/>
    </row>
    <row r="38" spans="1:6" x14ac:dyDescent="0.25">
      <c r="A38" s="781"/>
      <c r="B38" s="781"/>
      <c r="C38" s="341"/>
      <c r="D38" s="341"/>
      <c r="E38" s="341"/>
      <c r="F38" s="341"/>
    </row>
    <row r="39" spans="1:6" x14ac:dyDescent="0.25">
      <c r="A39" s="781"/>
      <c r="B39" s="781"/>
      <c r="C39" s="341"/>
      <c r="D39" s="341"/>
      <c r="E39" s="341"/>
      <c r="F39" s="341"/>
    </row>
    <row r="40" spans="1:6" x14ac:dyDescent="0.25">
      <c r="A40" s="781"/>
      <c r="B40" s="781"/>
      <c r="C40" s="341"/>
      <c r="D40" s="341"/>
      <c r="E40" s="341"/>
      <c r="F40" s="341"/>
    </row>
    <row r="41" spans="1:6" x14ac:dyDescent="0.25">
      <c r="A41" s="781"/>
      <c r="B41" s="781"/>
      <c r="C41" s="341"/>
      <c r="D41" s="341"/>
      <c r="E41" s="341"/>
      <c r="F41" s="341"/>
    </row>
    <row r="42" spans="1:6" x14ac:dyDescent="0.25">
      <c r="A42" s="781"/>
      <c r="B42" s="781"/>
      <c r="C42" s="341"/>
      <c r="D42" s="341"/>
      <c r="E42" s="341"/>
      <c r="F42" s="341"/>
    </row>
    <row r="43" spans="1:6" x14ac:dyDescent="0.25">
      <c r="A43" s="781"/>
      <c r="B43" s="781"/>
      <c r="C43" s="341"/>
      <c r="D43" s="341"/>
      <c r="E43" s="341"/>
      <c r="F43" s="341"/>
    </row>
    <row r="44" spans="1:6" x14ac:dyDescent="0.25">
      <c r="A44" s="781"/>
      <c r="B44" s="781"/>
      <c r="C44" s="341"/>
      <c r="D44" s="341"/>
      <c r="E44" s="341"/>
      <c r="F44" s="341"/>
    </row>
    <row r="45" spans="1:6" x14ac:dyDescent="0.25">
      <c r="A45" s="781"/>
      <c r="B45" s="781"/>
      <c r="C45" s="341"/>
      <c r="D45" s="341"/>
      <c r="E45" s="341"/>
      <c r="F45" s="341"/>
    </row>
    <row r="46" spans="1:6" x14ac:dyDescent="0.25">
      <c r="A46" s="781"/>
      <c r="B46" s="781"/>
      <c r="C46" s="341"/>
      <c r="D46" s="341"/>
      <c r="E46" s="341"/>
      <c r="F46" s="341"/>
    </row>
    <row r="47" spans="1:6" x14ac:dyDescent="0.25">
      <c r="A47" s="781"/>
      <c r="B47" s="781"/>
      <c r="C47" s="341"/>
      <c r="D47" s="341"/>
      <c r="E47" s="341"/>
      <c r="F47" s="341"/>
    </row>
    <row r="48" spans="1:6" x14ac:dyDescent="0.25">
      <c r="A48" s="781"/>
      <c r="B48" s="781"/>
    </row>
    <row r="49" spans="1:2" x14ac:dyDescent="0.25">
      <c r="A49" s="781"/>
      <c r="B49" s="781"/>
    </row>
    <row r="50" spans="1:2" x14ac:dyDescent="0.25">
      <c r="A50" s="781"/>
      <c r="B50" s="781"/>
    </row>
    <row r="51" spans="1:2" x14ac:dyDescent="0.25">
      <c r="A51" s="781"/>
      <c r="B51" s="781"/>
    </row>
    <row r="52" spans="1:2" x14ac:dyDescent="0.25">
      <c r="A52" s="781"/>
      <c r="B52" s="781"/>
    </row>
    <row r="53" spans="1:2" x14ac:dyDescent="0.25">
      <c r="A53" s="781"/>
      <c r="B53" s="781"/>
    </row>
    <row r="54" spans="1:2" x14ac:dyDescent="0.25">
      <c r="A54" s="781"/>
      <c r="B54" s="781"/>
    </row>
  </sheetData>
  <mergeCells count="7">
    <mergeCell ref="I23:N23"/>
    <mergeCell ref="A1:C1"/>
    <mergeCell ref="C10:E10"/>
    <mergeCell ref="F10:H10"/>
    <mergeCell ref="B23:B24"/>
    <mergeCell ref="B10:B11"/>
    <mergeCell ref="C23:H23"/>
  </mergeCells>
  <hyperlinks>
    <hyperlink ref="C5" location="Funding!B9" display="Table I2.1" xr:uid="{0F07966D-6CB3-4F43-903E-8206216AAB7E}"/>
    <hyperlink ref="C6" location="Funding!B22" display="Table I2.2" xr:uid="{5558E495-2633-4CDB-B2E5-20FFA6F1F12E}"/>
    <hyperlink ref="A3" location="Contents!A1" display="Return to Contents" xr:uid="{2EAE58A6-1877-4778-B45D-7C03737863FF}"/>
    <hyperlink ref="A8" location="'Notes &amp; Caveats'!A23" display="Table I2.1 Local Authority Funding for Each Type of Provision in 2017/18, 2018/19 and 2019/20" xr:uid="{8B48E021-EA7D-44C9-B13E-7A3F1DCC5AB6}"/>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537B69-BE77-4144-B93D-D775750A7815}">
  <dimension ref="A1:O94"/>
  <sheetViews>
    <sheetView topLeftCell="A19" workbookViewId="0">
      <selection activeCell="A33" sqref="A33"/>
    </sheetView>
  </sheetViews>
  <sheetFormatPr defaultRowHeight="15" x14ac:dyDescent="0.25"/>
  <cols>
    <col min="1" max="1" width="9.140625" style="341"/>
    <col min="2" max="2" width="23.7109375" style="341" customWidth="1"/>
    <col min="3" max="3" width="15.42578125" style="341" customWidth="1"/>
    <col min="4" max="14" width="13.5703125" style="341" customWidth="1"/>
    <col min="15" max="16384" width="9.140625" style="341"/>
  </cols>
  <sheetData>
    <row r="1" spans="1:13" ht="18.75" x14ac:dyDescent="0.3">
      <c r="A1" s="831" t="s">
        <v>86</v>
      </c>
      <c r="B1" s="831"/>
      <c r="C1" s="831"/>
    </row>
    <row r="2" spans="1:13" x14ac:dyDescent="0.25">
      <c r="A2" s="342" t="s">
        <v>177</v>
      </c>
    </row>
    <row r="3" spans="1:13" s="781" customFormat="1" x14ac:dyDescent="0.25">
      <c r="A3" s="297" t="s">
        <v>0</v>
      </c>
    </row>
    <row r="4" spans="1:13" s="474" customFormat="1" x14ac:dyDescent="0.25">
      <c r="A4" s="475"/>
    </row>
    <row r="5" spans="1:13" s="474" customFormat="1" x14ac:dyDescent="0.25">
      <c r="A5" s="280" t="s">
        <v>221</v>
      </c>
      <c r="C5" s="281" t="s">
        <v>224</v>
      </c>
    </row>
    <row r="6" spans="1:13" s="474" customFormat="1" x14ac:dyDescent="0.25">
      <c r="A6" s="280" t="s">
        <v>222</v>
      </c>
      <c r="C6" s="281" t="s">
        <v>225</v>
      </c>
    </row>
    <row r="7" spans="1:13" s="474" customFormat="1" x14ac:dyDescent="0.25">
      <c r="A7" s="280" t="s">
        <v>190</v>
      </c>
      <c r="C7" s="281" t="s">
        <v>226</v>
      </c>
    </row>
    <row r="8" spans="1:13" s="474" customFormat="1" x14ac:dyDescent="0.25">
      <c r="A8" s="280" t="s">
        <v>201</v>
      </c>
      <c r="C8" s="281" t="s">
        <v>227</v>
      </c>
    </row>
    <row r="9" spans="1:13" s="474" customFormat="1" x14ac:dyDescent="0.25">
      <c r="A9" s="280" t="s">
        <v>223</v>
      </c>
      <c r="C9" s="281" t="s">
        <v>228</v>
      </c>
    </row>
    <row r="10" spans="1:13" s="474" customFormat="1" x14ac:dyDescent="0.25">
      <c r="A10" s="280" t="s">
        <v>220</v>
      </c>
      <c r="C10" s="281" t="s">
        <v>229</v>
      </c>
    </row>
    <row r="12" spans="1:13" x14ac:dyDescent="0.25">
      <c r="A12" s="365" t="s">
        <v>182</v>
      </c>
    </row>
    <row r="14" spans="1:13" x14ac:dyDescent="0.25">
      <c r="B14" s="367"/>
      <c r="C14" s="837" t="str">
        <f>A1</f>
        <v>Fife</v>
      </c>
      <c r="D14" s="838"/>
      <c r="E14" s="846"/>
      <c r="F14" s="838" t="s">
        <v>71</v>
      </c>
      <c r="G14" s="838"/>
      <c r="H14" s="838"/>
      <c r="J14" s="366"/>
      <c r="K14" s="366"/>
      <c r="L14" s="366"/>
      <c r="M14" s="366"/>
    </row>
    <row r="15" spans="1:13" ht="15.75" thickBot="1" x14ac:dyDescent="0.3">
      <c r="B15" s="367" t="s">
        <v>178</v>
      </c>
      <c r="C15" s="447" t="s">
        <v>179</v>
      </c>
      <c r="D15" s="418" t="s">
        <v>180</v>
      </c>
      <c r="E15" s="419" t="s">
        <v>181</v>
      </c>
      <c r="F15" s="390" t="s">
        <v>179</v>
      </c>
      <c r="G15" s="390" t="s">
        <v>180</v>
      </c>
      <c r="H15" s="390" t="s">
        <v>181</v>
      </c>
      <c r="J15" s="366"/>
      <c r="K15" s="366"/>
      <c r="L15" s="366"/>
      <c r="M15" s="366"/>
    </row>
    <row r="16" spans="1:13" x14ac:dyDescent="0.25">
      <c r="B16" s="372" t="s">
        <v>5</v>
      </c>
      <c r="C16" s="441">
        <v>6642</v>
      </c>
      <c r="D16" s="442">
        <v>4513</v>
      </c>
      <c r="E16" s="443">
        <v>2492</v>
      </c>
      <c r="F16" s="441">
        <v>206829</v>
      </c>
      <c r="G16" s="442">
        <v>164415</v>
      </c>
      <c r="H16" s="442">
        <v>99017</v>
      </c>
      <c r="J16" s="366"/>
      <c r="K16" s="366"/>
      <c r="L16" s="366"/>
      <c r="M16" s="366"/>
    </row>
    <row r="17" spans="1:15" x14ac:dyDescent="0.25">
      <c r="B17" s="332" t="s">
        <v>6</v>
      </c>
      <c r="C17" s="170">
        <v>11456</v>
      </c>
      <c r="D17" s="163">
        <v>5936</v>
      </c>
      <c r="E17" s="164" t="s">
        <v>115</v>
      </c>
      <c r="F17" s="163">
        <v>300510</v>
      </c>
      <c r="G17" s="163">
        <v>244637</v>
      </c>
      <c r="H17" s="163">
        <v>68653</v>
      </c>
      <c r="J17" s="366"/>
      <c r="K17" s="366"/>
      <c r="L17" s="366"/>
      <c r="M17" s="366"/>
    </row>
    <row r="18" spans="1:15" ht="15.75" thickBot="1" x14ac:dyDescent="0.3">
      <c r="B18" s="373" t="s">
        <v>104</v>
      </c>
      <c r="C18" s="444">
        <v>11242.199999999999</v>
      </c>
      <c r="D18" s="445">
        <v>5613.5999999999995</v>
      </c>
      <c r="E18" s="446">
        <v>3748.2</v>
      </c>
      <c r="F18" s="445">
        <v>302659.79500000004</v>
      </c>
      <c r="G18" s="445">
        <v>249108.245</v>
      </c>
      <c r="H18" s="445">
        <v>104911.72499999999</v>
      </c>
      <c r="J18" s="366"/>
      <c r="K18" s="366"/>
      <c r="L18" s="366"/>
      <c r="M18" s="366"/>
    </row>
    <row r="19" spans="1:15" x14ac:dyDescent="0.25">
      <c r="C19" s="368"/>
      <c r="D19" s="368"/>
      <c r="E19" s="368"/>
      <c r="F19" s="368"/>
      <c r="G19" s="368"/>
      <c r="H19" s="368"/>
      <c r="J19" s="366"/>
      <c r="K19" s="366"/>
      <c r="L19" s="366"/>
      <c r="M19" s="366"/>
    </row>
    <row r="20" spans="1:15" x14ac:dyDescent="0.25">
      <c r="A20" s="297" t="s">
        <v>183</v>
      </c>
      <c r="C20" s="368"/>
      <c r="D20" s="368"/>
      <c r="E20" s="368"/>
      <c r="F20" s="368"/>
      <c r="G20" s="368"/>
      <c r="H20" s="368"/>
    </row>
    <row r="22" spans="1:15" x14ac:dyDescent="0.25">
      <c r="C22" s="837" t="str">
        <f>$A$1</f>
        <v>Fife</v>
      </c>
      <c r="D22" s="838"/>
      <c r="E22" s="838"/>
      <c r="F22" s="838"/>
      <c r="G22" s="838"/>
      <c r="H22" s="846"/>
      <c r="I22" s="837" t="s">
        <v>71</v>
      </c>
      <c r="J22" s="838"/>
      <c r="K22" s="838"/>
      <c r="L22" s="838"/>
      <c r="M22" s="838"/>
      <c r="N22" s="838"/>
    </row>
    <row r="23" spans="1:15" ht="15.75" thickBot="1" x14ac:dyDescent="0.3">
      <c r="B23" s="375" t="s">
        <v>222</v>
      </c>
      <c r="C23" s="447" t="s">
        <v>186</v>
      </c>
      <c r="D23" s="418" t="s">
        <v>188</v>
      </c>
      <c r="E23" s="418" t="s">
        <v>187</v>
      </c>
      <c r="F23" s="418" t="s">
        <v>185</v>
      </c>
      <c r="G23" s="418" t="s">
        <v>184</v>
      </c>
      <c r="H23" s="419" t="s">
        <v>46</v>
      </c>
      <c r="I23" s="447" t="s">
        <v>186</v>
      </c>
      <c r="J23" s="418" t="s">
        <v>188</v>
      </c>
      <c r="K23" s="418" t="s">
        <v>187</v>
      </c>
      <c r="L23" s="418" t="s">
        <v>185</v>
      </c>
      <c r="M23" s="418" t="s">
        <v>184</v>
      </c>
      <c r="N23" s="418" t="s">
        <v>46</v>
      </c>
    </row>
    <row r="24" spans="1:15" x14ac:dyDescent="0.25">
      <c r="B24" s="165" t="s">
        <v>113</v>
      </c>
      <c r="C24" s="40"/>
      <c r="D24" s="174"/>
      <c r="E24" s="174"/>
      <c r="F24" s="174"/>
      <c r="G24" s="174"/>
      <c r="H24" s="195"/>
      <c r="I24" s="174"/>
      <c r="J24" s="174"/>
      <c r="K24" s="174"/>
      <c r="L24" s="174"/>
      <c r="M24" s="174"/>
      <c r="N24" s="174"/>
    </row>
    <row r="25" spans="1:15" x14ac:dyDescent="0.25">
      <c r="B25" s="333" t="s">
        <v>5</v>
      </c>
      <c r="C25" s="157">
        <v>129</v>
      </c>
      <c r="D25" s="158">
        <v>561</v>
      </c>
      <c r="E25" s="158">
        <v>1164</v>
      </c>
      <c r="F25" s="158">
        <v>1095</v>
      </c>
      <c r="G25" s="158" t="s">
        <v>115</v>
      </c>
      <c r="H25" s="196" t="s">
        <v>412</v>
      </c>
      <c r="I25" s="158">
        <v>16380</v>
      </c>
      <c r="J25" s="158">
        <v>129567</v>
      </c>
      <c r="K25" s="158">
        <v>70004</v>
      </c>
      <c r="L25" s="158">
        <v>2047</v>
      </c>
      <c r="M25" s="158">
        <v>0</v>
      </c>
      <c r="N25" s="158" t="s">
        <v>412</v>
      </c>
    </row>
    <row r="26" spans="1:15" x14ac:dyDescent="0.25">
      <c r="B26" s="334" t="s">
        <v>6</v>
      </c>
      <c r="C26" s="161" t="s">
        <v>115</v>
      </c>
      <c r="D26" s="162" t="s">
        <v>115</v>
      </c>
      <c r="E26" s="162" t="s">
        <v>115</v>
      </c>
      <c r="F26" s="162" t="s">
        <v>115</v>
      </c>
      <c r="G26" s="162" t="s">
        <v>115</v>
      </c>
      <c r="H26" s="449" t="s">
        <v>412</v>
      </c>
      <c r="I26" s="162">
        <v>22286</v>
      </c>
      <c r="J26" s="162">
        <v>103407</v>
      </c>
      <c r="K26" s="162">
        <v>56566</v>
      </c>
      <c r="L26" s="162">
        <v>4739</v>
      </c>
      <c r="M26" s="162">
        <v>833</v>
      </c>
      <c r="N26" s="162" t="s">
        <v>412</v>
      </c>
    </row>
    <row r="27" spans="1:15" x14ac:dyDescent="0.25">
      <c r="B27" s="333" t="s">
        <v>104</v>
      </c>
      <c r="C27" s="157">
        <v>351.59999999999997</v>
      </c>
      <c r="D27" s="158">
        <v>4111.2</v>
      </c>
      <c r="E27" s="158">
        <v>2613.6</v>
      </c>
      <c r="F27" s="158">
        <v>0</v>
      </c>
      <c r="G27" s="158">
        <v>51</v>
      </c>
      <c r="H27" s="196">
        <v>194.4</v>
      </c>
      <c r="I27" s="158">
        <v>17723.425000000003</v>
      </c>
      <c r="J27" s="158">
        <v>93863.78</v>
      </c>
      <c r="K27" s="158">
        <v>74746.31</v>
      </c>
      <c r="L27" s="158">
        <v>1217</v>
      </c>
      <c r="M27" s="158">
        <v>403.60499999999996</v>
      </c>
      <c r="N27" s="158">
        <v>6676.95</v>
      </c>
    </row>
    <row r="28" spans="1:15" x14ac:dyDescent="0.25">
      <c r="B28" s="352" t="s">
        <v>114</v>
      </c>
      <c r="C28" s="361"/>
      <c r="D28" s="353"/>
      <c r="E28" s="353"/>
      <c r="F28" s="353"/>
      <c r="G28" s="353"/>
      <c r="H28" s="376"/>
      <c r="I28" s="455"/>
      <c r="J28" s="455"/>
      <c r="K28" s="455"/>
      <c r="L28" s="455"/>
      <c r="M28" s="455"/>
      <c r="N28" s="455"/>
    </row>
    <row r="29" spans="1:15" x14ac:dyDescent="0.25">
      <c r="B29" s="333" t="s">
        <v>5</v>
      </c>
      <c r="C29" s="450">
        <f>IFERROR(C25/SUM($C25:$H25),"-")</f>
        <v>4.3743641912512718E-2</v>
      </c>
      <c r="D29" s="258">
        <f t="shared" ref="D29:H29" si="0">IFERROR(D25/SUM($C25:$H25),"-")</f>
        <v>0.19023397761953204</v>
      </c>
      <c r="E29" s="258">
        <f t="shared" si="0"/>
        <v>0.39471007121057988</v>
      </c>
      <c r="F29" s="258">
        <f t="shared" si="0"/>
        <v>0.37131230925737541</v>
      </c>
      <c r="G29" s="258" t="str">
        <f t="shared" si="0"/>
        <v>-</v>
      </c>
      <c r="H29" s="259" t="str">
        <f t="shared" si="0"/>
        <v>-</v>
      </c>
      <c r="I29" s="450">
        <f>IFERROR(I25/SUM($I25:$N25),"-")</f>
        <v>7.5138304021137803E-2</v>
      </c>
      <c r="J29" s="258">
        <f t="shared" ref="J29:N29" si="1">IFERROR(J25/SUM($I25:$N25),"-")</f>
        <v>0.59434948944485733</v>
      </c>
      <c r="K29" s="258">
        <f t="shared" si="1"/>
        <v>0.3211222121303865</v>
      </c>
      <c r="L29" s="258">
        <f t="shared" si="1"/>
        <v>9.3899944036183822E-3</v>
      </c>
      <c r="M29" s="258">
        <f t="shared" si="1"/>
        <v>0</v>
      </c>
      <c r="N29" s="258" t="str">
        <f t="shared" si="1"/>
        <v>-</v>
      </c>
      <c r="O29" s="24"/>
    </row>
    <row r="30" spans="1:15" x14ac:dyDescent="0.25">
      <c r="B30" s="334" t="s">
        <v>6</v>
      </c>
      <c r="C30" s="451" t="str">
        <f t="shared" ref="C30:H30" si="2">IFERROR(C26/SUM($C26:$H26),"-")</f>
        <v>-</v>
      </c>
      <c r="D30" s="31" t="str">
        <f t="shared" si="2"/>
        <v>-</v>
      </c>
      <c r="E30" s="31" t="str">
        <f t="shared" si="2"/>
        <v>-</v>
      </c>
      <c r="F30" s="31" t="str">
        <f t="shared" si="2"/>
        <v>-</v>
      </c>
      <c r="G30" s="31" t="str">
        <f t="shared" si="2"/>
        <v>-</v>
      </c>
      <c r="H30" s="264" t="str">
        <f t="shared" si="2"/>
        <v>-</v>
      </c>
      <c r="I30" s="31">
        <f t="shared" ref="I30:I31" si="3">IFERROR(I26/SUM($I26:$N26),"-")</f>
        <v>0.11864921125905735</v>
      </c>
      <c r="J30" s="31">
        <f t="shared" ref="J30:N30" si="4">IFERROR(J26/SUM($I26:$N26),"-")</f>
        <v>0.55053212728463352</v>
      </c>
      <c r="K30" s="31">
        <f t="shared" si="4"/>
        <v>0.30115369667413794</v>
      </c>
      <c r="L30" s="31">
        <f t="shared" si="4"/>
        <v>2.5230127082324003E-2</v>
      </c>
      <c r="M30" s="31">
        <f t="shared" si="4"/>
        <v>4.4348376998472033E-3</v>
      </c>
      <c r="N30" s="31" t="str">
        <f t="shared" si="4"/>
        <v>-</v>
      </c>
      <c r="O30" s="24"/>
    </row>
    <row r="31" spans="1:15" ht="15.75" thickBot="1" x14ac:dyDescent="0.3">
      <c r="B31" s="374" t="s">
        <v>104</v>
      </c>
      <c r="C31" s="452">
        <f t="shared" ref="C31:H31" si="5">IFERROR(C27/SUM($C27:$H27),"-")</f>
        <v>4.8020978447922642E-2</v>
      </c>
      <c r="D31" s="453">
        <f t="shared" si="5"/>
        <v>0.56150127017946405</v>
      </c>
      <c r="E31" s="453">
        <f t="shared" si="5"/>
        <v>0.35696140293370487</v>
      </c>
      <c r="F31" s="453">
        <f t="shared" si="5"/>
        <v>0</v>
      </c>
      <c r="G31" s="453">
        <f t="shared" si="5"/>
        <v>6.9655002868147181E-3</v>
      </c>
      <c r="H31" s="454">
        <f t="shared" si="5"/>
        <v>2.6550848152093749E-2</v>
      </c>
      <c r="I31" s="453">
        <f t="shared" si="3"/>
        <v>9.1061642932960291E-2</v>
      </c>
      <c r="J31" s="453">
        <f t="shared" ref="J31:N31" si="6">IFERROR(J27/SUM($I27:$N27),"-")</f>
        <v>0.48226513885989519</v>
      </c>
      <c r="K31" s="453">
        <f t="shared" si="6"/>
        <v>0.38404099612667175</v>
      </c>
      <c r="L31" s="453">
        <f t="shared" si="6"/>
        <v>6.2528557233950356E-3</v>
      </c>
      <c r="M31" s="453">
        <f t="shared" si="6"/>
        <v>2.0736925507320076E-3</v>
      </c>
      <c r="N31" s="453">
        <f t="shared" si="6"/>
        <v>3.4305673806345506E-2</v>
      </c>
      <c r="O31" s="24"/>
    </row>
    <row r="32" spans="1:15" x14ac:dyDescent="0.25">
      <c r="O32" s="24"/>
    </row>
    <row r="33" spans="1:14" x14ac:dyDescent="0.25">
      <c r="A33" s="297" t="s">
        <v>189</v>
      </c>
    </row>
    <row r="35" spans="1:14" x14ac:dyDescent="0.25">
      <c r="C35" s="837" t="s">
        <v>190</v>
      </c>
      <c r="D35" s="838"/>
    </row>
    <row r="36" spans="1:14" ht="15.75" thickBot="1" x14ac:dyDescent="0.3">
      <c r="B36" s="382" t="s">
        <v>191</v>
      </c>
      <c r="C36" s="472" t="str">
        <f>$A$1</f>
        <v>Fife</v>
      </c>
      <c r="D36" s="478" t="s">
        <v>71</v>
      </c>
    </row>
    <row r="37" spans="1:14" x14ac:dyDescent="0.25">
      <c r="B37" s="385" t="s">
        <v>6</v>
      </c>
      <c r="C37" s="386">
        <v>576</v>
      </c>
      <c r="D37" s="387">
        <v>44416</v>
      </c>
      <c r="E37" s="383"/>
      <c r="F37" s="383"/>
    </row>
    <row r="38" spans="1:14" ht="15.75" thickBot="1" x14ac:dyDescent="0.3">
      <c r="B38" s="374" t="s">
        <v>104</v>
      </c>
      <c r="C38" s="388">
        <v>3381</v>
      </c>
      <c r="D38" s="389">
        <v>121239.845</v>
      </c>
      <c r="E38" s="383"/>
      <c r="F38" s="383"/>
    </row>
    <row r="40" spans="1:14" x14ac:dyDescent="0.25">
      <c r="A40" s="392" t="s">
        <v>200</v>
      </c>
      <c r="B40" s="399"/>
      <c r="C40" s="395"/>
      <c r="D40" s="395"/>
    </row>
    <row r="41" spans="1:14" x14ac:dyDescent="0.25">
      <c r="A41" s="400"/>
      <c r="B41" s="401"/>
      <c r="C41" s="398"/>
      <c r="D41" s="398"/>
    </row>
    <row r="42" spans="1:14" s="391" customFormat="1" x14ac:dyDescent="0.25">
      <c r="A42" s="400"/>
      <c r="B42" s="401"/>
      <c r="C42" s="870" t="str">
        <f>$A$1</f>
        <v>Fife</v>
      </c>
      <c r="D42" s="871"/>
      <c r="E42" s="871"/>
      <c r="F42" s="871"/>
      <c r="G42" s="871"/>
      <c r="H42" s="872"/>
      <c r="I42" s="838" t="s">
        <v>71</v>
      </c>
      <c r="J42" s="838"/>
      <c r="K42" s="838"/>
      <c r="L42" s="838"/>
      <c r="M42" s="838"/>
      <c r="N42" s="838"/>
    </row>
    <row r="43" spans="1:14" x14ac:dyDescent="0.25">
      <c r="A43" s="400"/>
      <c r="B43" s="402"/>
      <c r="C43" s="867" t="s">
        <v>113</v>
      </c>
      <c r="D43" s="868"/>
      <c r="E43" s="869"/>
      <c r="F43" s="849" t="s">
        <v>114</v>
      </c>
      <c r="G43" s="849"/>
      <c r="H43" s="855"/>
      <c r="I43" s="867" t="s">
        <v>113</v>
      </c>
      <c r="J43" s="868"/>
      <c r="K43" s="869"/>
      <c r="L43" s="849" t="s">
        <v>114</v>
      </c>
      <c r="M43" s="849"/>
      <c r="N43" s="849"/>
    </row>
    <row r="44" spans="1:14" ht="18" thickBot="1" x14ac:dyDescent="0.3">
      <c r="A44" s="400"/>
      <c r="B44" s="402" t="s">
        <v>364</v>
      </c>
      <c r="C44" s="417" t="s">
        <v>5</v>
      </c>
      <c r="D44" s="403" t="s">
        <v>6</v>
      </c>
      <c r="E44" s="424" t="s">
        <v>104</v>
      </c>
      <c r="F44" s="408" t="s">
        <v>5</v>
      </c>
      <c r="G44" s="408" t="s">
        <v>6</v>
      </c>
      <c r="H44" s="419" t="s">
        <v>104</v>
      </c>
      <c r="I44" s="417" t="s">
        <v>5</v>
      </c>
      <c r="J44" s="403" t="s">
        <v>6</v>
      </c>
      <c r="K44" s="424" t="s">
        <v>104</v>
      </c>
      <c r="L44" s="408" t="s">
        <v>5</v>
      </c>
      <c r="M44" s="408" t="s">
        <v>6</v>
      </c>
      <c r="N44" s="390" t="s">
        <v>104</v>
      </c>
    </row>
    <row r="45" spans="1:14" x14ac:dyDescent="0.25">
      <c r="A45" s="400"/>
      <c r="B45" s="410" t="s">
        <v>197</v>
      </c>
      <c r="C45" s="441">
        <v>857</v>
      </c>
      <c r="D45" s="442">
        <v>2203</v>
      </c>
      <c r="E45" s="456">
        <v>489</v>
      </c>
      <c r="F45" s="457">
        <f>IFERROR(C45/SUM(C$45:C$49),"-")</f>
        <v>0.65620214395099541</v>
      </c>
      <c r="G45" s="457">
        <f t="shared" ref="G45:H45" si="7">IFERROR(D45/SUM(D$45:D$49),"-")</f>
        <v>0.69167974882260597</v>
      </c>
      <c r="H45" s="458">
        <f t="shared" si="7"/>
        <v>0.71932921447484544</v>
      </c>
      <c r="I45" s="441">
        <v>67473</v>
      </c>
      <c r="J45" s="442">
        <v>77897</v>
      </c>
      <c r="K45" s="456">
        <v>76535.02</v>
      </c>
      <c r="L45" s="457">
        <f>IFERROR(I45/SUM(I$45:I$49),"-")</f>
        <v>0.56286131386861316</v>
      </c>
      <c r="M45" s="457">
        <f t="shared" ref="M45:N45" si="8">IFERROR(J45/SUM(J$45:J$49),"-")</f>
        <v>0.59889442445490049</v>
      </c>
      <c r="N45" s="457">
        <f t="shared" si="8"/>
        <v>0.6824664877252814</v>
      </c>
    </row>
    <row r="46" spans="1:14" x14ac:dyDescent="0.25">
      <c r="A46" s="391"/>
      <c r="B46" s="411" t="s">
        <v>195</v>
      </c>
      <c r="C46" s="170" t="s">
        <v>115</v>
      </c>
      <c r="D46" s="163" t="s">
        <v>411</v>
      </c>
      <c r="E46" s="430" t="s">
        <v>411</v>
      </c>
      <c r="F46" s="17" t="str">
        <f t="shared" ref="F46:F54" si="9">IFERROR(C46/SUM(C$45:C$49),"-")</f>
        <v>-</v>
      </c>
      <c r="G46" s="17" t="str">
        <f t="shared" ref="G46:G54" si="10">IFERROR(D46/SUM(D$45:D$49),"-")</f>
        <v>-</v>
      </c>
      <c r="H46" s="153" t="str">
        <f t="shared" ref="H46:H54" si="11">IFERROR(E46/SUM(E$45:E$49),"-")</f>
        <v>-</v>
      </c>
      <c r="I46" s="170">
        <v>11142</v>
      </c>
      <c r="J46" s="163">
        <v>12202</v>
      </c>
      <c r="K46" s="430">
        <v>8648.2649999999994</v>
      </c>
      <c r="L46" s="17">
        <f t="shared" ref="L46:L54" si="12">IFERROR(I46/SUM(I$45:I$49),"-")</f>
        <v>9.2946819603753908E-2</v>
      </c>
      <c r="M46" s="17">
        <f t="shared" ref="M46:M54" si="13">IFERROR(J46/SUM(J$45:J$49),"-")</f>
        <v>9.381246732478396E-2</v>
      </c>
      <c r="N46" s="17">
        <f t="shared" ref="N46:N54" si="14">IFERROR(K46/SUM(K$45:K$49),"-")</f>
        <v>7.7116998721206059E-2</v>
      </c>
    </row>
    <row r="47" spans="1:14" x14ac:dyDescent="0.25">
      <c r="A47" s="391"/>
      <c r="B47" s="412" t="s">
        <v>199</v>
      </c>
      <c r="C47" s="448">
        <v>252</v>
      </c>
      <c r="D47" s="159">
        <v>308</v>
      </c>
      <c r="E47" s="459">
        <v>99.6</v>
      </c>
      <c r="F47" s="393">
        <f t="shared" si="9"/>
        <v>0.19295558958652373</v>
      </c>
      <c r="G47" s="393">
        <f t="shared" si="10"/>
        <v>9.6703296703296707E-2</v>
      </c>
      <c r="H47" s="460">
        <f t="shared" si="11"/>
        <v>0.146513680494263</v>
      </c>
      <c r="I47" s="448">
        <v>4730</v>
      </c>
      <c r="J47" s="159">
        <v>5790</v>
      </c>
      <c r="K47" s="459">
        <v>2073.6149999999998</v>
      </c>
      <c r="L47" s="393">
        <f t="shared" si="12"/>
        <v>3.94577685088634E-2</v>
      </c>
      <c r="M47" s="393">
        <f t="shared" si="13"/>
        <v>4.4515176676815205E-2</v>
      </c>
      <c r="N47" s="393">
        <f t="shared" si="14"/>
        <v>1.8490525591349675E-2</v>
      </c>
    </row>
    <row r="48" spans="1:14" s="391" customFormat="1" x14ac:dyDescent="0.25">
      <c r="B48" s="413" t="s">
        <v>46</v>
      </c>
      <c r="C48" s="170">
        <v>65</v>
      </c>
      <c r="D48" s="163">
        <v>438</v>
      </c>
      <c r="E48" s="430">
        <v>1.2</v>
      </c>
      <c r="F48" s="17">
        <f t="shared" si="9"/>
        <v>4.9770290964777947E-2</v>
      </c>
      <c r="G48" s="17">
        <f t="shared" si="10"/>
        <v>0.13751962323390896</v>
      </c>
      <c r="H48" s="153">
        <f t="shared" si="11"/>
        <v>1.7652250661959398E-3</v>
      </c>
      <c r="I48" s="170">
        <v>9643</v>
      </c>
      <c r="J48" s="163">
        <v>11972</v>
      </c>
      <c r="K48" s="430">
        <v>5116.24</v>
      </c>
      <c r="L48" s="17">
        <f t="shared" si="12"/>
        <v>8.044212721584984E-2</v>
      </c>
      <c r="M48" s="17">
        <f t="shared" si="13"/>
        <v>9.2044161515514963E-2</v>
      </c>
      <c r="N48" s="17">
        <f t="shared" si="14"/>
        <v>4.5621760380536822E-2</v>
      </c>
    </row>
    <row r="49" spans="1:14" x14ac:dyDescent="0.25">
      <c r="A49" s="391"/>
      <c r="B49" s="412" t="s">
        <v>202</v>
      </c>
      <c r="C49" s="448">
        <f>SUM(C50:C54)</f>
        <v>132</v>
      </c>
      <c r="D49" s="159">
        <f t="shared" ref="D49:E49" si="15">SUM(D50:D54)</f>
        <v>236</v>
      </c>
      <c r="E49" s="459">
        <f t="shared" si="15"/>
        <v>90</v>
      </c>
      <c r="F49" s="393">
        <f t="shared" si="9"/>
        <v>0.10107197549770292</v>
      </c>
      <c r="G49" s="393">
        <f t="shared" si="10"/>
        <v>7.4097331240188385E-2</v>
      </c>
      <c r="H49" s="460">
        <f t="shared" si="11"/>
        <v>0.13239187996469548</v>
      </c>
      <c r="I49" s="448">
        <f>SUM(I50:I54)</f>
        <v>26887</v>
      </c>
      <c r="J49" s="159">
        <f t="shared" ref="J49:K49" si="16">SUM(J50:J54)</f>
        <v>22207</v>
      </c>
      <c r="K49" s="459">
        <f t="shared" si="16"/>
        <v>19771.59</v>
      </c>
      <c r="L49" s="393">
        <f t="shared" si="12"/>
        <v>0.22429197080291971</v>
      </c>
      <c r="M49" s="393">
        <f t="shared" si="13"/>
        <v>0.17073377002798537</v>
      </c>
      <c r="N49" s="393">
        <f t="shared" si="14"/>
        <v>0.17630422758162598</v>
      </c>
    </row>
    <row r="50" spans="1:14" ht="21" customHeight="1" x14ac:dyDescent="0.25">
      <c r="A50" s="391"/>
      <c r="B50" s="431" t="s">
        <v>192</v>
      </c>
      <c r="C50" s="461" t="s">
        <v>115</v>
      </c>
      <c r="D50" s="462" t="s">
        <v>411</v>
      </c>
      <c r="E50" s="432" t="s">
        <v>411</v>
      </c>
      <c r="F50" s="433" t="str">
        <f t="shared" si="9"/>
        <v>-</v>
      </c>
      <c r="G50" s="433" t="str">
        <f t="shared" si="10"/>
        <v>-</v>
      </c>
      <c r="H50" s="434" t="str">
        <f t="shared" si="11"/>
        <v>-</v>
      </c>
      <c r="I50" s="461">
        <v>954</v>
      </c>
      <c r="J50" s="462">
        <v>1847</v>
      </c>
      <c r="K50" s="432">
        <v>515.52</v>
      </c>
      <c r="L50" s="433">
        <f t="shared" si="12"/>
        <v>7.9582898852971849E-3</v>
      </c>
      <c r="M50" s="433">
        <f t="shared" si="13"/>
        <v>1.4200264477042777E-2</v>
      </c>
      <c r="N50" s="433">
        <f t="shared" si="14"/>
        <v>4.5969168591337281E-3</v>
      </c>
    </row>
    <row r="51" spans="1:14" x14ac:dyDescent="0.25">
      <c r="B51" s="415" t="s">
        <v>193</v>
      </c>
      <c r="C51" s="448" t="s">
        <v>115</v>
      </c>
      <c r="D51" s="159">
        <v>169</v>
      </c>
      <c r="E51" s="459" t="s">
        <v>411</v>
      </c>
      <c r="F51" s="393" t="str">
        <f t="shared" si="9"/>
        <v>-</v>
      </c>
      <c r="G51" s="393">
        <f t="shared" si="10"/>
        <v>5.3061224489795916E-2</v>
      </c>
      <c r="H51" s="460" t="str">
        <f t="shared" si="11"/>
        <v>-</v>
      </c>
      <c r="I51" s="448">
        <v>2960</v>
      </c>
      <c r="J51" s="159">
        <v>4181</v>
      </c>
      <c r="K51" s="459">
        <v>3523.2200000000003</v>
      </c>
      <c r="L51" s="393">
        <f t="shared" si="12"/>
        <v>2.4692387904066738E-2</v>
      </c>
      <c r="M51" s="393">
        <f t="shared" si="13"/>
        <v>3.2144724298059479E-2</v>
      </c>
      <c r="N51" s="393">
        <f t="shared" si="14"/>
        <v>3.1416723728346398E-2</v>
      </c>
    </row>
    <row r="52" spans="1:14" x14ac:dyDescent="0.25">
      <c r="B52" s="414" t="s">
        <v>196</v>
      </c>
      <c r="C52" s="170">
        <v>77</v>
      </c>
      <c r="D52" s="163" t="s">
        <v>411</v>
      </c>
      <c r="E52" s="430" t="s">
        <v>411</v>
      </c>
      <c r="F52" s="17">
        <f t="shared" si="9"/>
        <v>5.8958652373660034E-2</v>
      </c>
      <c r="G52" s="17" t="str">
        <f t="shared" si="10"/>
        <v>-</v>
      </c>
      <c r="H52" s="153" t="str">
        <f t="shared" si="11"/>
        <v>-</v>
      </c>
      <c r="I52" s="170">
        <v>1976</v>
      </c>
      <c r="J52" s="163">
        <v>1264</v>
      </c>
      <c r="K52" s="430">
        <v>1730.095</v>
      </c>
      <c r="L52" s="17">
        <f t="shared" si="12"/>
        <v>1.6483837330552659E-2</v>
      </c>
      <c r="M52" s="17">
        <f t="shared" si="13"/>
        <v>9.7179936648522317E-3</v>
      </c>
      <c r="N52" s="17">
        <f t="shared" si="14"/>
        <v>1.5427341079692286E-2</v>
      </c>
    </row>
    <row r="53" spans="1:14" x14ac:dyDescent="0.25">
      <c r="B53" s="415" t="s">
        <v>198</v>
      </c>
      <c r="C53" s="448" t="s">
        <v>115</v>
      </c>
      <c r="D53" s="159">
        <v>13</v>
      </c>
      <c r="E53" s="459" t="s">
        <v>411</v>
      </c>
      <c r="F53" s="393" t="str">
        <f t="shared" si="9"/>
        <v>-</v>
      </c>
      <c r="G53" s="393">
        <f t="shared" si="10"/>
        <v>4.0816326530612249E-3</v>
      </c>
      <c r="H53" s="460" t="str">
        <f t="shared" si="11"/>
        <v>-</v>
      </c>
      <c r="I53" s="448">
        <v>6928</v>
      </c>
      <c r="J53" s="159">
        <v>8357</v>
      </c>
      <c r="K53" s="459">
        <v>8157.2749999999996</v>
      </c>
      <c r="L53" s="393">
        <f t="shared" si="12"/>
        <v>5.7793534932221065E-2</v>
      </c>
      <c r="M53" s="393">
        <f t="shared" si="13"/>
        <v>6.4251007165482668E-2</v>
      </c>
      <c r="N53" s="393">
        <f t="shared" si="14"/>
        <v>7.2738817062558345E-2</v>
      </c>
    </row>
    <row r="54" spans="1:14" ht="15.75" thickBot="1" x14ac:dyDescent="0.3">
      <c r="B54" s="416" t="s">
        <v>194</v>
      </c>
      <c r="C54" s="465">
        <v>55</v>
      </c>
      <c r="D54" s="466">
        <v>54</v>
      </c>
      <c r="E54" s="463">
        <v>90</v>
      </c>
      <c r="F54" s="394">
        <f t="shared" si="9"/>
        <v>4.2113323124042881E-2</v>
      </c>
      <c r="G54" s="394">
        <f t="shared" si="10"/>
        <v>1.6954474097331241E-2</v>
      </c>
      <c r="H54" s="464">
        <f t="shared" si="11"/>
        <v>0.13239187996469548</v>
      </c>
      <c r="I54" s="465">
        <v>14069</v>
      </c>
      <c r="J54" s="466">
        <v>6558</v>
      </c>
      <c r="K54" s="463">
        <v>5845.48</v>
      </c>
      <c r="L54" s="394">
        <f t="shared" si="12"/>
        <v>0.11736392075078206</v>
      </c>
      <c r="M54" s="394">
        <f t="shared" si="13"/>
        <v>5.0419780422548202E-2</v>
      </c>
      <c r="N54" s="394">
        <f t="shared" si="14"/>
        <v>5.2124428851895215E-2</v>
      </c>
    </row>
    <row r="55" spans="1:14" x14ac:dyDescent="0.25">
      <c r="F55" s="24"/>
      <c r="G55" s="24"/>
      <c r="H55" s="24"/>
      <c r="I55" s="391"/>
      <c r="J55" s="391"/>
      <c r="K55" s="391"/>
      <c r="L55" s="391"/>
    </row>
    <row r="56" spans="1:14" x14ac:dyDescent="0.25">
      <c r="A56" s="392" t="s">
        <v>218</v>
      </c>
      <c r="F56" s="391"/>
      <c r="G56" s="391"/>
      <c r="H56" s="391"/>
      <c r="I56" s="391"/>
      <c r="J56" s="391"/>
      <c r="K56" s="391"/>
      <c r="L56" s="391"/>
    </row>
    <row r="58" spans="1:14" x14ac:dyDescent="0.25">
      <c r="B58" s="401"/>
      <c r="C58" s="870" t="str">
        <f>$A$1</f>
        <v>Fife</v>
      </c>
      <c r="D58" s="871"/>
      <c r="E58" s="871"/>
      <c r="F58" s="871"/>
      <c r="G58" s="871"/>
      <c r="H58" s="872"/>
      <c r="I58" s="838" t="s">
        <v>71</v>
      </c>
      <c r="J58" s="838"/>
      <c r="K58" s="838"/>
      <c r="L58" s="838"/>
      <c r="M58" s="838"/>
      <c r="N58" s="838"/>
    </row>
    <row r="59" spans="1:14" x14ac:dyDescent="0.25">
      <c r="B59" s="402"/>
      <c r="C59" s="867" t="s">
        <v>113</v>
      </c>
      <c r="D59" s="868"/>
      <c r="E59" s="869"/>
      <c r="F59" s="849" t="s">
        <v>114</v>
      </c>
      <c r="G59" s="849"/>
      <c r="H59" s="855"/>
      <c r="I59" s="867" t="s">
        <v>113</v>
      </c>
      <c r="J59" s="868"/>
      <c r="K59" s="869"/>
      <c r="L59" s="849" t="s">
        <v>114</v>
      </c>
      <c r="M59" s="849"/>
      <c r="N59" s="849"/>
    </row>
    <row r="60" spans="1:14" ht="18" thickBot="1" x14ac:dyDescent="0.3">
      <c r="B60" s="402" t="s">
        <v>365</v>
      </c>
      <c r="C60" s="417" t="s">
        <v>5</v>
      </c>
      <c r="D60" s="403" t="s">
        <v>6</v>
      </c>
      <c r="E60" s="424" t="s">
        <v>104</v>
      </c>
      <c r="F60" s="408" t="s">
        <v>5</v>
      </c>
      <c r="G60" s="408" t="s">
        <v>6</v>
      </c>
      <c r="H60" s="419" t="s">
        <v>104</v>
      </c>
      <c r="I60" s="417" t="s">
        <v>5</v>
      </c>
      <c r="J60" s="403" t="s">
        <v>6</v>
      </c>
      <c r="K60" s="424" t="s">
        <v>104</v>
      </c>
      <c r="L60" s="408" t="s">
        <v>5</v>
      </c>
      <c r="M60" s="408" t="s">
        <v>6</v>
      </c>
      <c r="N60" s="390" t="s">
        <v>104</v>
      </c>
    </row>
    <row r="61" spans="1:14" ht="39" x14ac:dyDescent="0.25">
      <c r="B61" s="440" t="s">
        <v>203</v>
      </c>
      <c r="C61" s="420">
        <v>0</v>
      </c>
      <c r="D61" s="409">
        <v>1553</v>
      </c>
      <c r="E61" s="428">
        <v>3469.7999999999997</v>
      </c>
      <c r="F61" s="467">
        <f>IFERROR(C61/SUM(C$61:C$77),"-")</f>
        <v>0</v>
      </c>
      <c r="G61" s="467">
        <f t="shared" ref="G61:G77" si="17">IFERROR(D61/SUM(D$61:D$77),"-")</f>
        <v>0.51732178547634911</v>
      </c>
      <c r="H61" s="468">
        <f t="shared" ref="H61:H77" si="18">IFERROR(E61/SUM(E$61:E$77),"-")</f>
        <v>0.40831744686860127</v>
      </c>
      <c r="I61" s="420">
        <v>8804</v>
      </c>
      <c r="J61" s="409">
        <v>6271</v>
      </c>
      <c r="K61" s="428">
        <v>61637.41</v>
      </c>
      <c r="L61" s="467">
        <f>IFERROR(I61/SUM(I$61:I$77),"-")</f>
        <v>0.15132087794984617</v>
      </c>
      <c r="M61" s="467">
        <f t="shared" ref="M61:N61" si="19">IFERROR(J61/SUM(J$61:J$77),"-")</f>
        <v>8.152732094801024E-2</v>
      </c>
      <c r="N61" s="467">
        <f t="shared" si="19"/>
        <v>0.42502891080006672</v>
      </c>
    </row>
    <row r="62" spans="1:14" ht="26.25" x14ac:dyDescent="0.25">
      <c r="B62" s="384" t="s">
        <v>135</v>
      </c>
      <c r="C62" s="421">
        <v>20</v>
      </c>
      <c r="D62" s="406">
        <v>14</v>
      </c>
      <c r="E62" s="429">
        <v>128.4</v>
      </c>
      <c r="F62" s="395">
        <f t="shared" ref="F62:F77" si="20">IFERROR(C62/SUM(C$61:C$77),"-")</f>
        <v>1.5337423312883436E-2</v>
      </c>
      <c r="G62" s="395">
        <f t="shared" si="17"/>
        <v>4.6635576282478344E-3</v>
      </c>
      <c r="H62" s="469">
        <f t="shared" si="18"/>
        <v>1.5109793122925935E-2</v>
      </c>
      <c r="I62" s="421">
        <v>456</v>
      </c>
      <c r="J62" s="406">
        <v>676</v>
      </c>
      <c r="K62" s="429">
        <v>935.43500000000006</v>
      </c>
      <c r="L62" s="395">
        <f t="shared" ref="L62:L77" si="21">IFERROR(I62/SUM(I$61:I$77),"-")</f>
        <v>7.8376102163936687E-3</v>
      </c>
      <c r="M62" s="395">
        <f t="shared" ref="M62:M77" si="22">IFERROR(J62/SUM(J$61:J$77),"-")</f>
        <v>8.7884657886868004E-3</v>
      </c>
      <c r="N62" s="395">
        <f t="shared" ref="N62:N77" si="23">IFERROR(K62/SUM(K$61:K$77),"-")</f>
        <v>6.4504157324952564E-3</v>
      </c>
    </row>
    <row r="63" spans="1:14" x14ac:dyDescent="0.25">
      <c r="B63" s="438" t="s">
        <v>204</v>
      </c>
      <c r="C63" s="422">
        <v>0</v>
      </c>
      <c r="D63" s="404" t="s">
        <v>411</v>
      </c>
      <c r="E63" s="427">
        <v>1492.2</v>
      </c>
      <c r="F63" s="396">
        <f t="shared" si="20"/>
        <v>0</v>
      </c>
      <c r="G63" s="396" t="str">
        <f t="shared" si="17"/>
        <v>-</v>
      </c>
      <c r="H63" s="470">
        <f t="shared" si="18"/>
        <v>0.17559839017157383</v>
      </c>
      <c r="I63" s="422">
        <v>11431</v>
      </c>
      <c r="J63" s="404">
        <v>28582</v>
      </c>
      <c r="K63" s="427">
        <v>30331.705000000002</v>
      </c>
      <c r="L63" s="396">
        <f t="shared" si="21"/>
        <v>0.19647307540262285</v>
      </c>
      <c r="M63" s="396">
        <f t="shared" si="22"/>
        <v>0.37158569404178421</v>
      </c>
      <c r="N63" s="396">
        <f t="shared" si="23"/>
        <v>0.20915628250536383</v>
      </c>
    </row>
    <row r="64" spans="1:14" x14ac:dyDescent="0.25">
      <c r="B64" s="384" t="s">
        <v>136</v>
      </c>
      <c r="C64" s="421">
        <v>32</v>
      </c>
      <c r="D64" s="406">
        <v>20</v>
      </c>
      <c r="E64" s="429">
        <v>103.2</v>
      </c>
      <c r="F64" s="395">
        <f t="shared" si="20"/>
        <v>2.4539877300613498E-2</v>
      </c>
      <c r="G64" s="395">
        <f t="shared" si="17"/>
        <v>6.6622251832111927E-3</v>
      </c>
      <c r="H64" s="469">
        <f t="shared" si="18"/>
        <v>1.214431970627692E-2</v>
      </c>
      <c r="I64" s="421">
        <v>992</v>
      </c>
      <c r="J64" s="406">
        <v>721</v>
      </c>
      <c r="K64" s="429">
        <v>859.3</v>
      </c>
      <c r="L64" s="395">
        <f t="shared" si="21"/>
        <v>1.705023976899675E-2</v>
      </c>
      <c r="M64" s="395">
        <f t="shared" si="22"/>
        <v>9.3734967953301527E-3</v>
      </c>
      <c r="N64" s="395">
        <f t="shared" si="23"/>
        <v>5.9254167728737678E-3</v>
      </c>
    </row>
    <row r="65" spans="1:14" x14ac:dyDescent="0.25">
      <c r="B65" s="438" t="s">
        <v>137</v>
      </c>
      <c r="C65" s="422">
        <v>28</v>
      </c>
      <c r="D65" s="404">
        <v>13</v>
      </c>
      <c r="E65" s="427">
        <v>115.8</v>
      </c>
      <c r="F65" s="396">
        <f t="shared" si="20"/>
        <v>2.1472392638036811E-2</v>
      </c>
      <c r="G65" s="396">
        <f t="shared" si="17"/>
        <v>4.3304463690872754E-3</v>
      </c>
      <c r="H65" s="470">
        <f t="shared" si="18"/>
        <v>1.3627056414601426E-2</v>
      </c>
      <c r="I65" s="422">
        <v>406</v>
      </c>
      <c r="J65" s="404">
        <v>666</v>
      </c>
      <c r="K65" s="427">
        <v>660.57999999999993</v>
      </c>
      <c r="L65" s="396">
        <f t="shared" si="21"/>
        <v>6.9782231312627832E-3</v>
      </c>
      <c r="M65" s="396">
        <f t="shared" si="22"/>
        <v>8.6584588983216106E-3</v>
      </c>
      <c r="N65" s="396">
        <f t="shared" si="23"/>
        <v>4.5551167366751459E-3</v>
      </c>
    </row>
    <row r="66" spans="1:14" x14ac:dyDescent="0.25">
      <c r="B66" s="384" t="s">
        <v>138</v>
      </c>
      <c r="C66" s="421">
        <v>214</v>
      </c>
      <c r="D66" s="406">
        <v>146</v>
      </c>
      <c r="E66" s="429">
        <v>290.39999999999998</v>
      </c>
      <c r="F66" s="395">
        <f t="shared" si="20"/>
        <v>0.16411042944785276</v>
      </c>
      <c r="G66" s="395">
        <f t="shared" si="17"/>
        <v>4.8634243837441707E-2</v>
      </c>
      <c r="H66" s="469">
        <f t="shared" si="18"/>
        <v>3.4173550801383887E-2</v>
      </c>
      <c r="I66" s="421">
        <v>1599</v>
      </c>
      <c r="J66" s="406">
        <v>2189</v>
      </c>
      <c r="K66" s="429">
        <v>2413.89</v>
      </c>
      <c r="L66" s="395">
        <f t="shared" si="21"/>
        <v>2.748319898248569E-2</v>
      </c>
      <c r="M66" s="395">
        <f t="shared" si="22"/>
        <v>2.845850830093995E-2</v>
      </c>
      <c r="N66" s="395">
        <f t="shared" si="23"/>
        <v>1.6645297677030442E-2</v>
      </c>
    </row>
    <row r="67" spans="1:14" ht="26.25" x14ac:dyDescent="0.25">
      <c r="B67" s="438" t="s">
        <v>205</v>
      </c>
      <c r="C67" s="422">
        <v>126</v>
      </c>
      <c r="D67" s="404">
        <v>104</v>
      </c>
      <c r="E67" s="427">
        <v>226.2</v>
      </c>
      <c r="F67" s="396">
        <f t="shared" si="20"/>
        <v>9.6625766871165641E-2</v>
      </c>
      <c r="G67" s="396">
        <f t="shared" si="17"/>
        <v>3.4643570952698204E-2</v>
      </c>
      <c r="H67" s="470">
        <f t="shared" si="18"/>
        <v>2.6618654239920922E-2</v>
      </c>
      <c r="I67" s="422">
        <v>1506</v>
      </c>
      <c r="J67" s="404">
        <v>1612</v>
      </c>
      <c r="K67" s="427">
        <v>1950.8150000000001</v>
      </c>
      <c r="L67" s="396">
        <f t="shared" si="21"/>
        <v>2.5884739004142246E-2</v>
      </c>
      <c r="M67" s="396">
        <f t="shared" si="22"/>
        <v>2.0957110726868525E-2</v>
      </c>
      <c r="N67" s="396">
        <f t="shared" si="23"/>
        <v>1.3452102783397812E-2</v>
      </c>
    </row>
    <row r="68" spans="1:14" ht="26.25" x14ac:dyDescent="0.25">
      <c r="B68" s="384" t="s">
        <v>206</v>
      </c>
      <c r="C68" s="421">
        <v>0</v>
      </c>
      <c r="D68" s="406">
        <v>604</v>
      </c>
      <c r="E68" s="429">
        <v>338.4</v>
      </c>
      <c r="F68" s="395">
        <f t="shared" si="20"/>
        <v>0</v>
      </c>
      <c r="G68" s="395">
        <f t="shared" si="17"/>
        <v>0.20119920053297802</v>
      </c>
      <c r="H68" s="469">
        <f t="shared" si="18"/>
        <v>3.9822071595001063E-2</v>
      </c>
      <c r="I68" s="421">
        <v>5061</v>
      </c>
      <c r="J68" s="406">
        <v>3297</v>
      </c>
      <c r="K68" s="429">
        <v>4764.1350000000002</v>
      </c>
      <c r="L68" s="395">
        <f t="shared" si="21"/>
        <v>8.6987160756948151E-2</v>
      </c>
      <c r="M68" s="395">
        <f t="shared" si="22"/>
        <v>4.2863271753402932E-2</v>
      </c>
      <c r="N68" s="395">
        <f t="shared" si="23"/>
        <v>3.285172284095772E-2</v>
      </c>
    </row>
    <row r="69" spans="1:14" ht="26.25" x14ac:dyDescent="0.25">
      <c r="B69" s="438" t="s">
        <v>207</v>
      </c>
      <c r="C69" s="422">
        <v>0</v>
      </c>
      <c r="D69" s="404" t="s">
        <v>411</v>
      </c>
      <c r="E69" s="427">
        <v>46.8</v>
      </c>
      <c r="F69" s="396">
        <f t="shared" si="20"/>
        <v>0</v>
      </c>
      <c r="G69" s="396" t="str">
        <f t="shared" si="17"/>
        <v>-</v>
      </c>
      <c r="H69" s="470">
        <f t="shared" si="18"/>
        <v>5.5073077737767427E-3</v>
      </c>
      <c r="I69" s="422">
        <v>171</v>
      </c>
      <c r="J69" s="404">
        <v>199</v>
      </c>
      <c r="K69" s="427">
        <v>488.07499999999999</v>
      </c>
      <c r="L69" s="396">
        <f t="shared" si="21"/>
        <v>2.9391038311476253E-3</v>
      </c>
      <c r="M69" s="396">
        <f t="shared" si="22"/>
        <v>2.5871371182672681E-3</v>
      </c>
      <c r="N69" s="396">
        <f t="shared" si="23"/>
        <v>3.3655856993138186E-3</v>
      </c>
    </row>
    <row r="70" spans="1:14" x14ac:dyDescent="0.25">
      <c r="B70" s="384" t="s">
        <v>140</v>
      </c>
      <c r="C70" s="421">
        <v>40</v>
      </c>
      <c r="D70" s="406">
        <v>21</v>
      </c>
      <c r="E70" s="429">
        <v>33</v>
      </c>
      <c r="F70" s="395">
        <f t="shared" si="20"/>
        <v>3.0674846625766871E-2</v>
      </c>
      <c r="G70" s="395">
        <f t="shared" si="17"/>
        <v>6.9953364423717525E-3</v>
      </c>
      <c r="H70" s="469">
        <f t="shared" si="18"/>
        <v>3.8833580456118059E-3</v>
      </c>
      <c r="I70" s="421">
        <v>418</v>
      </c>
      <c r="J70" s="406">
        <v>337</v>
      </c>
      <c r="K70" s="429">
        <v>342.33</v>
      </c>
      <c r="L70" s="395">
        <f t="shared" si="21"/>
        <v>7.1844760316941954E-3</v>
      </c>
      <c r="M70" s="395">
        <f t="shared" si="22"/>
        <v>4.3812322053068814E-3</v>
      </c>
      <c r="N70" s="395">
        <f t="shared" si="23"/>
        <v>2.3605817803536329E-3</v>
      </c>
    </row>
    <row r="71" spans="1:14" ht="26.25" x14ac:dyDescent="0.25">
      <c r="B71" s="438" t="s">
        <v>208</v>
      </c>
      <c r="C71" s="422">
        <v>32</v>
      </c>
      <c r="D71" s="404">
        <v>20</v>
      </c>
      <c r="E71" s="427">
        <v>56.4</v>
      </c>
      <c r="F71" s="396">
        <f t="shared" si="20"/>
        <v>2.4539877300613498E-2</v>
      </c>
      <c r="G71" s="396">
        <f t="shared" si="17"/>
        <v>6.6622251832111927E-3</v>
      </c>
      <c r="H71" s="470">
        <f t="shared" si="18"/>
        <v>6.6370119325001769E-3</v>
      </c>
      <c r="I71" s="422">
        <v>440</v>
      </c>
      <c r="J71" s="404">
        <v>367</v>
      </c>
      <c r="K71" s="427">
        <v>406.84</v>
      </c>
      <c r="L71" s="396">
        <f t="shared" si="21"/>
        <v>7.5626063491517851E-3</v>
      </c>
      <c r="M71" s="396">
        <f t="shared" si="22"/>
        <v>4.771252876402449E-3</v>
      </c>
      <c r="N71" s="396">
        <f t="shared" si="23"/>
        <v>2.8054190153333687E-3</v>
      </c>
    </row>
    <row r="72" spans="1:14" x14ac:dyDescent="0.25">
      <c r="B72" s="384" t="s">
        <v>209</v>
      </c>
      <c r="C72" s="421">
        <v>0</v>
      </c>
      <c r="D72" s="406" t="s">
        <v>411</v>
      </c>
      <c r="E72" s="429">
        <v>0</v>
      </c>
      <c r="F72" s="395">
        <f t="shared" si="20"/>
        <v>0</v>
      </c>
      <c r="G72" s="395" t="str">
        <f t="shared" si="17"/>
        <v>-</v>
      </c>
      <c r="H72" s="469">
        <f t="shared" si="18"/>
        <v>0</v>
      </c>
      <c r="I72" s="421">
        <v>80</v>
      </c>
      <c r="J72" s="406">
        <v>457</v>
      </c>
      <c r="K72" s="429">
        <v>18</v>
      </c>
      <c r="L72" s="395">
        <f t="shared" si="21"/>
        <v>1.3750193362094155E-3</v>
      </c>
      <c r="M72" s="395">
        <f t="shared" si="22"/>
        <v>5.9413148896891536E-3</v>
      </c>
      <c r="N72" s="395">
        <f t="shared" si="23"/>
        <v>1.2412138009045481E-4</v>
      </c>
    </row>
    <row r="73" spans="1:14" x14ac:dyDescent="0.25">
      <c r="B73" s="438" t="s">
        <v>141</v>
      </c>
      <c r="C73" s="422">
        <v>349</v>
      </c>
      <c r="D73" s="404">
        <v>303</v>
      </c>
      <c r="E73" s="427">
        <v>226.2</v>
      </c>
      <c r="F73" s="396">
        <f t="shared" si="20"/>
        <v>0.26763803680981596</v>
      </c>
      <c r="G73" s="396">
        <f t="shared" si="17"/>
        <v>0.10093271152564957</v>
      </c>
      <c r="H73" s="470">
        <f t="shared" si="18"/>
        <v>2.6618654239920922E-2</v>
      </c>
      <c r="I73" s="422">
        <v>2845</v>
      </c>
      <c r="J73" s="404">
        <v>2989</v>
      </c>
      <c r="K73" s="427">
        <v>2202.06</v>
      </c>
      <c r="L73" s="396">
        <f t="shared" si="21"/>
        <v>4.8899125143947335E-2</v>
      </c>
      <c r="M73" s="396">
        <f t="shared" si="22"/>
        <v>3.8859059530155095E-2</v>
      </c>
      <c r="N73" s="396">
        <f t="shared" si="23"/>
        <v>1.5184595902332607E-2</v>
      </c>
    </row>
    <row r="74" spans="1:14" x14ac:dyDescent="0.25">
      <c r="B74" s="384" t="s">
        <v>210</v>
      </c>
      <c r="C74" s="421">
        <v>0</v>
      </c>
      <c r="D74" s="406" t="s">
        <v>411</v>
      </c>
      <c r="E74" s="429">
        <v>28.2</v>
      </c>
      <c r="F74" s="395">
        <f t="shared" si="20"/>
        <v>0</v>
      </c>
      <c r="G74" s="395" t="str">
        <f t="shared" si="17"/>
        <v>-</v>
      </c>
      <c r="H74" s="469">
        <f t="shared" si="18"/>
        <v>3.3185059662500884E-3</v>
      </c>
      <c r="I74" s="421">
        <v>298</v>
      </c>
      <c r="J74" s="406">
        <v>249</v>
      </c>
      <c r="K74" s="429">
        <v>529.36</v>
      </c>
      <c r="L74" s="395">
        <f t="shared" si="21"/>
        <v>5.1219470273800721E-3</v>
      </c>
      <c r="M74" s="395">
        <f t="shared" si="22"/>
        <v>3.2371715700932149E-3</v>
      </c>
      <c r="N74" s="395">
        <f t="shared" si="23"/>
        <v>3.6502718758157312E-3</v>
      </c>
    </row>
    <row r="75" spans="1:14" ht="26.25" x14ac:dyDescent="0.25">
      <c r="B75" s="438" t="s">
        <v>211</v>
      </c>
      <c r="C75" s="422">
        <v>0</v>
      </c>
      <c r="D75" s="404" t="s">
        <v>411</v>
      </c>
      <c r="E75" s="427">
        <v>579.6</v>
      </c>
      <c r="F75" s="396">
        <f t="shared" si="20"/>
        <v>0</v>
      </c>
      <c r="G75" s="396" t="str">
        <f t="shared" si="17"/>
        <v>-</v>
      </c>
      <c r="H75" s="470">
        <f t="shared" si="18"/>
        <v>6.8205888582927351E-2</v>
      </c>
      <c r="I75" s="422">
        <v>1071</v>
      </c>
      <c r="J75" s="404">
        <v>1461</v>
      </c>
      <c r="K75" s="427">
        <v>5877.8</v>
      </c>
      <c r="L75" s="396">
        <f t="shared" si="21"/>
        <v>1.8408071363503548E-2</v>
      </c>
      <c r="M75" s="396">
        <f t="shared" si="22"/>
        <v>1.8994006682354164E-2</v>
      </c>
      <c r="N75" s="396">
        <f t="shared" si="23"/>
        <v>4.0531147105315295E-2</v>
      </c>
    </row>
    <row r="76" spans="1:14" ht="26.25" x14ac:dyDescent="0.25">
      <c r="B76" s="384" t="s">
        <v>212</v>
      </c>
      <c r="C76" s="421">
        <v>76</v>
      </c>
      <c r="D76" s="406">
        <v>69</v>
      </c>
      <c r="E76" s="429">
        <v>177</v>
      </c>
      <c r="F76" s="395">
        <f t="shared" si="20"/>
        <v>5.8282208588957052E-2</v>
      </c>
      <c r="G76" s="395">
        <f t="shared" si="17"/>
        <v>2.2984676882078614E-2</v>
      </c>
      <c r="H76" s="469">
        <f t="shared" si="18"/>
        <v>2.082892042646332E-2</v>
      </c>
      <c r="I76" s="421">
        <v>832</v>
      </c>
      <c r="J76" s="406">
        <v>1110</v>
      </c>
      <c r="K76" s="429">
        <v>1399.585</v>
      </c>
      <c r="L76" s="395">
        <f t="shared" si="21"/>
        <v>1.4300201096577921E-2</v>
      </c>
      <c r="M76" s="395">
        <f t="shared" si="22"/>
        <v>1.4430764830536019E-2</v>
      </c>
      <c r="N76" s="395">
        <f t="shared" si="23"/>
        <v>9.6510234307721782E-3</v>
      </c>
    </row>
    <row r="77" spans="1:14" ht="15.75" thickBot="1" x14ac:dyDescent="0.3">
      <c r="B77" s="439" t="s">
        <v>46</v>
      </c>
      <c r="C77" s="435">
        <v>387</v>
      </c>
      <c r="D77" s="436">
        <v>135</v>
      </c>
      <c r="E77" s="437">
        <v>1186.2</v>
      </c>
      <c r="F77" s="397">
        <f t="shared" si="20"/>
        <v>0.29677914110429449</v>
      </c>
      <c r="G77" s="397">
        <f t="shared" si="17"/>
        <v>4.4970019986675547E-2</v>
      </c>
      <c r="H77" s="471">
        <f t="shared" si="18"/>
        <v>0.13958907011226437</v>
      </c>
      <c r="I77" s="435">
        <v>21771</v>
      </c>
      <c r="J77" s="436">
        <v>25736</v>
      </c>
      <c r="K77" s="437">
        <v>30202.014999999999</v>
      </c>
      <c r="L77" s="397">
        <f t="shared" si="21"/>
        <v>0.37419432460768981</v>
      </c>
      <c r="M77" s="397">
        <f t="shared" si="22"/>
        <v>0.33458573304385131</v>
      </c>
      <c r="N77" s="397">
        <f t="shared" si="23"/>
        <v>0.20826198796181208</v>
      </c>
    </row>
    <row r="78" spans="1:14" x14ac:dyDescent="0.25">
      <c r="E78" s="172"/>
      <c r="G78" s="24"/>
      <c r="H78" s="24"/>
      <c r="I78" s="24"/>
      <c r="J78" s="24"/>
      <c r="K78" s="24"/>
      <c r="L78" s="24"/>
      <c r="M78" s="24"/>
      <c r="N78" s="24"/>
    </row>
    <row r="79" spans="1:14" x14ac:dyDescent="0.25">
      <c r="A79" s="475" t="s">
        <v>219</v>
      </c>
    </row>
    <row r="81" spans="1:14" x14ac:dyDescent="0.25">
      <c r="B81" s="474"/>
      <c r="C81" s="870" t="str">
        <f>$A$1</f>
        <v>Fife</v>
      </c>
      <c r="D81" s="871"/>
      <c r="E81" s="871"/>
      <c r="F81" s="871"/>
      <c r="G81" s="871"/>
      <c r="H81" s="872"/>
      <c r="I81" s="838" t="s">
        <v>71</v>
      </c>
      <c r="J81" s="838"/>
      <c r="K81" s="838"/>
      <c r="L81" s="838"/>
      <c r="M81" s="838"/>
      <c r="N81" s="838"/>
    </row>
    <row r="82" spans="1:14" x14ac:dyDescent="0.25">
      <c r="B82" s="476"/>
      <c r="C82" s="867" t="s">
        <v>213</v>
      </c>
      <c r="D82" s="868"/>
      <c r="E82" s="869"/>
      <c r="F82" s="849" t="s">
        <v>214</v>
      </c>
      <c r="G82" s="849"/>
      <c r="H82" s="855"/>
      <c r="I82" s="867" t="s">
        <v>213</v>
      </c>
      <c r="J82" s="868"/>
      <c r="K82" s="869"/>
      <c r="L82" s="849" t="s">
        <v>214</v>
      </c>
      <c r="M82" s="849"/>
      <c r="N82" s="849"/>
    </row>
    <row r="83" spans="1:14" ht="15.75" thickBot="1" x14ac:dyDescent="0.3">
      <c r="B83" s="473" t="s">
        <v>220</v>
      </c>
      <c r="C83" s="417" t="s">
        <v>215</v>
      </c>
      <c r="D83" s="477" t="s">
        <v>216</v>
      </c>
      <c r="E83" s="424" t="s">
        <v>217</v>
      </c>
      <c r="F83" s="408" t="s">
        <v>215</v>
      </c>
      <c r="G83" s="408" t="s">
        <v>216</v>
      </c>
      <c r="H83" s="419" t="s">
        <v>217</v>
      </c>
      <c r="I83" s="417" t="s">
        <v>215</v>
      </c>
      <c r="J83" s="477" t="s">
        <v>216</v>
      </c>
      <c r="K83" s="424" t="s">
        <v>217</v>
      </c>
      <c r="L83" s="408" t="s">
        <v>215</v>
      </c>
      <c r="M83" s="408" t="s">
        <v>216</v>
      </c>
      <c r="N83" s="390" t="s">
        <v>217</v>
      </c>
    </row>
    <row r="84" spans="1:14" x14ac:dyDescent="0.25">
      <c r="B84" s="476" t="s">
        <v>113</v>
      </c>
      <c r="C84" s="480"/>
      <c r="D84" s="481"/>
      <c r="E84" s="482"/>
      <c r="F84" s="483"/>
      <c r="G84" s="483"/>
      <c r="H84" s="484"/>
      <c r="I84" s="480"/>
      <c r="J84" s="481"/>
      <c r="K84" s="482"/>
      <c r="L84" s="483"/>
      <c r="M84" s="483"/>
      <c r="N84" s="483"/>
    </row>
    <row r="85" spans="1:14" x14ac:dyDescent="0.25">
      <c r="B85" s="333" t="s">
        <v>5</v>
      </c>
      <c r="C85" s="422" t="s">
        <v>115</v>
      </c>
      <c r="D85" s="404">
        <v>519</v>
      </c>
      <c r="E85" s="427" t="s">
        <v>115</v>
      </c>
      <c r="F85" s="404" t="s">
        <v>115</v>
      </c>
      <c r="G85" s="404">
        <v>892</v>
      </c>
      <c r="H85" s="485" t="s">
        <v>115</v>
      </c>
      <c r="I85" s="422">
        <v>3959</v>
      </c>
      <c r="J85" s="404">
        <v>27177</v>
      </c>
      <c r="K85" s="427">
        <v>7505</v>
      </c>
      <c r="L85" s="404">
        <v>9796</v>
      </c>
      <c r="M85" s="404">
        <v>33046</v>
      </c>
      <c r="N85" s="404">
        <v>4733</v>
      </c>
    </row>
    <row r="86" spans="1:14" x14ac:dyDescent="0.25">
      <c r="B86" s="334" t="s">
        <v>6</v>
      </c>
      <c r="C86" s="492">
        <v>3922</v>
      </c>
      <c r="D86" s="493">
        <v>2601</v>
      </c>
      <c r="E86" s="509">
        <v>1053</v>
      </c>
      <c r="F86" s="493" t="s">
        <v>115</v>
      </c>
      <c r="G86" s="493" t="s">
        <v>115</v>
      </c>
      <c r="H86" s="479" t="s">
        <v>115</v>
      </c>
      <c r="I86" s="421">
        <v>8774</v>
      </c>
      <c r="J86" s="406">
        <v>20667</v>
      </c>
      <c r="K86" s="429">
        <v>7885</v>
      </c>
      <c r="L86" s="510">
        <v>15432</v>
      </c>
      <c r="M86" s="510">
        <v>25043</v>
      </c>
      <c r="N86" s="510">
        <v>5210</v>
      </c>
    </row>
    <row r="87" spans="1:14" x14ac:dyDescent="0.25">
      <c r="B87" s="487" t="s">
        <v>104</v>
      </c>
      <c r="C87" s="494">
        <v>1976.3999999999999</v>
      </c>
      <c r="D87" s="495">
        <v>1498.2</v>
      </c>
      <c r="E87" s="511">
        <v>132</v>
      </c>
      <c r="F87" s="496" t="s">
        <v>411</v>
      </c>
      <c r="G87" s="496" t="s">
        <v>411</v>
      </c>
      <c r="H87" s="485" t="s">
        <v>411</v>
      </c>
      <c r="I87" s="422">
        <v>4505.3999999999996</v>
      </c>
      <c r="J87" s="404">
        <v>12669.2</v>
      </c>
      <c r="K87" s="427">
        <v>1217</v>
      </c>
      <c r="L87" s="512">
        <v>17400</v>
      </c>
      <c r="M87" s="512">
        <v>46663</v>
      </c>
      <c r="N87" s="512">
        <v>5747</v>
      </c>
    </row>
    <row r="88" spans="1:14" x14ac:dyDescent="0.25">
      <c r="B88" s="486" t="s">
        <v>114</v>
      </c>
      <c r="C88" s="497"/>
      <c r="D88" s="498"/>
      <c r="E88" s="513"/>
      <c r="F88" s="499"/>
      <c r="G88" s="499"/>
      <c r="H88" s="514"/>
      <c r="I88" s="515"/>
      <c r="J88" s="516"/>
      <c r="K88" s="513"/>
      <c r="L88" s="516"/>
      <c r="M88" s="516"/>
      <c r="N88" s="516"/>
    </row>
    <row r="89" spans="1:14" x14ac:dyDescent="0.25">
      <c r="B89" s="333" t="s">
        <v>5</v>
      </c>
      <c r="C89" s="500" t="str">
        <f>IFERROR(C85/SUM($C85:$E85),"-")</f>
        <v>-</v>
      </c>
      <c r="D89" s="501">
        <f t="shared" ref="D89:E89" si="24">IFERROR(D85/SUM($C85:$E85),"-")</f>
        <v>1</v>
      </c>
      <c r="E89" s="517" t="str">
        <f t="shared" si="24"/>
        <v>-</v>
      </c>
      <c r="F89" s="501" t="str">
        <f>IFERROR(F85/SUM($F85:$H85),"-")</f>
        <v>-</v>
      </c>
      <c r="G89" s="501">
        <f t="shared" ref="G89:H89" si="25">IFERROR(G85/SUM($F85:$H85),"-")</f>
        <v>1</v>
      </c>
      <c r="H89" s="470" t="str">
        <f t="shared" si="25"/>
        <v>-</v>
      </c>
      <c r="I89" s="500">
        <f>IFERROR(I85/SUM($I85:$K85),"-")</f>
        <v>0.10245594058124789</v>
      </c>
      <c r="J89" s="501">
        <f t="shared" ref="J89:K89" si="26">IFERROR(J85/SUM($I85:$K85),"-")</f>
        <v>0.70332030744545948</v>
      </c>
      <c r="K89" s="502">
        <f t="shared" si="26"/>
        <v>0.19422375197329261</v>
      </c>
      <c r="L89" s="501">
        <f>IFERROR(L85/SUM($L85:$N85),"-")</f>
        <v>0.20590646347871783</v>
      </c>
      <c r="M89" s="501">
        <f t="shared" ref="M89:N89" si="27">IFERROR(M85/SUM($L85:$N85),"-")</f>
        <v>0.69460851287440883</v>
      </c>
      <c r="N89" s="501">
        <f t="shared" si="27"/>
        <v>9.9485023646873352E-2</v>
      </c>
    </row>
    <row r="90" spans="1:14" x14ac:dyDescent="0.25">
      <c r="B90" s="334" t="s">
        <v>6</v>
      </c>
      <c r="C90" s="503">
        <f t="shared" ref="C90:E90" si="28">IFERROR(C86/SUM($C86:$E86),"-")</f>
        <v>0.51768743400211192</v>
      </c>
      <c r="D90" s="504">
        <f t="shared" si="28"/>
        <v>0.34332101372756074</v>
      </c>
      <c r="E90" s="518">
        <f t="shared" si="28"/>
        <v>0.13899155227032736</v>
      </c>
      <c r="F90" s="504" t="str">
        <f t="shared" ref="F90:H90" si="29">IFERROR(F86/SUM($F86:$H86),"-")</f>
        <v>-</v>
      </c>
      <c r="G90" s="504" t="str">
        <f t="shared" si="29"/>
        <v>-</v>
      </c>
      <c r="H90" s="469" t="str">
        <f t="shared" si="29"/>
        <v>-</v>
      </c>
      <c r="I90" s="503">
        <f t="shared" ref="I90:K90" si="30">IFERROR(I86/SUM($I86:$K86),"-")</f>
        <v>0.23506403043454965</v>
      </c>
      <c r="J90" s="504">
        <f t="shared" si="30"/>
        <v>0.5536891175052242</v>
      </c>
      <c r="K90" s="505">
        <f t="shared" si="30"/>
        <v>0.21124685206022611</v>
      </c>
      <c r="L90" s="504">
        <f t="shared" ref="L90:N90" si="31">IFERROR(L86/SUM($L86:$N86),"-")</f>
        <v>0.33779139761409654</v>
      </c>
      <c r="M90" s="504">
        <f t="shared" si="31"/>
        <v>0.54816679435263216</v>
      </c>
      <c r="N90" s="504">
        <f t="shared" si="31"/>
        <v>0.11404180803327131</v>
      </c>
    </row>
    <row r="91" spans="1:14" ht="15.75" thickBot="1" x14ac:dyDescent="0.3">
      <c r="B91" s="374" t="s">
        <v>104</v>
      </c>
      <c r="C91" s="506">
        <f t="shared" ref="C91:E91" si="32">IFERROR(C87/SUM($C87:$E87),"-")</f>
        <v>0.5479953418732324</v>
      </c>
      <c r="D91" s="507">
        <f t="shared" si="32"/>
        <v>0.41540509066711034</v>
      </c>
      <c r="E91" s="519">
        <f t="shared" si="32"/>
        <v>3.6599567459657298E-2</v>
      </c>
      <c r="F91" s="507" t="str">
        <f t="shared" ref="F91:H91" si="33">IFERROR(F87/SUM($F87:$H87),"-")</f>
        <v>-</v>
      </c>
      <c r="G91" s="507" t="str">
        <f t="shared" si="33"/>
        <v>-</v>
      </c>
      <c r="H91" s="471" t="str">
        <f t="shared" si="33"/>
        <v>-</v>
      </c>
      <c r="I91" s="506">
        <f t="shared" ref="I91:K91" si="34">IFERROR(I87/SUM($I87:$K87),"-")</f>
        <v>0.24497053002457644</v>
      </c>
      <c r="J91" s="507">
        <f t="shared" si="34"/>
        <v>0.68885795689336449</v>
      </c>
      <c r="K91" s="508">
        <f t="shared" si="34"/>
        <v>6.6171513082059208E-2</v>
      </c>
      <c r="L91" s="507">
        <f t="shared" ref="L91:N91" si="35">IFERROR(L87/SUM($L87:$N87),"-")</f>
        <v>0.24924795874516545</v>
      </c>
      <c r="M91" s="507">
        <f t="shared" si="35"/>
        <v>0.66842859189227899</v>
      </c>
      <c r="N91" s="507">
        <f t="shared" si="35"/>
        <v>8.2323449362555506E-2</v>
      </c>
    </row>
    <row r="93" spans="1:14" s="781" customFormat="1" x14ac:dyDescent="0.25">
      <c r="A93" s="15" t="s">
        <v>395</v>
      </c>
    </row>
    <row r="94" spans="1:14" x14ac:dyDescent="0.25">
      <c r="A94" s="15" t="s">
        <v>366</v>
      </c>
    </row>
  </sheetData>
  <mergeCells count="24">
    <mergeCell ref="C81:H81"/>
    <mergeCell ref="I81:N81"/>
    <mergeCell ref="C82:E82"/>
    <mergeCell ref="F82:H82"/>
    <mergeCell ref="I82:K82"/>
    <mergeCell ref="L82:N82"/>
    <mergeCell ref="L43:N43"/>
    <mergeCell ref="I42:N42"/>
    <mergeCell ref="C58:H58"/>
    <mergeCell ref="I58:N58"/>
    <mergeCell ref="C59:E59"/>
    <mergeCell ref="F59:H59"/>
    <mergeCell ref="I59:K59"/>
    <mergeCell ref="L59:N59"/>
    <mergeCell ref="C35:D35"/>
    <mergeCell ref="C43:E43"/>
    <mergeCell ref="F43:H43"/>
    <mergeCell ref="C42:H42"/>
    <mergeCell ref="I43:K43"/>
    <mergeCell ref="I22:N22"/>
    <mergeCell ref="C22:H22"/>
    <mergeCell ref="A1:C1"/>
    <mergeCell ref="C14:E14"/>
    <mergeCell ref="F14:H14"/>
  </mergeCells>
  <hyperlinks>
    <hyperlink ref="C5" location="Volume!B14" display="Table A1.1" xr:uid="{29C114B4-FE5D-4AEC-8AC3-DDE5AE12B81F}"/>
    <hyperlink ref="C6:C10" location="Volume!B14" display="Table A1.1" xr:uid="{1D2DA14A-DC94-4213-B71D-7350588B936B}"/>
    <hyperlink ref="C6" location="Volume!B22" display="Table A1.2" xr:uid="{0AB24402-2CF0-44E7-AB9B-0968680FA932}"/>
    <hyperlink ref="C7" location="Volume!B35" display="Table A1.3" xr:uid="{31E71999-DCA5-4348-AC26-8A7D19F9182A}"/>
    <hyperlink ref="C8" location="Volume!B43" display="Table A1.4" xr:uid="{42D314D7-B7A4-4056-A54E-B8A2695FBE8C}"/>
    <hyperlink ref="C9" location="Volume!B59" display="Table A1.5" xr:uid="{D4C43C59-1E34-4830-88E0-B8AE8F24B26E}"/>
    <hyperlink ref="C10" location="Volume!B82" display="Table A1.6" xr:uid="{D19898C3-E897-486E-89C3-C038D2253805}"/>
    <hyperlink ref="A3" location="Contents!A1" display="Return to Contents" xr:uid="{9C176B87-B963-4DEF-A88A-B4707A46A4FE}"/>
    <hyperlink ref="A20" location="'Notes &amp; Caveats'!A25" display="Table A1.2 Contacts by Channel in 2017/18, 2018/19 and 2019/20" xr:uid="{1E1A1E23-4723-4CFE-BFCE-6F39995D9B50}"/>
    <hyperlink ref="A33" location="'Notes &amp; Caveats'!A26" display="Table A1.3 Total Number of Benefit Entitlement Checks Carried Out in 2018/19 and 2019/20" xr:uid="{27D5A144-5CAB-4937-8E7C-BEB345B9B72E}"/>
  </hyperlink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530E07-D3A2-4E48-88B5-1875F8100433}">
  <dimension ref="A1:A2"/>
  <sheetViews>
    <sheetView workbookViewId="0"/>
  </sheetViews>
  <sheetFormatPr defaultRowHeight="15" x14ac:dyDescent="0.25"/>
  <cols>
    <col min="1" max="16384" width="9.140625" style="781"/>
  </cols>
  <sheetData>
    <row r="1" spans="1:1" x14ac:dyDescent="0.25">
      <c r="A1" s="297" t="s">
        <v>0</v>
      </c>
    </row>
    <row r="2" spans="1:1" x14ac:dyDescent="0.25">
      <c r="A2" s="698" t="s">
        <v>404</v>
      </c>
    </row>
  </sheetData>
  <hyperlinks>
    <hyperlink ref="A1" location="Contents!A1" display="Return to Contents" xr:uid="{030D1E00-474E-4530-A53A-ADE294E37632}"/>
  </hyperlink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FB9E5D-5E85-4A83-AB10-1693BE2B8A15}">
  <dimension ref="A1:Z32"/>
  <sheetViews>
    <sheetView workbookViewId="0">
      <selection sqref="A1:C1"/>
    </sheetView>
  </sheetViews>
  <sheetFormatPr defaultRowHeight="15" x14ac:dyDescent="0.25"/>
  <cols>
    <col min="1" max="1" width="9.140625" style="474"/>
    <col min="2" max="2" width="30.140625" style="474" customWidth="1"/>
    <col min="3" max="8" width="9.5703125" style="474" bestFit="1" customWidth="1"/>
    <col min="9" max="16384" width="9.140625" style="474"/>
  </cols>
  <sheetData>
    <row r="1" spans="1:26" ht="18.75" x14ac:dyDescent="0.3">
      <c r="A1" s="831" t="s">
        <v>86</v>
      </c>
      <c r="B1" s="831"/>
      <c r="C1" s="831"/>
    </row>
    <row r="2" spans="1:26" x14ac:dyDescent="0.25">
      <c r="A2" s="475" t="s">
        <v>230</v>
      </c>
    </row>
    <row r="3" spans="1:26" s="781" customFormat="1" x14ac:dyDescent="0.25">
      <c r="A3" s="297" t="s">
        <v>0</v>
      </c>
    </row>
    <row r="4" spans="1:26" s="523" customFormat="1" x14ac:dyDescent="0.25">
      <c r="A4" s="524"/>
    </row>
    <row r="5" spans="1:26" s="523" customFormat="1" x14ac:dyDescent="0.25">
      <c r="A5" s="280" t="s">
        <v>253</v>
      </c>
      <c r="C5" s="574" t="s">
        <v>254</v>
      </c>
    </row>
    <row r="7" spans="1:26" x14ac:dyDescent="0.25">
      <c r="A7" s="520" t="s">
        <v>252</v>
      </c>
    </row>
    <row r="8" spans="1:26" s="523" customFormat="1" x14ac:dyDescent="0.25">
      <c r="A8" s="524"/>
    </row>
    <row r="9" spans="1:26" x14ac:dyDescent="0.25">
      <c r="C9" s="837" t="str">
        <f>$A$1</f>
        <v>Fife</v>
      </c>
      <c r="D9" s="838"/>
      <c r="E9" s="838"/>
      <c r="F9" s="838"/>
      <c r="G9" s="838"/>
      <c r="H9" s="838"/>
      <c r="I9" s="838"/>
      <c r="J9" s="838"/>
      <c r="K9" s="838"/>
      <c r="L9" s="838"/>
      <c r="M9" s="838"/>
      <c r="N9" s="846"/>
      <c r="O9" s="837" t="s">
        <v>71</v>
      </c>
      <c r="P9" s="838"/>
      <c r="Q9" s="838"/>
      <c r="R9" s="838"/>
      <c r="S9" s="838"/>
      <c r="T9" s="838"/>
      <c r="U9" s="838"/>
      <c r="V9" s="838"/>
      <c r="W9" s="838"/>
      <c r="X9" s="838"/>
      <c r="Y9" s="838"/>
      <c r="Z9" s="838"/>
    </row>
    <row r="10" spans="1:26" x14ac:dyDescent="0.25">
      <c r="B10" s="527"/>
      <c r="C10" s="848" t="s">
        <v>250</v>
      </c>
      <c r="D10" s="849"/>
      <c r="E10" s="849"/>
      <c r="F10" s="849"/>
      <c r="G10" s="849"/>
      <c r="H10" s="849"/>
      <c r="I10" s="873" t="s">
        <v>114</v>
      </c>
      <c r="J10" s="849"/>
      <c r="K10" s="849"/>
      <c r="L10" s="849"/>
      <c r="M10" s="849"/>
      <c r="N10" s="855"/>
      <c r="O10" s="848" t="s">
        <v>250</v>
      </c>
      <c r="P10" s="849"/>
      <c r="Q10" s="849"/>
      <c r="R10" s="849"/>
      <c r="S10" s="849"/>
      <c r="T10" s="849"/>
      <c r="U10" s="873" t="s">
        <v>114</v>
      </c>
      <c r="V10" s="849"/>
      <c r="W10" s="849"/>
      <c r="X10" s="849"/>
      <c r="Y10" s="849"/>
      <c r="Z10" s="849"/>
    </row>
    <row r="11" spans="1:26" ht="15.75" thickBot="1" x14ac:dyDescent="0.3">
      <c r="B11" s="521" t="s">
        <v>249</v>
      </c>
      <c r="C11" s="562" t="s">
        <v>231</v>
      </c>
      <c r="D11" s="522" t="s">
        <v>232</v>
      </c>
      <c r="E11" s="522" t="s">
        <v>233</v>
      </c>
      <c r="F11" s="522" t="s">
        <v>5</v>
      </c>
      <c r="G11" s="522" t="s">
        <v>6</v>
      </c>
      <c r="H11" s="522" t="s">
        <v>104</v>
      </c>
      <c r="I11" s="529" t="s">
        <v>231</v>
      </c>
      <c r="J11" s="522" t="s">
        <v>232</v>
      </c>
      <c r="K11" s="522" t="s">
        <v>233</v>
      </c>
      <c r="L11" s="522" t="s">
        <v>5</v>
      </c>
      <c r="M11" s="522" t="s">
        <v>6</v>
      </c>
      <c r="N11" s="521" t="s">
        <v>104</v>
      </c>
      <c r="O11" s="562" t="s">
        <v>231</v>
      </c>
      <c r="P11" s="522" t="s">
        <v>232</v>
      </c>
      <c r="Q11" s="522" t="s">
        <v>233</v>
      </c>
      <c r="R11" s="522" t="s">
        <v>5</v>
      </c>
      <c r="S11" s="522" t="s">
        <v>6</v>
      </c>
      <c r="T11" s="522" t="s">
        <v>104</v>
      </c>
      <c r="U11" s="529" t="s">
        <v>231</v>
      </c>
      <c r="V11" s="522" t="s">
        <v>232</v>
      </c>
      <c r="W11" s="522" t="s">
        <v>233</v>
      </c>
      <c r="X11" s="522" t="s">
        <v>5</v>
      </c>
      <c r="Y11" s="522" t="s">
        <v>6</v>
      </c>
      <c r="Z11" s="522" t="s">
        <v>104</v>
      </c>
    </row>
    <row r="12" spans="1:26" s="523" customFormat="1" x14ac:dyDescent="0.25">
      <c r="B12" s="527" t="s">
        <v>251</v>
      </c>
      <c r="C12" s="528"/>
      <c r="D12" s="525"/>
      <c r="E12" s="525"/>
      <c r="F12" s="525"/>
      <c r="G12" s="525"/>
      <c r="H12" s="525"/>
      <c r="I12" s="535"/>
      <c r="J12" s="525"/>
      <c r="K12" s="525"/>
      <c r="L12" s="525"/>
      <c r="M12" s="525"/>
      <c r="N12" s="527"/>
      <c r="O12" s="528"/>
      <c r="P12" s="525"/>
      <c r="Q12" s="525"/>
      <c r="R12" s="525"/>
      <c r="S12" s="525"/>
      <c r="T12" s="525"/>
      <c r="U12" s="535"/>
      <c r="V12" s="525"/>
      <c r="W12" s="525"/>
      <c r="X12" s="525"/>
      <c r="Y12" s="525"/>
      <c r="Z12" s="525"/>
    </row>
    <row r="13" spans="1:26" x14ac:dyDescent="0.25">
      <c r="B13" s="553" t="s">
        <v>234</v>
      </c>
      <c r="C13" s="563">
        <v>37</v>
      </c>
      <c r="D13" s="530">
        <v>9</v>
      </c>
      <c r="E13" s="530">
        <v>13</v>
      </c>
      <c r="F13" s="530">
        <v>28</v>
      </c>
      <c r="G13" s="530">
        <v>15</v>
      </c>
      <c r="H13" s="530">
        <v>4.8</v>
      </c>
      <c r="I13" s="532">
        <f t="shared" ref="I13:I24" si="0">IFERROR(C13/SUM(C$13:C$24),"-")</f>
        <v>5.6060606060606061E-2</v>
      </c>
      <c r="J13" s="378">
        <f t="shared" ref="J13:N13" si="1">IFERROR(D13/SUM(D$13:D$24),"-")</f>
        <v>2.0270270270270271E-2</v>
      </c>
      <c r="K13" s="378">
        <f t="shared" si="1"/>
        <v>4.2071197411003236E-2</v>
      </c>
      <c r="L13" s="378">
        <f t="shared" si="1"/>
        <v>5.4054054054054057E-2</v>
      </c>
      <c r="M13" s="378">
        <f t="shared" si="1"/>
        <v>3.826530612244898E-2</v>
      </c>
      <c r="N13" s="379">
        <f t="shared" si="1"/>
        <v>1.79372197309417E-2</v>
      </c>
      <c r="O13" s="563">
        <v>520</v>
      </c>
      <c r="P13" s="530">
        <v>430</v>
      </c>
      <c r="Q13" s="530">
        <v>547</v>
      </c>
      <c r="R13" s="530">
        <v>276</v>
      </c>
      <c r="S13" s="530">
        <v>341</v>
      </c>
      <c r="T13" s="530">
        <v>178.8</v>
      </c>
      <c r="U13" s="532">
        <f>IFERROR(O13/SUM(O$13:O$24),"-")</f>
        <v>6.5138419140673934E-2</v>
      </c>
      <c r="V13" s="378">
        <f t="shared" ref="V13:V24" si="2">IFERROR(P13/SUM(P$13:P$24),"-")</f>
        <v>5.3602592869608577E-2</v>
      </c>
      <c r="W13" s="378">
        <f t="shared" ref="W13:W24" si="3">IFERROR(Q13/SUM(Q$13:Q$24),"-")</f>
        <v>4.8544550940717072E-2</v>
      </c>
      <c r="X13" s="378">
        <f t="shared" ref="X13:X24" si="4">IFERROR(R13/SUM(R$13:R$24),"-")</f>
        <v>2.7221619489101491E-2</v>
      </c>
      <c r="Y13" s="378">
        <f t="shared" ref="Y13:Y24" si="5">IFERROR(S13/SUM(S$13:S$24),"-")</f>
        <v>4.6394557823129248E-2</v>
      </c>
      <c r="Z13" s="378">
        <f t="shared" ref="Z13:Z24" si="6">IFERROR(T13/SUM(T$13:T$24),"-")</f>
        <v>2.9233312242185245E-2</v>
      </c>
    </row>
    <row r="14" spans="1:26" x14ac:dyDescent="0.25">
      <c r="B14" s="554" t="s">
        <v>235</v>
      </c>
      <c r="C14" s="564">
        <v>0</v>
      </c>
      <c r="D14" s="531">
        <v>0</v>
      </c>
      <c r="E14" s="531">
        <v>0</v>
      </c>
      <c r="F14" s="531">
        <v>2</v>
      </c>
      <c r="G14" s="531">
        <v>0</v>
      </c>
      <c r="H14" s="531">
        <v>0</v>
      </c>
      <c r="I14" s="533">
        <f t="shared" si="0"/>
        <v>0</v>
      </c>
      <c r="J14" s="526">
        <f t="shared" ref="J14:J24" si="7">IFERROR(D14/SUM(D$13:D$24),"-")</f>
        <v>0</v>
      </c>
      <c r="K14" s="526">
        <f t="shared" ref="K14:K24" si="8">IFERROR(E14/SUM(E$13:E$24),"-")</f>
        <v>0</v>
      </c>
      <c r="L14" s="526">
        <f t="shared" ref="L14:L24" si="9">IFERROR(F14/SUM(F$13:F$24),"-")</f>
        <v>3.8610038610038611E-3</v>
      </c>
      <c r="M14" s="526">
        <f t="shared" ref="M14:M24" si="10">IFERROR(G14/SUM(G$13:G$24),"-")</f>
        <v>0</v>
      </c>
      <c r="N14" s="381">
        <f t="shared" ref="N14:N24" si="11">IFERROR(H14/SUM(H$13:H$24),"-")</f>
        <v>0</v>
      </c>
      <c r="O14" s="564">
        <v>0</v>
      </c>
      <c r="P14" s="531">
        <v>27</v>
      </c>
      <c r="Q14" s="531">
        <v>28</v>
      </c>
      <c r="R14" s="531">
        <v>41</v>
      </c>
      <c r="S14" s="531">
        <v>19</v>
      </c>
      <c r="T14" s="531">
        <v>72.920000000000016</v>
      </c>
      <c r="U14" s="533">
        <f t="shared" ref="U14:U24" si="12">IFERROR(O14/SUM(O$13:O$24),"-")</f>
        <v>0</v>
      </c>
      <c r="V14" s="526">
        <f t="shared" si="2"/>
        <v>3.3657442034405387E-3</v>
      </c>
      <c r="W14" s="526">
        <f t="shared" si="3"/>
        <v>2.4849130280440185E-3</v>
      </c>
      <c r="X14" s="526">
        <f t="shared" si="4"/>
        <v>4.04379130091725E-3</v>
      </c>
      <c r="Y14" s="526">
        <f t="shared" si="5"/>
        <v>2.5850340136054422E-3</v>
      </c>
      <c r="Z14" s="526">
        <f t="shared" si="6"/>
        <v>1.1922221077741322E-2</v>
      </c>
    </row>
    <row r="15" spans="1:26" x14ac:dyDescent="0.25">
      <c r="B15" s="553" t="s">
        <v>236</v>
      </c>
      <c r="C15" s="563">
        <v>120</v>
      </c>
      <c r="D15" s="530">
        <v>149</v>
      </c>
      <c r="E15" s="530">
        <v>88</v>
      </c>
      <c r="F15" s="530">
        <v>105</v>
      </c>
      <c r="G15" s="530">
        <v>62</v>
      </c>
      <c r="H15" s="530">
        <v>41.4</v>
      </c>
      <c r="I15" s="532">
        <f t="shared" si="0"/>
        <v>0.18181818181818182</v>
      </c>
      <c r="J15" s="378">
        <f t="shared" si="7"/>
        <v>0.3355855855855856</v>
      </c>
      <c r="K15" s="378">
        <f t="shared" si="8"/>
        <v>0.28478964401294499</v>
      </c>
      <c r="L15" s="378">
        <f t="shared" si="9"/>
        <v>0.20270270270270271</v>
      </c>
      <c r="M15" s="378">
        <f t="shared" si="10"/>
        <v>0.15816326530612246</v>
      </c>
      <c r="N15" s="379">
        <f t="shared" si="11"/>
        <v>0.15470852017937217</v>
      </c>
      <c r="O15" s="563">
        <v>1122</v>
      </c>
      <c r="P15" s="530">
        <v>966</v>
      </c>
      <c r="Q15" s="530">
        <v>903</v>
      </c>
      <c r="R15" s="530">
        <v>740</v>
      </c>
      <c r="S15" s="530">
        <v>886</v>
      </c>
      <c r="T15" s="530">
        <v>766.85500000000002</v>
      </c>
      <c r="U15" s="532">
        <f t="shared" si="12"/>
        <v>0.14054866591506951</v>
      </c>
      <c r="V15" s="378">
        <f t="shared" si="2"/>
        <v>0.12041884816753927</v>
      </c>
      <c r="W15" s="378">
        <f t="shared" si="3"/>
        <v>8.0138445154419591E-2</v>
      </c>
      <c r="X15" s="378">
        <f t="shared" si="4"/>
        <v>7.2985501528750371E-2</v>
      </c>
      <c r="Y15" s="378">
        <f t="shared" si="5"/>
        <v>0.12054421768707484</v>
      </c>
      <c r="Z15" s="378">
        <f t="shared" si="6"/>
        <v>0.12537870055638123</v>
      </c>
    </row>
    <row r="16" spans="1:26" x14ac:dyDescent="0.25">
      <c r="B16" s="554" t="s">
        <v>237</v>
      </c>
      <c r="C16" s="564">
        <v>5</v>
      </c>
      <c r="D16" s="531">
        <v>1</v>
      </c>
      <c r="E16" s="531">
        <v>8</v>
      </c>
      <c r="F16" s="531">
        <v>7</v>
      </c>
      <c r="G16" s="531">
        <v>5</v>
      </c>
      <c r="H16" s="531">
        <v>3</v>
      </c>
      <c r="I16" s="533">
        <f t="shared" si="0"/>
        <v>7.575757575757576E-3</v>
      </c>
      <c r="J16" s="526">
        <f t="shared" si="7"/>
        <v>2.2522522522522522E-3</v>
      </c>
      <c r="K16" s="526">
        <f t="shared" si="8"/>
        <v>2.5889967637540454E-2</v>
      </c>
      <c r="L16" s="526">
        <f t="shared" si="9"/>
        <v>1.3513513513513514E-2</v>
      </c>
      <c r="M16" s="526">
        <f t="shared" si="10"/>
        <v>1.2755102040816327E-2</v>
      </c>
      <c r="N16" s="381">
        <f t="shared" si="11"/>
        <v>1.1210762331838564E-2</v>
      </c>
      <c r="O16" s="564">
        <v>208</v>
      </c>
      <c r="P16" s="531">
        <v>271</v>
      </c>
      <c r="Q16" s="531">
        <v>736</v>
      </c>
      <c r="R16" s="531">
        <v>412</v>
      </c>
      <c r="S16" s="531">
        <v>355</v>
      </c>
      <c r="T16" s="531">
        <v>438.39499999999998</v>
      </c>
      <c r="U16" s="533">
        <f t="shared" si="12"/>
        <v>2.6055367656269573E-2</v>
      </c>
      <c r="V16" s="526">
        <f t="shared" si="2"/>
        <v>3.3782099227125405E-2</v>
      </c>
      <c r="W16" s="526">
        <f t="shared" si="3"/>
        <v>6.53177138800142E-2</v>
      </c>
      <c r="X16" s="526">
        <f t="shared" si="4"/>
        <v>4.0635171121412371E-2</v>
      </c>
      <c r="Y16" s="526">
        <f t="shared" si="5"/>
        <v>4.8299319727891157E-2</v>
      </c>
      <c r="Z16" s="526">
        <f t="shared" si="6"/>
        <v>7.1676386579489923E-2</v>
      </c>
    </row>
    <row r="17" spans="1:26" x14ac:dyDescent="0.25">
      <c r="B17" s="553" t="s">
        <v>238</v>
      </c>
      <c r="C17" s="563">
        <v>1</v>
      </c>
      <c r="D17" s="530">
        <v>3</v>
      </c>
      <c r="E17" s="530">
        <v>2</v>
      </c>
      <c r="F17" s="530">
        <v>2</v>
      </c>
      <c r="G17" s="530">
        <v>1</v>
      </c>
      <c r="H17" s="530">
        <v>1.2</v>
      </c>
      <c r="I17" s="532">
        <f t="shared" si="0"/>
        <v>1.5151515151515152E-3</v>
      </c>
      <c r="J17" s="378">
        <f t="shared" si="7"/>
        <v>6.7567567567567571E-3</v>
      </c>
      <c r="K17" s="378">
        <f t="shared" si="8"/>
        <v>6.4724919093851136E-3</v>
      </c>
      <c r="L17" s="378">
        <f t="shared" si="9"/>
        <v>3.8610038610038611E-3</v>
      </c>
      <c r="M17" s="378">
        <f t="shared" si="10"/>
        <v>2.5510204081632651E-3</v>
      </c>
      <c r="N17" s="379">
        <f t="shared" si="11"/>
        <v>4.4843049327354251E-3</v>
      </c>
      <c r="O17" s="563">
        <v>221</v>
      </c>
      <c r="P17" s="530">
        <v>268</v>
      </c>
      <c r="Q17" s="530">
        <v>389</v>
      </c>
      <c r="R17" s="530">
        <v>411</v>
      </c>
      <c r="S17" s="530">
        <v>263</v>
      </c>
      <c r="T17" s="530">
        <v>320.95999999999992</v>
      </c>
      <c r="U17" s="532">
        <f t="shared" si="12"/>
        <v>2.7683828134786422E-2</v>
      </c>
      <c r="V17" s="378">
        <f t="shared" si="2"/>
        <v>3.3408127648965343E-2</v>
      </c>
      <c r="W17" s="378">
        <f t="shared" si="3"/>
        <v>3.4522541711040113E-2</v>
      </c>
      <c r="X17" s="378">
        <f t="shared" si="4"/>
        <v>4.0536542065292433E-2</v>
      </c>
      <c r="Y17" s="378">
        <f t="shared" si="5"/>
        <v>3.5782312925170069E-2</v>
      </c>
      <c r="Z17" s="378">
        <f t="shared" si="6"/>
        <v>5.2476084436531172E-2</v>
      </c>
    </row>
    <row r="18" spans="1:26" x14ac:dyDescent="0.25">
      <c r="B18" s="554" t="s">
        <v>239</v>
      </c>
      <c r="C18" s="564">
        <v>0</v>
      </c>
      <c r="D18" s="531">
        <v>0</v>
      </c>
      <c r="E18" s="531">
        <v>0</v>
      </c>
      <c r="F18" s="531">
        <v>0</v>
      </c>
      <c r="G18" s="531">
        <v>0</v>
      </c>
      <c r="H18" s="531">
        <v>0.6</v>
      </c>
      <c r="I18" s="533">
        <f t="shared" si="0"/>
        <v>0</v>
      </c>
      <c r="J18" s="526">
        <f t="shared" si="7"/>
        <v>0</v>
      </c>
      <c r="K18" s="526">
        <f t="shared" si="8"/>
        <v>0</v>
      </c>
      <c r="L18" s="526">
        <f t="shared" si="9"/>
        <v>0</v>
      </c>
      <c r="M18" s="526">
        <f t="shared" si="10"/>
        <v>0</v>
      </c>
      <c r="N18" s="381">
        <f t="shared" si="11"/>
        <v>2.2421524663677125E-3</v>
      </c>
      <c r="O18" s="564">
        <v>0</v>
      </c>
      <c r="P18" s="531">
        <v>90</v>
      </c>
      <c r="Q18" s="531">
        <v>125</v>
      </c>
      <c r="R18" s="531">
        <v>67</v>
      </c>
      <c r="S18" s="531">
        <v>62</v>
      </c>
      <c r="T18" s="531">
        <v>78.240000000000009</v>
      </c>
      <c r="U18" s="533">
        <f t="shared" si="12"/>
        <v>0</v>
      </c>
      <c r="V18" s="526">
        <f t="shared" si="2"/>
        <v>1.1219147344801795E-2</v>
      </c>
      <c r="W18" s="526">
        <f t="shared" si="3"/>
        <v>1.1093361732339367E-2</v>
      </c>
      <c r="X18" s="526">
        <f t="shared" si="4"/>
        <v>6.6081467600355064E-3</v>
      </c>
      <c r="Y18" s="526">
        <f t="shared" si="5"/>
        <v>8.4353741496598633E-3</v>
      </c>
      <c r="Z18" s="526">
        <f t="shared" si="6"/>
        <v>1.2792026565036765E-2</v>
      </c>
    </row>
    <row r="19" spans="1:26" x14ac:dyDescent="0.25">
      <c r="B19" s="553" t="s">
        <v>240</v>
      </c>
      <c r="C19" s="563">
        <v>0</v>
      </c>
      <c r="D19" s="530">
        <v>27</v>
      </c>
      <c r="E19" s="530">
        <v>28</v>
      </c>
      <c r="F19" s="530">
        <v>36</v>
      </c>
      <c r="G19" s="530">
        <v>17</v>
      </c>
      <c r="H19" s="530">
        <v>19.2</v>
      </c>
      <c r="I19" s="532">
        <f t="shared" si="0"/>
        <v>0</v>
      </c>
      <c r="J19" s="378">
        <f t="shared" si="7"/>
        <v>6.0810810810810814E-2</v>
      </c>
      <c r="K19" s="378">
        <f t="shared" si="8"/>
        <v>9.0614886731391592E-2</v>
      </c>
      <c r="L19" s="378">
        <f t="shared" si="9"/>
        <v>6.9498069498069498E-2</v>
      </c>
      <c r="M19" s="378">
        <f t="shared" si="10"/>
        <v>4.336734693877551E-2</v>
      </c>
      <c r="N19" s="379">
        <f t="shared" si="11"/>
        <v>7.1748878923766801E-2</v>
      </c>
      <c r="O19" s="563">
        <v>0</v>
      </c>
      <c r="P19" s="530">
        <v>122</v>
      </c>
      <c r="Q19" s="530">
        <v>436</v>
      </c>
      <c r="R19" s="530">
        <v>593</v>
      </c>
      <c r="S19" s="530">
        <v>295</v>
      </c>
      <c r="T19" s="530">
        <v>196.46</v>
      </c>
      <c r="U19" s="532">
        <f t="shared" si="12"/>
        <v>0</v>
      </c>
      <c r="V19" s="378">
        <f t="shared" si="2"/>
        <v>1.5208177511842433E-2</v>
      </c>
      <c r="W19" s="378">
        <f t="shared" si="3"/>
        <v>3.8693645722399715E-2</v>
      </c>
      <c r="X19" s="378">
        <f t="shared" si="4"/>
        <v>5.8487030279120229E-2</v>
      </c>
      <c r="Y19" s="378">
        <f t="shared" si="5"/>
        <v>4.0136054421768708E-2</v>
      </c>
      <c r="Z19" s="378">
        <f t="shared" si="6"/>
        <v>3.2120674066553202E-2</v>
      </c>
    </row>
    <row r="20" spans="1:26" x14ac:dyDescent="0.25">
      <c r="B20" s="554" t="s">
        <v>241</v>
      </c>
      <c r="C20" s="564">
        <v>177</v>
      </c>
      <c r="D20" s="531">
        <v>0</v>
      </c>
      <c r="E20" s="531">
        <v>0</v>
      </c>
      <c r="F20" s="531">
        <v>43</v>
      </c>
      <c r="G20" s="531">
        <v>27</v>
      </c>
      <c r="H20" s="531">
        <v>0</v>
      </c>
      <c r="I20" s="533">
        <f t="shared" si="0"/>
        <v>0.26818181818181819</v>
      </c>
      <c r="J20" s="526">
        <f t="shared" si="7"/>
        <v>0</v>
      </c>
      <c r="K20" s="526">
        <f t="shared" si="8"/>
        <v>0</v>
      </c>
      <c r="L20" s="526">
        <f t="shared" si="9"/>
        <v>8.3011583011583012E-2</v>
      </c>
      <c r="M20" s="526">
        <f t="shared" si="10"/>
        <v>6.8877551020408156E-2</v>
      </c>
      <c r="N20" s="381">
        <f t="shared" si="11"/>
        <v>0</v>
      </c>
      <c r="O20" s="564">
        <v>1653</v>
      </c>
      <c r="P20" s="531">
        <v>1455</v>
      </c>
      <c r="Q20" s="531">
        <v>3091</v>
      </c>
      <c r="R20" s="531">
        <v>2190</v>
      </c>
      <c r="S20" s="531">
        <v>1469</v>
      </c>
      <c r="T20" s="531">
        <v>1087.3700000000001</v>
      </c>
      <c r="U20" s="533">
        <f t="shared" si="12"/>
        <v>0.20706501315295001</v>
      </c>
      <c r="V20" s="526">
        <f t="shared" si="2"/>
        <v>0.18137621540762902</v>
      </c>
      <c r="W20" s="526">
        <f t="shared" si="3"/>
        <v>0.27431664891728791</v>
      </c>
      <c r="X20" s="526">
        <f t="shared" si="4"/>
        <v>0.21599763290265311</v>
      </c>
      <c r="Y20" s="526">
        <f t="shared" si="5"/>
        <v>0.19986394557823128</v>
      </c>
      <c r="Z20" s="526">
        <f t="shared" si="6"/>
        <v>0.17778202870685106</v>
      </c>
    </row>
    <row r="21" spans="1:26" x14ac:dyDescent="0.25">
      <c r="B21" s="553" t="s">
        <v>242</v>
      </c>
      <c r="C21" s="563">
        <v>21</v>
      </c>
      <c r="D21" s="530">
        <v>59</v>
      </c>
      <c r="E21" s="530">
        <v>29</v>
      </c>
      <c r="F21" s="530">
        <v>21</v>
      </c>
      <c r="G21" s="530">
        <v>55</v>
      </c>
      <c r="H21" s="530">
        <v>24</v>
      </c>
      <c r="I21" s="532">
        <f t="shared" si="0"/>
        <v>3.1818181818181815E-2</v>
      </c>
      <c r="J21" s="378">
        <f t="shared" si="7"/>
        <v>0.13288288288288289</v>
      </c>
      <c r="K21" s="378">
        <f t="shared" si="8"/>
        <v>9.3851132686084138E-2</v>
      </c>
      <c r="L21" s="378">
        <f t="shared" si="9"/>
        <v>4.0540540540540543E-2</v>
      </c>
      <c r="M21" s="378">
        <f t="shared" si="10"/>
        <v>0.14030612244897958</v>
      </c>
      <c r="N21" s="379">
        <f t="shared" si="11"/>
        <v>8.9686098654708515E-2</v>
      </c>
      <c r="O21" s="563">
        <v>595</v>
      </c>
      <c r="P21" s="530">
        <v>1130</v>
      </c>
      <c r="Q21" s="530">
        <v>1161</v>
      </c>
      <c r="R21" s="530">
        <v>1752</v>
      </c>
      <c r="S21" s="530">
        <v>643</v>
      </c>
      <c r="T21" s="530">
        <v>329.24</v>
      </c>
      <c r="U21" s="532">
        <f t="shared" si="12"/>
        <v>7.45333834398096E-2</v>
      </c>
      <c r="V21" s="378">
        <f t="shared" si="2"/>
        <v>0.14086262777362255</v>
      </c>
      <c r="W21" s="378">
        <f t="shared" si="3"/>
        <v>0.10303514376996806</v>
      </c>
      <c r="X21" s="378">
        <f t="shared" si="4"/>
        <v>0.1727981063221225</v>
      </c>
      <c r="Y21" s="378">
        <f t="shared" si="5"/>
        <v>8.748299319727891E-2</v>
      </c>
      <c r="Z21" s="378">
        <f t="shared" si="6"/>
        <v>5.3829841849088754E-2</v>
      </c>
    </row>
    <row r="22" spans="1:26" x14ac:dyDescent="0.25">
      <c r="B22" s="554" t="s">
        <v>243</v>
      </c>
      <c r="C22" s="564">
        <v>186</v>
      </c>
      <c r="D22" s="531">
        <v>164</v>
      </c>
      <c r="E22" s="531">
        <v>126</v>
      </c>
      <c r="F22" s="531">
        <v>253</v>
      </c>
      <c r="G22" s="531">
        <v>194</v>
      </c>
      <c r="H22" s="531">
        <v>158.4</v>
      </c>
      <c r="I22" s="533">
        <f t="shared" si="0"/>
        <v>0.2818181818181818</v>
      </c>
      <c r="J22" s="526">
        <f t="shared" si="7"/>
        <v>0.36936936936936937</v>
      </c>
      <c r="K22" s="526">
        <f t="shared" si="8"/>
        <v>0.40776699029126212</v>
      </c>
      <c r="L22" s="526">
        <f t="shared" si="9"/>
        <v>0.48841698841698844</v>
      </c>
      <c r="M22" s="526">
        <f t="shared" si="10"/>
        <v>0.49489795918367346</v>
      </c>
      <c r="N22" s="381">
        <f t="shared" si="11"/>
        <v>0.59192825112107617</v>
      </c>
      <c r="O22" s="564">
        <v>1701</v>
      </c>
      <c r="P22" s="531">
        <v>1547</v>
      </c>
      <c r="Q22" s="531">
        <v>1833</v>
      </c>
      <c r="R22" s="531">
        <v>1800</v>
      </c>
      <c r="S22" s="531">
        <v>1722</v>
      </c>
      <c r="T22" s="531">
        <v>1262.32</v>
      </c>
      <c r="U22" s="533">
        <f t="shared" si="12"/>
        <v>0.21307779030439683</v>
      </c>
      <c r="V22" s="526">
        <f t="shared" si="2"/>
        <v>0.19284467713787085</v>
      </c>
      <c r="W22" s="526">
        <f t="shared" si="3"/>
        <v>0.16267305644302449</v>
      </c>
      <c r="X22" s="526">
        <f t="shared" si="4"/>
        <v>0.17753230101587927</v>
      </c>
      <c r="Y22" s="526">
        <f t="shared" si="5"/>
        <v>0.23428571428571429</v>
      </c>
      <c r="Z22" s="526">
        <f t="shared" si="6"/>
        <v>0.20638587645165141</v>
      </c>
    </row>
    <row r="23" spans="1:26" x14ac:dyDescent="0.25">
      <c r="B23" s="553" t="s">
        <v>244</v>
      </c>
      <c r="C23" s="563">
        <v>111</v>
      </c>
      <c r="D23" s="530">
        <v>29</v>
      </c>
      <c r="E23" s="530">
        <v>14</v>
      </c>
      <c r="F23" s="530">
        <v>19</v>
      </c>
      <c r="G23" s="530">
        <v>15</v>
      </c>
      <c r="H23" s="530">
        <v>13.799999999999999</v>
      </c>
      <c r="I23" s="532">
        <f t="shared" si="0"/>
        <v>0.16818181818181818</v>
      </c>
      <c r="J23" s="378">
        <f t="shared" si="7"/>
        <v>6.5315315315315314E-2</v>
      </c>
      <c r="K23" s="378">
        <f t="shared" si="8"/>
        <v>4.5307443365695796E-2</v>
      </c>
      <c r="L23" s="378">
        <f t="shared" si="9"/>
        <v>3.6679536679536683E-2</v>
      </c>
      <c r="M23" s="378">
        <f t="shared" si="10"/>
        <v>3.826530612244898E-2</v>
      </c>
      <c r="N23" s="379">
        <f t="shared" si="11"/>
        <v>5.1569506726457388E-2</v>
      </c>
      <c r="O23" s="563">
        <v>1913</v>
      </c>
      <c r="P23" s="530">
        <v>1633</v>
      </c>
      <c r="Q23" s="530">
        <v>1917</v>
      </c>
      <c r="R23" s="530">
        <v>1736</v>
      </c>
      <c r="S23" s="530">
        <v>1161</v>
      </c>
      <c r="T23" s="530">
        <v>1162.9899999999998</v>
      </c>
      <c r="U23" s="532">
        <f t="shared" si="12"/>
        <v>0.23963422272328699</v>
      </c>
      <c r="V23" s="378">
        <f t="shared" si="2"/>
        <v>0.20356519571179257</v>
      </c>
      <c r="W23" s="378">
        <f t="shared" si="3"/>
        <v>0.17012779552715654</v>
      </c>
      <c r="X23" s="378">
        <f t="shared" si="4"/>
        <v>0.17122004142420358</v>
      </c>
      <c r="Y23" s="378">
        <f t="shared" si="5"/>
        <v>0.15795918367346939</v>
      </c>
      <c r="Z23" s="378">
        <f t="shared" si="6"/>
        <v>0.19014569241912196</v>
      </c>
    </row>
    <row r="24" spans="1:26" x14ac:dyDescent="0.25">
      <c r="B24" s="554" t="s">
        <v>245</v>
      </c>
      <c r="C24" s="564">
        <v>2</v>
      </c>
      <c r="D24" s="531">
        <v>3</v>
      </c>
      <c r="E24" s="531">
        <v>1</v>
      </c>
      <c r="F24" s="531">
        <v>2</v>
      </c>
      <c r="G24" s="531">
        <v>1</v>
      </c>
      <c r="H24" s="531">
        <v>1.2</v>
      </c>
      <c r="I24" s="533">
        <f t="shared" si="0"/>
        <v>3.0303030303030303E-3</v>
      </c>
      <c r="J24" s="526">
        <f t="shared" si="7"/>
        <v>6.7567567567567571E-3</v>
      </c>
      <c r="K24" s="526">
        <f t="shared" si="8"/>
        <v>3.2362459546925568E-3</v>
      </c>
      <c r="L24" s="526">
        <f t="shared" si="9"/>
        <v>3.8610038610038611E-3</v>
      </c>
      <c r="M24" s="526">
        <f t="shared" si="10"/>
        <v>2.5510204081632651E-3</v>
      </c>
      <c r="N24" s="381">
        <f t="shared" si="11"/>
        <v>4.4843049327354251E-3</v>
      </c>
      <c r="O24" s="564">
        <v>50</v>
      </c>
      <c r="P24" s="531">
        <v>83</v>
      </c>
      <c r="Q24" s="531">
        <v>102</v>
      </c>
      <c r="R24" s="531">
        <v>121</v>
      </c>
      <c r="S24" s="531">
        <v>134</v>
      </c>
      <c r="T24" s="531">
        <v>221.76</v>
      </c>
      <c r="U24" s="533">
        <f t="shared" si="12"/>
        <v>6.2633095327571092E-3</v>
      </c>
      <c r="V24" s="526">
        <f t="shared" si="2"/>
        <v>1.0346546995761655E-2</v>
      </c>
      <c r="W24" s="526">
        <f t="shared" si="3"/>
        <v>9.0521831735889246E-3</v>
      </c>
      <c r="X24" s="526">
        <f t="shared" si="4"/>
        <v>1.1934115790511885E-2</v>
      </c>
      <c r="Y24" s="526">
        <f t="shared" si="5"/>
        <v>1.8231292517006802E-2</v>
      </c>
      <c r="Z24" s="526">
        <f t="shared" si="6"/>
        <v>3.6257155049368002E-2</v>
      </c>
    </row>
    <row r="25" spans="1:26" s="523" customFormat="1" ht="17.25" x14ac:dyDescent="0.25">
      <c r="B25" s="558" t="s">
        <v>351</v>
      </c>
      <c r="C25" s="565"/>
      <c r="D25" s="559"/>
      <c r="E25" s="559"/>
      <c r="F25" s="559"/>
      <c r="G25" s="559"/>
      <c r="H25" s="559"/>
      <c r="I25" s="560"/>
      <c r="J25" s="561"/>
      <c r="K25" s="561"/>
      <c r="L25" s="561"/>
      <c r="M25" s="561"/>
      <c r="N25" s="566"/>
      <c r="O25" s="565"/>
      <c r="P25" s="559"/>
      <c r="Q25" s="559"/>
      <c r="R25" s="559"/>
      <c r="S25" s="559"/>
      <c r="T25" s="559"/>
      <c r="U25" s="560"/>
      <c r="V25" s="561"/>
      <c r="W25" s="561"/>
      <c r="X25" s="561"/>
      <c r="Y25" s="561"/>
      <c r="Z25" s="561"/>
    </row>
    <row r="26" spans="1:26" ht="17.25" customHeight="1" x14ac:dyDescent="0.25">
      <c r="B26" s="555" t="s">
        <v>246</v>
      </c>
      <c r="C26" s="567">
        <f>IFERROR(SUM(C13:C24),"-")</f>
        <v>660</v>
      </c>
      <c r="D26" s="536">
        <f t="shared" ref="D26:H26" si="13">IFERROR(SUM(D13:D24),"-")</f>
        <v>444</v>
      </c>
      <c r="E26" s="536">
        <f t="shared" si="13"/>
        <v>309</v>
      </c>
      <c r="F26" s="536">
        <f t="shared" si="13"/>
        <v>518</v>
      </c>
      <c r="G26" s="536">
        <f t="shared" si="13"/>
        <v>392</v>
      </c>
      <c r="H26" s="536">
        <f t="shared" si="13"/>
        <v>267.60000000000002</v>
      </c>
      <c r="I26" s="537">
        <f t="shared" ref="I26:N29" si="14">IFERROR(C26/SUM(C$26:C$29),"-")</f>
        <v>0.76833527357392317</v>
      </c>
      <c r="J26" s="538">
        <f t="shared" si="14"/>
        <v>0.6992125984251969</v>
      </c>
      <c r="K26" s="538">
        <f t="shared" si="14"/>
        <v>0.6082677165354331</v>
      </c>
      <c r="L26" s="538">
        <f t="shared" si="14"/>
        <v>0.72044506258692631</v>
      </c>
      <c r="M26" s="538">
        <f t="shared" si="14"/>
        <v>0.46390532544378699</v>
      </c>
      <c r="N26" s="568">
        <f t="shared" si="14"/>
        <v>0.5978552278820376</v>
      </c>
      <c r="O26" s="567">
        <f>IFERROR(SUM(O13:O24),"-")</f>
        <v>7983</v>
      </c>
      <c r="P26" s="536">
        <f t="shared" ref="P26" si="15">IFERROR(SUM(P13:P24),"-")</f>
        <v>8022</v>
      </c>
      <c r="Q26" s="536">
        <f t="shared" ref="Q26" si="16">IFERROR(SUM(Q13:Q24),"-")</f>
        <v>11268</v>
      </c>
      <c r="R26" s="536">
        <f t="shared" ref="R26" si="17">IFERROR(SUM(R13:R24),"-")</f>
        <v>10139</v>
      </c>
      <c r="S26" s="536">
        <f t="shared" ref="S26" si="18">IFERROR(SUM(S13:S24),"-")</f>
        <v>7350</v>
      </c>
      <c r="T26" s="536">
        <f t="shared" ref="T26" si="19">IFERROR(SUM(T13:T24),"-")</f>
        <v>6116.3099999999995</v>
      </c>
      <c r="U26" s="537">
        <f t="shared" ref="U26:Z29" si="20">IFERROR(O26/SUM(O$26:O$29),"-")</f>
        <v>0.58257315916222729</v>
      </c>
      <c r="V26" s="538">
        <f t="shared" si="20"/>
        <v>0.63874512301934872</v>
      </c>
      <c r="W26" s="538">
        <f t="shared" si="20"/>
        <v>0.6926907235507469</v>
      </c>
      <c r="X26" s="538">
        <f t="shared" si="20"/>
        <v>0.68888435928794678</v>
      </c>
      <c r="Y26" s="538">
        <f t="shared" si="20"/>
        <v>0.54231535453405155</v>
      </c>
      <c r="Z26" s="538">
        <f t="shared" si="20"/>
        <v>0.47898253478242481</v>
      </c>
    </row>
    <row r="27" spans="1:26" x14ac:dyDescent="0.25">
      <c r="B27" s="556" t="s">
        <v>46</v>
      </c>
      <c r="C27" s="569">
        <v>0</v>
      </c>
      <c r="D27" s="539">
        <v>64</v>
      </c>
      <c r="E27" s="539">
        <v>57</v>
      </c>
      <c r="F27" s="539">
        <v>0</v>
      </c>
      <c r="G27" s="539">
        <v>4</v>
      </c>
      <c r="H27" s="540">
        <v>180</v>
      </c>
      <c r="I27" s="541">
        <f t="shared" si="14"/>
        <v>0</v>
      </c>
      <c r="J27" s="542">
        <f t="shared" si="14"/>
        <v>0.10078740157480315</v>
      </c>
      <c r="K27" s="542">
        <f t="shared" si="14"/>
        <v>0.11220472440944881</v>
      </c>
      <c r="L27" s="542">
        <f t="shared" si="14"/>
        <v>0</v>
      </c>
      <c r="M27" s="542">
        <f t="shared" si="14"/>
        <v>4.7337278106508876E-3</v>
      </c>
      <c r="N27" s="570">
        <f t="shared" si="14"/>
        <v>0.40214477211796246</v>
      </c>
      <c r="O27" s="569">
        <v>2124</v>
      </c>
      <c r="P27" s="539">
        <v>848</v>
      </c>
      <c r="Q27" s="539">
        <v>700</v>
      </c>
      <c r="R27" s="539">
        <v>452</v>
      </c>
      <c r="S27" s="539">
        <v>2595</v>
      </c>
      <c r="T27" s="540">
        <v>4375.4699999999993</v>
      </c>
      <c r="U27" s="541">
        <f t="shared" si="20"/>
        <v>0.15500255418521491</v>
      </c>
      <c r="V27" s="542">
        <f t="shared" si="20"/>
        <v>6.7521299466518039E-2</v>
      </c>
      <c r="W27" s="542">
        <f t="shared" si="20"/>
        <v>4.3031905083912213E-2</v>
      </c>
      <c r="X27" s="542">
        <f t="shared" si="20"/>
        <v>3.0710694387824432E-2</v>
      </c>
      <c r="Y27" s="542">
        <f t="shared" si="20"/>
        <v>0.19147052313141003</v>
      </c>
      <c r="Z27" s="543">
        <f t="shared" si="20"/>
        <v>0.3426532846543841</v>
      </c>
    </row>
    <row r="28" spans="1:26" x14ac:dyDescent="0.25">
      <c r="B28" s="555" t="s">
        <v>247</v>
      </c>
      <c r="C28" s="571">
        <v>153</v>
      </c>
      <c r="D28" s="544">
        <v>0</v>
      </c>
      <c r="E28" s="544">
        <v>0</v>
      </c>
      <c r="F28" s="544" t="s">
        <v>115</v>
      </c>
      <c r="G28" s="544">
        <v>293</v>
      </c>
      <c r="H28" s="545">
        <v>0</v>
      </c>
      <c r="I28" s="537">
        <f t="shared" si="14"/>
        <v>0.1781140861466822</v>
      </c>
      <c r="J28" s="538">
        <f t="shared" si="14"/>
        <v>0</v>
      </c>
      <c r="K28" s="538">
        <f t="shared" si="14"/>
        <v>0</v>
      </c>
      <c r="L28" s="538" t="str">
        <f t="shared" si="14"/>
        <v>-</v>
      </c>
      <c r="M28" s="538">
        <f t="shared" si="14"/>
        <v>0.34674556213017749</v>
      </c>
      <c r="N28" s="572">
        <f t="shared" si="14"/>
        <v>0</v>
      </c>
      <c r="O28" s="571">
        <v>1616</v>
      </c>
      <c r="P28" s="544">
        <v>1637</v>
      </c>
      <c r="Q28" s="544">
        <v>2196</v>
      </c>
      <c r="R28" s="544">
        <v>1244</v>
      </c>
      <c r="S28" s="544">
        <v>2550</v>
      </c>
      <c r="T28" s="545">
        <v>887.9</v>
      </c>
      <c r="U28" s="537">
        <f t="shared" si="20"/>
        <v>0.11793038020871342</v>
      </c>
      <c r="V28" s="538">
        <f t="shared" si="20"/>
        <v>0.13034477267298353</v>
      </c>
      <c r="W28" s="538">
        <f t="shared" si="20"/>
        <v>0.13499723366324459</v>
      </c>
      <c r="X28" s="538">
        <f t="shared" si="20"/>
        <v>8.4522353580649551E-2</v>
      </c>
      <c r="Y28" s="538">
        <f t="shared" si="20"/>
        <v>0.18815022504242604</v>
      </c>
      <c r="Z28" s="546">
        <f t="shared" si="20"/>
        <v>6.9533524728686902E-2</v>
      </c>
    </row>
    <row r="29" spans="1:26" ht="15.75" thickBot="1" x14ac:dyDescent="0.3">
      <c r="B29" s="557" t="s">
        <v>248</v>
      </c>
      <c r="C29" s="547">
        <v>46</v>
      </c>
      <c r="D29" s="548">
        <v>127</v>
      </c>
      <c r="E29" s="548">
        <v>142</v>
      </c>
      <c r="F29" s="548">
        <v>201</v>
      </c>
      <c r="G29" s="548">
        <v>156</v>
      </c>
      <c r="H29" s="549">
        <v>0</v>
      </c>
      <c r="I29" s="550">
        <f t="shared" si="14"/>
        <v>5.3550640279394643E-2</v>
      </c>
      <c r="J29" s="551">
        <f t="shared" si="14"/>
        <v>0.2</v>
      </c>
      <c r="K29" s="551">
        <f t="shared" si="14"/>
        <v>0.27952755905511811</v>
      </c>
      <c r="L29" s="551">
        <f t="shared" si="14"/>
        <v>0.27955493741307369</v>
      </c>
      <c r="M29" s="551">
        <f t="shared" si="14"/>
        <v>0.18461538461538463</v>
      </c>
      <c r="N29" s="573">
        <f t="shared" si="14"/>
        <v>0</v>
      </c>
      <c r="O29" s="547">
        <v>1980</v>
      </c>
      <c r="P29" s="548">
        <v>2052</v>
      </c>
      <c r="Q29" s="548">
        <v>2103</v>
      </c>
      <c r="R29" s="548">
        <v>2883</v>
      </c>
      <c r="S29" s="548">
        <v>1058</v>
      </c>
      <c r="T29" s="549">
        <v>1389.7</v>
      </c>
      <c r="U29" s="550">
        <f t="shared" si="20"/>
        <v>0.14449390644384441</v>
      </c>
      <c r="V29" s="551">
        <f t="shared" si="20"/>
        <v>0.16338880484114976</v>
      </c>
      <c r="W29" s="551">
        <f t="shared" si="20"/>
        <v>0.12928013770209626</v>
      </c>
      <c r="X29" s="551">
        <f t="shared" si="20"/>
        <v>0.1958825927435793</v>
      </c>
      <c r="Y29" s="551">
        <f t="shared" si="20"/>
        <v>7.8063897292112452E-2</v>
      </c>
      <c r="Z29" s="552">
        <f t="shared" si="20"/>
        <v>0.10883065583450412</v>
      </c>
    </row>
    <row r="30" spans="1:26" x14ac:dyDescent="0.25">
      <c r="N30" s="24"/>
    </row>
    <row r="31" spans="1:26" x14ac:dyDescent="0.25">
      <c r="A31" s="15" t="s">
        <v>396</v>
      </c>
      <c r="C31" s="172"/>
      <c r="I31" s="24"/>
      <c r="J31" s="24"/>
      <c r="K31" s="24"/>
      <c r="L31" s="24"/>
      <c r="M31" s="24"/>
      <c r="N31" s="24"/>
    </row>
    <row r="32" spans="1:26" x14ac:dyDescent="0.25">
      <c r="C32" s="172"/>
    </row>
  </sheetData>
  <mergeCells count="7">
    <mergeCell ref="O9:Z9"/>
    <mergeCell ref="O10:T10"/>
    <mergeCell ref="U10:Z10"/>
    <mergeCell ref="A1:C1"/>
    <mergeCell ref="C10:H10"/>
    <mergeCell ref="I10:N10"/>
    <mergeCell ref="C9:N9"/>
  </mergeCells>
  <phoneticPr fontId="11" type="noConversion"/>
  <hyperlinks>
    <hyperlink ref="C5" location="'Debt Strategies'!B10" display="Table OP1.1" xr:uid="{4433646E-03B5-4EEC-9724-263CD1CFFACE}"/>
    <hyperlink ref="A3" location="Contents!A1" display="Return to Contents" xr:uid="{F347288F-37F0-4627-A94F-C3C70A229EF8}"/>
  </hyperlink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9C9DA5-596F-47C4-9B39-2E1A010DB4BA}">
  <dimension ref="A1:T132"/>
  <sheetViews>
    <sheetView workbookViewId="0">
      <selection sqref="A1:C1"/>
    </sheetView>
  </sheetViews>
  <sheetFormatPr defaultRowHeight="15" x14ac:dyDescent="0.25"/>
  <cols>
    <col min="1" max="1" width="9.140625" style="523"/>
    <col min="2" max="2" width="50.7109375" style="523" customWidth="1"/>
    <col min="3" max="5" width="10.42578125" style="523" customWidth="1"/>
    <col min="6" max="9" width="13.7109375" style="523" customWidth="1"/>
    <col min="10" max="12" width="10.42578125" style="523" customWidth="1"/>
    <col min="13" max="16" width="14" style="523" customWidth="1"/>
    <col min="17" max="16384" width="9.140625" style="523"/>
  </cols>
  <sheetData>
    <row r="1" spans="1:14" ht="18.75" x14ac:dyDescent="0.3">
      <c r="A1" s="831" t="s">
        <v>86</v>
      </c>
      <c r="B1" s="831"/>
      <c r="C1" s="831"/>
    </row>
    <row r="2" spans="1:14" x14ac:dyDescent="0.25">
      <c r="A2" s="575" t="s">
        <v>255</v>
      </c>
    </row>
    <row r="3" spans="1:14" s="781" customFormat="1" x14ac:dyDescent="0.25">
      <c r="A3" s="297" t="s">
        <v>0</v>
      </c>
    </row>
    <row r="4" spans="1:14" s="577" customFormat="1" x14ac:dyDescent="0.25">
      <c r="A4" s="578"/>
      <c r="C4" s="280"/>
    </row>
    <row r="5" spans="1:14" s="577" customFormat="1" x14ac:dyDescent="0.25">
      <c r="A5" s="280" t="s">
        <v>283</v>
      </c>
      <c r="C5" s="281" t="s">
        <v>286</v>
      </c>
    </row>
    <row r="6" spans="1:14" s="577" customFormat="1" x14ac:dyDescent="0.25">
      <c r="A6" s="280" t="s">
        <v>284</v>
      </c>
      <c r="C6" s="281" t="s">
        <v>287</v>
      </c>
    </row>
    <row r="7" spans="1:14" s="577" customFormat="1" x14ac:dyDescent="0.25">
      <c r="A7" s="280" t="s">
        <v>285</v>
      </c>
      <c r="C7" s="281" t="s">
        <v>288</v>
      </c>
    </row>
    <row r="9" spans="1:14" x14ac:dyDescent="0.25">
      <c r="A9" s="576" t="s">
        <v>256</v>
      </c>
    </row>
    <row r="11" spans="1:14" x14ac:dyDescent="0.25">
      <c r="C11" s="837" t="str">
        <f>$A$1</f>
        <v>Fife</v>
      </c>
      <c r="D11" s="838"/>
      <c r="E11" s="838"/>
      <c r="F11" s="838"/>
      <c r="G11" s="838"/>
      <c r="H11" s="846"/>
      <c r="I11" s="838" t="s">
        <v>71</v>
      </c>
      <c r="J11" s="838"/>
      <c r="K11" s="838"/>
      <c r="L11" s="838"/>
      <c r="M11" s="838"/>
      <c r="N11" s="838"/>
    </row>
    <row r="12" spans="1:14" x14ac:dyDescent="0.25">
      <c r="C12" s="848" t="s">
        <v>273</v>
      </c>
      <c r="D12" s="849"/>
      <c r="E12" s="874"/>
      <c r="F12" s="849" t="s">
        <v>274</v>
      </c>
      <c r="G12" s="849"/>
      <c r="H12" s="855"/>
      <c r="I12" s="848" t="s">
        <v>273</v>
      </c>
      <c r="J12" s="849"/>
      <c r="K12" s="874"/>
      <c r="L12" s="849" t="s">
        <v>274</v>
      </c>
      <c r="M12" s="849"/>
      <c r="N12" s="849"/>
    </row>
    <row r="13" spans="1:14" ht="18" thickBot="1" x14ac:dyDescent="0.3">
      <c r="B13" s="578" t="s">
        <v>352</v>
      </c>
      <c r="C13" s="600" t="s">
        <v>5</v>
      </c>
      <c r="D13" s="601" t="s">
        <v>6</v>
      </c>
      <c r="E13" s="603" t="s">
        <v>104</v>
      </c>
      <c r="F13" s="601" t="s">
        <v>5</v>
      </c>
      <c r="G13" s="601" t="s">
        <v>6</v>
      </c>
      <c r="H13" s="604" t="s">
        <v>104</v>
      </c>
      <c r="I13" s="600" t="s">
        <v>5</v>
      </c>
      <c r="J13" s="601" t="s">
        <v>6</v>
      </c>
      <c r="K13" s="603" t="s">
        <v>104</v>
      </c>
      <c r="L13" s="602" t="s">
        <v>5</v>
      </c>
      <c r="M13" s="601" t="s">
        <v>6</v>
      </c>
      <c r="N13" s="601" t="s">
        <v>104</v>
      </c>
    </row>
    <row r="14" spans="1:14" s="577" customFormat="1" x14ac:dyDescent="0.25">
      <c r="B14" s="165" t="s">
        <v>113</v>
      </c>
      <c r="C14" s="370"/>
      <c r="D14" s="369"/>
      <c r="E14" s="425"/>
      <c r="F14" s="369"/>
      <c r="G14" s="369"/>
      <c r="H14" s="371"/>
      <c r="I14" s="370"/>
      <c r="J14" s="369"/>
      <c r="K14" s="425"/>
      <c r="L14" s="369"/>
      <c r="M14" s="369"/>
      <c r="N14" s="405"/>
    </row>
    <row r="15" spans="1:14" x14ac:dyDescent="0.25">
      <c r="B15" s="591" t="s">
        <v>257</v>
      </c>
      <c r="C15" s="688" t="s">
        <v>115</v>
      </c>
      <c r="D15" s="807">
        <v>135.20000000000002</v>
      </c>
      <c r="E15" s="807">
        <v>133.19999999999999</v>
      </c>
      <c r="F15" s="690" t="s">
        <v>115</v>
      </c>
      <c r="G15" s="807">
        <v>113.75</v>
      </c>
      <c r="H15" s="811">
        <v>98.399999999999991</v>
      </c>
      <c r="I15" s="44">
        <v>6454</v>
      </c>
      <c r="J15" s="45">
        <v>7366.7550000000001</v>
      </c>
      <c r="K15" s="673">
        <v>10751.465</v>
      </c>
      <c r="L15" s="45">
        <v>4690</v>
      </c>
      <c r="M15" s="45">
        <v>7245.0230000000001</v>
      </c>
      <c r="N15" s="674">
        <v>8702.9500000000007</v>
      </c>
    </row>
    <row r="16" spans="1:14" x14ac:dyDescent="0.25">
      <c r="B16" s="592" t="s">
        <v>258</v>
      </c>
      <c r="C16" s="691" t="s">
        <v>115</v>
      </c>
      <c r="D16" s="820">
        <v>23.400000000000002</v>
      </c>
      <c r="E16" s="808">
        <v>47.4</v>
      </c>
      <c r="F16" s="692" t="s">
        <v>115</v>
      </c>
      <c r="G16" s="820">
        <v>28.6</v>
      </c>
      <c r="H16" s="812">
        <v>35.4</v>
      </c>
      <c r="I16" s="41">
        <v>2020</v>
      </c>
      <c r="J16" s="42">
        <v>1765.9350000000002</v>
      </c>
      <c r="K16" s="675">
        <v>2163.1549999999997</v>
      </c>
      <c r="L16" s="42">
        <v>1184</v>
      </c>
      <c r="M16" s="42">
        <v>1393.25</v>
      </c>
      <c r="N16" s="676">
        <v>1888.1350000000002</v>
      </c>
    </row>
    <row r="17" spans="2:14" x14ac:dyDescent="0.25">
      <c r="B17" s="591" t="s">
        <v>259</v>
      </c>
      <c r="C17" s="688" t="s">
        <v>115</v>
      </c>
      <c r="D17" s="807">
        <v>5.8500000000000005</v>
      </c>
      <c r="E17" s="809">
        <v>7.1999999999999993</v>
      </c>
      <c r="F17" s="689" t="s">
        <v>115</v>
      </c>
      <c r="G17" s="807">
        <v>7.15</v>
      </c>
      <c r="H17" s="811">
        <v>31.799999999999997</v>
      </c>
      <c r="I17" s="44">
        <v>1037</v>
      </c>
      <c r="J17" s="45">
        <v>841.63300000000004</v>
      </c>
      <c r="K17" s="673">
        <v>986.32999999999993</v>
      </c>
      <c r="L17" s="45">
        <v>238</v>
      </c>
      <c r="M17" s="45">
        <v>554.01499999999999</v>
      </c>
      <c r="N17" s="674">
        <v>957.30000000000007</v>
      </c>
    </row>
    <row r="18" spans="2:14" x14ac:dyDescent="0.25">
      <c r="B18" s="592" t="s">
        <v>260</v>
      </c>
      <c r="C18" s="691" t="s">
        <v>115</v>
      </c>
      <c r="D18" s="820">
        <v>11.05</v>
      </c>
      <c r="E18" s="808">
        <v>24</v>
      </c>
      <c r="F18" s="692" t="s">
        <v>115</v>
      </c>
      <c r="G18" s="820">
        <v>6.5</v>
      </c>
      <c r="H18" s="812">
        <v>25.8</v>
      </c>
      <c r="I18" s="41">
        <v>1963</v>
      </c>
      <c r="J18" s="42">
        <v>1468.9659999999999</v>
      </c>
      <c r="K18" s="675">
        <v>521.32500000000005</v>
      </c>
      <c r="L18" s="42">
        <v>483</v>
      </c>
      <c r="M18" s="42">
        <v>579.42000000000007</v>
      </c>
      <c r="N18" s="676">
        <v>366.12</v>
      </c>
    </row>
    <row r="19" spans="2:14" x14ac:dyDescent="0.25">
      <c r="B19" s="591" t="s">
        <v>261</v>
      </c>
      <c r="C19" s="688" t="s">
        <v>115</v>
      </c>
      <c r="D19" s="807">
        <v>1.3</v>
      </c>
      <c r="E19" s="809">
        <v>49.199999999999996</v>
      </c>
      <c r="F19" s="689" t="s">
        <v>115</v>
      </c>
      <c r="G19" s="807">
        <v>0.65</v>
      </c>
      <c r="H19" s="811">
        <v>0</v>
      </c>
      <c r="I19" s="44">
        <v>29</v>
      </c>
      <c r="J19" s="45">
        <v>40.376999999999995</v>
      </c>
      <c r="K19" s="673">
        <v>1166.4049999999997</v>
      </c>
      <c r="L19" s="45">
        <v>20</v>
      </c>
      <c r="M19" s="45">
        <v>14.65</v>
      </c>
      <c r="N19" s="674">
        <v>19.905000000000001</v>
      </c>
    </row>
    <row r="20" spans="2:14" x14ac:dyDescent="0.25">
      <c r="B20" s="592" t="s">
        <v>262</v>
      </c>
      <c r="C20" s="691">
        <v>0</v>
      </c>
      <c r="D20" s="820">
        <v>211.9</v>
      </c>
      <c r="E20" s="808">
        <v>0</v>
      </c>
      <c r="F20" s="692">
        <v>0</v>
      </c>
      <c r="G20" s="820">
        <v>113.75</v>
      </c>
      <c r="H20" s="812">
        <v>0</v>
      </c>
      <c r="I20" s="41">
        <v>805</v>
      </c>
      <c r="J20" s="42">
        <v>1676.8190000000002</v>
      </c>
      <c r="K20" s="675">
        <v>2865.6</v>
      </c>
      <c r="L20" s="42">
        <v>476</v>
      </c>
      <c r="M20" s="42">
        <v>882.80499999999995</v>
      </c>
      <c r="N20" s="676">
        <v>2116.6</v>
      </c>
    </row>
    <row r="21" spans="2:14" x14ac:dyDescent="0.25">
      <c r="B21" s="591" t="s">
        <v>263</v>
      </c>
      <c r="C21" s="688" t="s">
        <v>115</v>
      </c>
      <c r="D21" s="807">
        <v>57.2</v>
      </c>
      <c r="E21" s="809">
        <v>157.79999999999998</v>
      </c>
      <c r="F21" s="689" t="s">
        <v>115</v>
      </c>
      <c r="G21" s="807">
        <v>37.700000000000003</v>
      </c>
      <c r="H21" s="811">
        <v>78.599999999999994</v>
      </c>
      <c r="I21" s="44">
        <v>2546</v>
      </c>
      <c r="J21" s="45">
        <v>2472.77</v>
      </c>
      <c r="K21" s="673">
        <v>3205.9399999999996</v>
      </c>
      <c r="L21" s="45">
        <v>1256</v>
      </c>
      <c r="M21" s="45">
        <v>3590.538</v>
      </c>
      <c r="N21" s="674">
        <v>2070.36</v>
      </c>
    </row>
    <row r="22" spans="2:14" x14ac:dyDescent="0.25">
      <c r="B22" s="592" t="s">
        <v>264</v>
      </c>
      <c r="C22" s="691" t="s">
        <v>115</v>
      </c>
      <c r="D22" s="820">
        <v>0</v>
      </c>
      <c r="E22" s="808">
        <v>0</v>
      </c>
      <c r="F22" s="692" t="s">
        <v>115</v>
      </c>
      <c r="G22" s="820">
        <v>0</v>
      </c>
      <c r="H22" s="812">
        <v>0</v>
      </c>
      <c r="I22" s="41">
        <v>1125</v>
      </c>
      <c r="J22" s="42">
        <v>834.00199999999995</v>
      </c>
      <c r="K22" s="675">
        <v>2122.6999999999998</v>
      </c>
      <c r="L22" s="42">
        <v>776</v>
      </c>
      <c r="M22" s="42">
        <v>1327</v>
      </c>
      <c r="N22" s="676">
        <v>1874.1</v>
      </c>
    </row>
    <row r="23" spans="2:14" x14ac:dyDescent="0.25">
      <c r="B23" s="591" t="s">
        <v>265</v>
      </c>
      <c r="C23" s="688" t="s">
        <v>115</v>
      </c>
      <c r="D23" s="807">
        <v>1.9500000000000002</v>
      </c>
      <c r="E23" s="809">
        <v>0.6</v>
      </c>
      <c r="F23" s="689" t="s">
        <v>115</v>
      </c>
      <c r="G23" s="807">
        <v>0</v>
      </c>
      <c r="H23" s="811">
        <v>0</v>
      </c>
      <c r="I23" s="44">
        <v>48</v>
      </c>
      <c r="J23" s="45">
        <v>84.275000000000006</v>
      </c>
      <c r="K23" s="673">
        <v>149.55000000000001</v>
      </c>
      <c r="L23" s="45">
        <v>30</v>
      </c>
      <c r="M23" s="45">
        <v>38.594999999999999</v>
      </c>
      <c r="N23" s="674">
        <v>112.6</v>
      </c>
    </row>
    <row r="24" spans="2:14" x14ac:dyDescent="0.25">
      <c r="B24" s="592" t="s">
        <v>266</v>
      </c>
      <c r="C24" s="691" t="s">
        <v>115</v>
      </c>
      <c r="D24" s="820">
        <v>1.9500000000000002</v>
      </c>
      <c r="E24" s="808">
        <v>6.6</v>
      </c>
      <c r="F24" s="692" t="s">
        <v>115</v>
      </c>
      <c r="G24" s="820">
        <v>0</v>
      </c>
      <c r="H24" s="812">
        <v>0</v>
      </c>
      <c r="I24" s="41">
        <v>53</v>
      </c>
      <c r="J24" s="42">
        <v>73.41</v>
      </c>
      <c r="K24" s="675">
        <v>158.52999999999997</v>
      </c>
      <c r="L24" s="42">
        <v>5</v>
      </c>
      <c r="M24" s="42">
        <v>35</v>
      </c>
      <c r="N24" s="676">
        <v>39.489999999999995</v>
      </c>
    </row>
    <row r="25" spans="2:14" x14ac:dyDescent="0.25">
      <c r="B25" s="591" t="s">
        <v>267</v>
      </c>
      <c r="C25" s="688" t="s">
        <v>115</v>
      </c>
      <c r="D25" s="807">
        <v>37.700000000000003</v>
      </c>
      <c r="E25" s="809">
        <v>9</v>
      </c>
      <c r="F25" s="689" t="s">
        <v>115</v>
      </c>
      <c r="G25" s="807">
        <v>37.700000000000003</v>
      </c>
      <c r="H25" s="811">
        <v>31.799999999999997</v>
      </c>
      <c r="I25" s="44">
        <v>2205</v>
      </c>
      <c r="J25" s="45">
        <v>1333.7940000000001</v>
      </c>
      <c r="K25" s="673">
        <v>2600.81</v>
      </c>
      <c r="L25" s="45">
        <v>1514</v>
      </c>
      <c r="M25" s="45">
        <v>2155.8649999999998</v>
      </c>
      <c r="N25" s="674">
        <v>1851.1349999999998</v>
      </c>
    </row>
    <row r="26" spans="2:14" x14ac:dyDescent="0.25">
      <c r="B26" s="592" t="s">
        <v>268</v>
      </c>
      <c r="C26" s="691" t="s">
        <v>115</v>
      </c>
      <c r="D26" s="820">
        <v>843.7</v>
      </c>
      <c r="E26" s="808">
        <v>844.19999999999993</v>
      </c>
      <c r="F26" s="692" t="s">
        <v>115</v>
      </c>
      <c r="G26" s="820">
        <v>129.35</v>
      </c>
      <c r="H26" s="812">
        <v>298.8</v>
      </c>
      <c r="I26" s="41">
        <v>17515</v>
      </c>
      <c r="J26" s="42">
        <v>21855.905999999999</v>
      </c>
      <c r="K26" s="675">
        <v>27772.27</v>
      </c>
      <c r="L26" s="42">
        <v>7795</v>
      </c>
      <c r="M26" s="42">
        <v>13324.212</v>
      </c>
      <c r="N26" s="676">
        <v>13736.7</v>
      </c>
    </row>
    <row r="27" spans="2:14" x14ac:dyDescent="0.25">
      <c r="B27" s="591" t="s">
        <v>269</v>
      </c>
      <c r="C27" s="688" t="s">
        <v>115</v>
      </c>
      <c r="D27" s="807">
        <v>20.150000000000002</v>
      </c>
      <c r="E27" s="809">
        <v>33</v>
      </c>
      <c r="F27" s="689" t="s">
        <v>115</v>
      </c>
      <c r="G27" s="807">
        <v>11.700000000000001</v>
      </c>
      <c r="H27" s="811">
        <v>9.6</v>
      </c>
      <c r="I27" s="44">
        <v>2118</v>
      </c>
      <c r="J27" s="45">
        <v>2110.6840000000002</v>
      </c>
      <c r="K27" s="673">
        <v>3418.0849999999996</v>
      </c>
      <c r="L27" s="45">
        <v>1289</v>
      </c>
      <c r="M27" s="45">
        <v>1067.9650000000001</v>
      </c>
      <c r="N27" s="674">
        <v>2308.895</v>
      </c>
    </row>
    <row r="28" spans="2:14" x14ac:dyDescent="0.25">
      <c r="B28" s="592" t="s">
        <v>270</v>
      </c>
      <c r="C28" s="691" t="s">
        <v>115</v>
      </c>
      <c r="D28" s="820">
        <v>0.65</v>
      </c>
      <c r="E28" s="808">
        <v>1.7999999999999998</v>
      </c>
      <c r="F28" s="692" t="s">
        <v>115</v>
      </c>
      <c r="G28" s="820">
        <v>0</v>
      </c>
      <c r="H28" s="812">
        <v>49.199999999999996</v>
      </c>
      <c r="I28" s="41">
        <v>40</v>
      </c>
      <c r="J28" s="42">
        <v>79.515000000000001</v>
      </c>
      <c r="K28" s="675">
        <v>523.08500000000004</v>
      </c>
      <c r="L28" s="42">
        <v>24</v>
      </c>
      <c r="M28" s="42">
        <v>77</v>
      </c>
      <c r="N28" s="676">
        <v>616.81000000000006</v>
      </c>
    </row>
    <row r="29" spans="2:14" x14ac:dyDescent="0.25">
      <c r="B29" s="591" t="s">
        <v>271</v>
      </c>
      <c r="C29" s="688" t="s">
        <v>115</v>
      </c>
      <c r="D29" s="807">
        <v>77.350000000000009</v>
      </c>
      <c r="E29" s="809">
        <v>336</v>
      </c>
      <c r="F29" s="689" t="s">
        <v>115</v>
      </c>
      <c r="G29" s="807">
        <v>69.55</v>
      </c>
      <c r="H29" s="811">
        <v>264.59999999999997</v>
      </c>
      <c r="I29" s="44">
        <v>2078</v>
      </c>
      <c r="J29" s="45">
        <v>4097.75</v>
      </c>
      <c r="K29" s="673">
        <v>12030.575000000001</v>
      </c>
      <c r="L29" s="45">
        <v>549</v>
      </c>
      <c r="M29" s="45">
        <v>3603.6600000000003</v>
      </c>
      <c r="N29" s="674">
        <v>9061.255000000001</v>
      </c>
    </row>
    <row r="30" spans="2:14" x14ac:dyDescent="0.25">
      <c r="B30" s="592" t="s">
        <v>46</v>
      </c>
      <c r="C30" s="691" t="s">
        <v>115</v>
      </c>
      <c r="D30" s="820">
        <v>123.5</v>
      </c>
      <c r="E30" s="808">
        <v>416.4</v>
      </c>
      <c r="F30" s="692" t="s">
        <v>115</v>
      </c>
      <c r="G30" s="820">
        <v>98.8</v>
      </c>
      <c r="H30" s="812">
        <v>117</v>
      </c>
      <c r="I30" s="41">
        <v>40176</v>
      </c>
      <c r="J30" s="42">
        <v>21146.648000000001</v>
      </c>
      <c r="K30" s="675">
        <v>35306.815000000002</v>
      </c>
      <c r="L30" s="42">
        <v>19103</v>
      </c>
      <c r="M30" s="42">
        <v>19547.264999999999</v>
      </c>
      <c r="N30" s="676">
        <v>30097.244999999999</v>
      </c>
    </row>
    <row r="31" spans="2:14" x14ac:dyDescent="0.25">
      <c r="B31" s="593" t="s">
        <v>144</v>
      </c>
      <c r="C31" s="693">
        <f t="shared" ref="C31:N31" si="0">SUM(C15:C30)</f>
        <v>0</v>
      </c>
      <c r="D31" s="821">
        <f t="shared" si="0"/>
        <v>1552.8500000000001</v>
      </c>
      <c r="E31" s="810">
        <f t="shared" si="0"/>
        <v>2066.3999999999996</v>
      </c>
      <c r="F31" s="694">
        <f t="shared" si="0"/>
        <v>0</v>
      </c>
      <c r="G31" s="821">
        <f t="shared" si="0"/>
        <v>655.19999999999993</v>
      </c>
      <c r="H31" s="813">
        <f t="shared" si="0"/>
        <v>1041</v>
      </c>
      <c r="I31" s="677">
        <f t="shared" si="0"/>
        <v>80212</v>
      </c>
      <c r="J31" s="665">
        <f t="shared" si="0"/>
        <v>67249.239000000001</v>
      </c>
      <c r="K31" s="678">
        <f t="shared" si="0"/>
        <v>105742.64</v>
      </c>
      <c r="L31" s="679">
        <f t="shared" si="0"/>
        <v>39432</v>
      </c>
      <c r="M31" s="665">
        <f t="shared" si="0"/>
        <v>55436.262999999999</v>
      </c>
      <c r="N31" s="665">
        <f t="shared" si="0"/>
        <v>75819.599999999991</v>
      </c>
    </row>
    <row r="32" spans="2:14" x14ac:dyDescent="0.25">
      <c r="B32" s="352" t="s">
        <v>114</v>
      </c>
      <c r="C32" s="680"/>
      <c r="D32" s="666"/>
      <c r="E32" s="681"/>
      <c r="F32" s="666"/>
      <c r="G32" s="666"/>
      <c r="H32" s="667"/>
      <c r="I32" s="680"/>
      <c r="J32" s="666"/>
      <c r="K32" s="681"/>
      <c r="L32" s="666"/>
      <c r="M32" s="666"/>
      <c r="N32" s="666"/>
    </row>
    <row r="33" spans="2:14" x14ac:dyDescent="0.25">
      <c r="B33" s="591" t="s">
        <v>257</v>
      </c>
      <c r="C33" s="348" t="str">
        <f>IFERROR(C15/C$31,"-")</f>
        <v>-</v>
      </c>
      <c r="D33" s="253">
        <f t="shared" ref="D33:N33" si="1">IFERROR(D15/D$31,"-")</f>
        <v>8.7065717873587273E-2</v>
      </c>
      <c r="E33" s="253">
        <f t="shared" si="1"/>
        <v>6.4459930313588862E-2</v>
      </c>
      <c r="F33" s="668" t="str">
        <f t="shared" si="1"/>
        <v>-</v>
      </c>
      <c r="G33" s="253">
        <f t="shared" si="1"/>
        <v>0.17361111111111113</v>
      </c>
      <c r="H33" s="669">
        <f t="shared" si="1"/>
        <v>9.4524495677233422E-2</v>
      </c>
      <c r="I33" s="348">
        <f t="shared" si="1"/>
        <v>8.0461776292824014E-2</v>
      </c>
      <c r="J33" s="253">
        <f t="shared" si="1"/>
        <v>0.10954406487781966</v>
      </c>
      <c r="K33" s="682">
        <f t="shared" si="1"/>
        <v>0.10167577620532266</v>
      </c>
      <c r="L33" s="253">
        <f t="shared" si="1"/>
        <v>0.11893893284641915</v>
      </c>
      <c r="M33" s="253">
        <f t="shared" si="1"/>
        <v>0.13069104243191862</v>
      </c>
      <c r="N33" s="253">
        <f t="shared" si="1"/>
        <v>0.11478496325488398</v>
      </c>
    </row>
    <row r="34" spans="2:14" x14ac:dyDescent="0.25">
      <c r="B34" s="592" t="s">
        <v>258</v>
      </c>
      <c r="C34" s="347" t="str">
        <f t="shared" ref="C34:C48" si="2">IFERROR(C16/C$31,"-")</f>
        <v>-</v>
      </c>
      <c r="D34" s="254">
        <f t="shared" ref="D34:N34" si="3">IFERROR(D16/D$31,"-")</f>
        <v>1.5069066555043951E-2</v>
      </c>
      <c r="E34" s="683">
        <f t="shared" si="3"/>
        <v>2.293844367015099E-2</v>
      </c>
      <c r="F34" s="254" t="str">
        <f t="shared" si="3"/>
        <v>-</v>
      </c>
      <c r="G34" s="254">
        <f t="shared" si="3"/>
        <v>4.3650793650793655E-2</v>
      </c>
      <c r="H34" s="670">
        <f t="shared" si="3"/>
        <v>3.4005763688760807E-2</v>
      </c>
      <c r="I34" s="347">
        <f t="shared" si="3"/>
        <v>2.5183264349473895E-2</v>
      </c>
      <c r="J34" s="254">
        <f t="shared" si="3"/>
        <v>2.625955365829493E-2</v>
      </c>
      <c r="K34" s="683">
        <f t="shared" si="3"/>
        <v>2.0456790184167899E-2</v>
      </c>
      <c r="L34" s="254">
        <f t="shared" si="3"/>
        <v>3.0026374518157841E-2</v>
      </c>
      <c r="M34" s="254">
        <f t="shared" si="3"/>
        <v>2.5132466089931062E-2</v>
      </c>
      <c r="N34" s="684">
        <f t="shared" si="3"/>
        <v>2.4902993421226181E-2</v>
      </c>
    </row>
    <row r="35" spans="2:14" x14ac:dyDescent="0.25">
      <c r="B35" s="591" t="s">
        <v>259</v>
      </c>
      <c r="C35" s="348" t="str">
        <f t="shared" si="2"/>
        <v>-</v>
      </c>
      <c r="D35" s="253">
        <f t="shared" ref="D35:N35" si="4">IFERROR(D17/D$31,"-")</f>
        <v>3.7672666387609877E-3</v>
      </c>
      <c r="E35" s="682">
        <f t="shared" si="4"/>
        <v>3.4843205574912896E-3</v>
      </c>
      <c r="F35" s="253" t="str">
        <f t="shared" si="4"/>
        <v>-</v>
      </c>
      <c r="G35" s="253">
        <f t="shared" si="4"/>
        <v>1.0912698412698414E-2</v>
      </c>
      <c r="H35" s="669">
        <f t="shared" si="4"/>
        <v>3.0547550432276655E-2</v>
      </c>
      <c r="I35" s="348">
        <f t="shared" si="4"/>
        <v>1.2928240163566548E-2</v>
      </c>
      <c r="J35" s="253">
        <f t="shared" si="4"/>
        <v>1.2515130468613928E-2</v>
      </c>
      <c r="K35" s="682">
        <f t="shared" si="4"/>
        <v>9.3276468225117135E-3</v>
      </c>
      <c r="L35" s="253">
        <f t="shared" si="4"/>
        <v>6.0357070399675392E-3</v>
      </c>
      <c r="M35" s="253">
        <f t="shared" si="4"/>
        <v>9.9937291949134446E-3</v>
      </c>
      <c r="N35" s="685">
        <f t="shared" si="4"/>
        <v>1.2626022822594687E-2</v>
      </c>
    </row>
    <row r="36" spans="2:14" x14ac:dyDescent="0.25">
      <c r="B36" s="592" t="s">
        <v>260</v>
      </c>
      <c r="C36" s="347" t="str">
        <f t="shared" si="2"/>
        <v>-</v>
      </c>
      <c r="D36" s="254">
        <f t="shared" ref="D36:N36" si="5">IFERROR(D18/D$31,"-")</f>
        <v>7.1159480954374214E-3</v>
      </c>
      <c r="E36" s="683">
        <f t="shared" si="5"/>
        <v>1.1614401858304299E-2</v>
      </c>
      <c r="F36" s="254" t="str">
        <f t="shared" si="5"/>
        <v>-</v>
      </c>
      <c r="G36" s="254">
        <f t="shared" si="5"/>
        <v>9.9206349206349218E-3</v>
      </c>
      <c r="H36" s="670">
        <f t="shared" si="5"/>
        <v>2.4783861671469742E-2</v>
      </c>
      <c r="I36" s="347">
        <f t="shared" si="5"/>
        <v>2.4472647484166957E-2</v>
      </c>
      <c r="J36" s="254">
        <f t="shared" si="5"/>
        <v>2.1843607776736326E-2</v>
      </c>
      <c r="K36" s="683">
        <f t="shared" si="5"/>
        <v>4.930130361791611E-3</v>
      </c>
      <c r="L36" s="254">
        <f t="shared" si="5"/>
        <v>1.2248934875228242E-2</v>
      </c>
      <c r="M36" s="254">
        <f t="shared" si="5"/>
        <v>1.0452003231170183E-2</v>
      </c>
      <c r="N36" s="684">
        <f t="shared" si="5"/>
        <v>4.8288305398604065E-3</v>
      </c>
    </row>
    <row r="37" spans="2:14" x14ac:dyDescent="0.25">
      <c r="B37" s="591" t="s">
        <v>261</v>
      </c>
      <c r="C37" s="348" t="str">
        <f t="shared" si="2"/>
        <v>-</v>
      </c>
      <c r="D37" s="253">
        <f t="shared" ref="D37:N37" si="6">IFERROR(D19/D$31,"-")</f>
        <v>8.3717036416910832E-4</v>
      </c>
      <c r="E37" s="682">
        <f t="shared" si="6"/>
        <v>2.3809523809523812E-2</v>
      </c>
      <c r="F37" s="253" t="str">
        <f t="shared" si="6"/>
        <v>-</v>
      </c>
      <c r="G37" s="253">
        <f t="shared" si="6"/>
        <v>9.9206349206349223E-4</v>
      </c>
      <c r="H37" s="669">
        <f t="shared" si="6"/>
        <v>0</v>
      </c>
      <c r="I37" s="348">
        <f t="shared" si="6"/>
        <v>3.6154191392809054E-4</v>
      </c>
      <c r="J37" s="253">
        <f t="shared" si="6"/>
        <v>6.004082812000296E-4</v>
      </c>
      <c r="K37" s="682">
        <f t="shared" si="6"/>
        <v>1.1030602224419589E-2</v>
      </c>
      <c r="L37" s="253">
        <f t="shared" si="6"/>
        <v>5.0720227226617976E-4</v>
      </c>
      <c r="M37" s="253">
        <f t="shared" si="6"/>
        <v>2.6426745251569359E-4</v>
      </c>
      <c r="N37" s="685">
        <f t="shared" si="6"/>
        <v>2.6253106057009011E-4</v>
      </c>
    </row>
    <row r="38" spans="2:14" x14ac:dyDescent="0.25">
      <c r="B38" s="592" t="s">
        <v>262</v>
      </c>
      <c r="C38" s="347" t="str">
        <f t="shared" si="2"/>
        <v>-</v>
      </c>
      <c r="D38" s="254">
        <f t="shared" ref="D38:N38" si="7">IFERROR(D20/D$31,"-")</f>
        <v>0.13645876935956466</v>
      </c>
      <c r="E38" s="683">
        <f t="shared" si="7"/>
        <v>0</v>
      </c>
      <c r="F38" s="254" t="str">
        <f t="shared" si="7"/>
        <v>-</v>
      </c>
      <c r="G38" s="254">
        <f t="shared" si="7"/>
        <v>0.17361111111111113</v>
      </c>
      <c r="H38" s="670">
        <f t="shared" si="7"/>
        <v>0</v>
      </c>
      <c r="I38" s="347">
        <f t="shared" si="7"/>
        <v>1.0035904852141824E-2</v>
      </c>
      <c r="J38" s="254">
        <f t="shared" si="7"/>
        <v>2.4934393681391699E-2</v>
      </c>
      <c r="K38" s="683">
        <f t="shared" si="7"/>
        <v>2.7099758432359924E-2</v>
      </c>
      <c r="L38" s="254">
        <f t="shared" si="7"/>
        <v>1.2071414079935078E-2</v>
      </c>
      <c r="M38" s="254">
        <f t="shared" si="7"/>
        <v>1.5924684533659854E-2</v>
      </c>
      <c r="N38" s="684">
        <f t="shared" si="7"/>
        <v>2.7916264396013697E-2</v>
      </c>
    </row>
    <row r="39" spans="2:14" x14ac:dyDescent="0.25">
      <c r="B39" s="591" t="s">
        <v>263</v>
      </c>
      <c r="C39" s="348" t="str">
        <f t="shared" si="2"/>
        <v>-</v>
      </c>
      <c r="D39" s="253">
        <f t="shared" ref="D39:N39" si="8">IFERROR(D21/D$31,"-")</f>
        <v>3.6835496023440766E-2</v>
      </c>
      <c r="E39" s="682">
        <f t="shared" si="8"/>
        <v>7.6364692218350766E-2</v>
      </c>
      <c r="F39" s="253" t="str">
        <f t="shared" si="8"/>
        <v>-</v>
      </c>
      <c r="G39" s="253">
        <f t="shared" si="8"/>
        <v>5.753968253968255E-2</v>
      </c>
      <c r="H39" s="669">
        <f t="shared" si="8"/>
        <v>7.5504322766570597E-2</v>
      </c>
      <c r="I39" s="348">
        <f t="shared" si="8"/>
        <v>3.1740886650376506E-2</v>
      </c>
      <c r="J39" s="253">
        <f t="shared" si="8"/>
        <v>3.6770230217772426E-2</v>
      </c>
      <c r="K39" s="682">
        <f t="shared" si="8"/>
        <v>3.0318327592350633E-2</v>
      </c>
      <c r="L39" s="253">
        <f t="shared" si="8"/>
        <v>3.1852302698316091E-2</v>
      </c>
      <c r="M39" s="253">
        <f t="shared" si="8"/>
        <v>6.4768759755685551E-2</v>
      </c>
      <c r="N39" s="685">
        <f t="shared" si="8"/>
        <v>2.7306395707706193E-2</v>
      </c>
    </row>
    <row r="40" spans="2:14" x14ac:dyDescent="0.25">
      <c r="B40" s="592" t="s">
        <v>264</v>
      </c>
      <c r="C40" s="347" t="str">
        <f t="shared" si="2"/>
        <v>-</v>
      </c>
      <c r="D40" s="254">
        <f t="shared" ref="D40:N40" si="9">IFERROR(D22/D$31,"-")</f>
        <v>0</v>
      </c>
      <c r="E40" s="683">
        <f t="shared" si="9"/>
        <v>0</v>
      </c>
      <c r="F40" s="254" t="str">
        <f t="shared" si="9"/>
        <v>-</v>
      </c>
      <c r="G40" s="254">
        <f t="shared" si="9"/>
        <v>0</v>
      </c>
      <c r="H40" s="670">
        <f t="shared" si="9"/>
        <v>0</v>
      </c>
      <c r="I40" s="347">
        <f t="shared" si="9"/>
        <v>1.4025332867900064E-2</v>
      </c>
      <c r="J40" s="254">
        <f t="shared" si="9"/>
        <v>1.2401657065591477E-2</v>
      </c>
      <c r="K40" s="683">
        <f t="shared" si="9"/>
        <v>2.0074210365846737E-2</v>
      </c>
      <c r="L40" s="254">
        <f t="shared" si="9"/>
        <v>1.9679448163927773E-2</v>
      </c>
      <c r="M40" s="254">
        <f t="shared" si="9"/>
        <v>2.3937399965073405E-2</v>
      </c>
      <c r="N40" s="684">
        <f t="shared" si="9"/>
        <v>2.4717882974850832E-2</v>
      </c>
    </row>
    <row r="41" spans="2:14" x14ac:dyDescent="0.25">
      <c r="B41" s="591" t="s">
        <v>265</v>
      </c>
      <c r="C41" s="348" t="str">
        <f t="shared" si="2"/>
        <v>-</v>
      </c>
      <c r="D41" s="253">
        <f t="shared" ref="D41:N41" si="10">IFERROR(D23/D$31,"-")</f>
        <v>1.2557555462536626E-3</v>
      </c>
      <c r="E41" s="682">
        <f t="shared" si="10"/>
        <v>2.9036004645760749E-4</v>
      </c>
      <c r="F41" s="253" t="str">
        <f t="shared" si="10"/>
        <v>-</v>
      </c>
      <c r="G41" s="253">
        <f t="shared" si="10"/>
        <v>0</v>
      </c>
      <c r="H41" s="669">
        <f t="shared" si="10"/>
        <v>0</v>
      </c>
      <c r="I41" s="348">
        <f t="shared" si="10"/>
        <v>5.9841420236373614E-4</v>
      </c>
      <c r="J41" s="253">
        <f t="shared" si="10"/>
        <v>1.2531740321998291E-3</v>
      </c>
      <c r="K41" s="682">
        <f t="shared" si="10"/>
        <v>1.4142828285732228E-3</v>
      </c>
      <c r="L41" s="253">
        <f t="shared" si="10"/>
        <v>7.6080340839926959E-4</v>
      </c>
      <c r="M41" s="253">
        <f t="shared" si="10"/>
        <v>6.9620493719066163E-4</v>
      </c>
      <c r="N41" s="685">
        <f t="shared" si="10"/>
        <v>1.4851041155585101E-3</v>
      </c>
    </row>
    <row r="42" spans="2:14" x14ac:dyDescent="0.25">
      <c r="B42" s="592" t="s">
        <v>266</v>
      </c>
      <c r="C42" s="347" t="str">
        <f t="shared" si="2"/>
        <v>-</v>
      </c>
      <c r="D42" s="254">
        <f t="shared" ref="D42:N42" si="11">IFERROR(D24/D$31,"-")</f>
        <v>1.2557555462536626E-3</v>
      </c>
      <c r="E42" s="683">
        <f t="shared" si="11"/>
        <v>3.193960511033682E-3</v>
      </c>
      <c r="F42" s="254" t="str">
        <f t="shared" si="11"/>
        <v>-</v>
      </c>
      <c r="G42" s="254">
        <f t="shared" si="11"/>
        <v>0</v>
      </c>
      <c r="H42" s="670">
        <f t="shared" si="11"/>
        <v>0</v>
      </c>
      <c r="I42" s="347">
        <f t="shared" si="11"/>
        <v>6.6074901510995861E-4</v>
      </c>
      <c r="J42" s="254">
        <f t="shared" si="11"/>
        <v>1.091610865663476E-3</v>
      </c>
      <c r="K42" s="683">
        <f t="shared" si="11"/>
        <v>1.4992059967483314E-3</v>
      </c>
      <c r="L42" s="254">
        <f t="shared" si="11"/>
        <v>1.2680056806654494E-4</v>
      </c>
      <c r="M42" s="254">
        <f t="shared" si="11"/>
        <v>6.3135568860404607E-4</v>
      </c>
      <c r="N42" s="684">
        <f t="shared" si="11"/>
        <v>5.2084157658441885E-4</v>
      </c>
    </row>
    <row r="43" spans="2:14" x14ac:dyDescent="0.25">
      <c r="B43" s="591" t="s">
        <v>267</v>
      </c>
      <c r="C43" s="348" t="str">
        <f t="shared" si="2"/>
        <v>-</v>
      </c>
      <c r="D43" s="253">
        <f t="shared" ref="D43:N43" si="12">IFERROR(D25/D$31,"-")</f>
        <v>2.4277940560904144E-2</v>
      </c>
      <c r="E43" s="682">
        <f t="shared" si="12"/>
        <v>4.3554006968641121E-3</v>
      </c>
      <c r="F43" s="253" t="str">
        <f t="shared" si="12"/>
        <v>-</v>
      </c>
      <c r="G43" s="253">
        <f t="shared" si="12"/>
        <v>5.753968253968255E-2</v>
      </c>
      <c r="H43" s="669">
        <f t="shared" si="12"/>
        <v>3.0547550432276655E-2</v>
      </c>
      <c r="I43" s="348">
        <f t="shared" si="12"/>
        <v>2.7489652421084126E-2</v>
      </c>
      <c r="J43" s="253">
        <f t="shared" si="12"/>
        <v>1.9833592466377205E-2</v>
      </c>
      <c r="K43" s="682">
        <f t="shared" si="12"/>
        <v>2.4595659801949336E-2</v>
      </c>
      <c r="L43" s="253">
        <f t="shared" si="12"/>
        <v>3.8395212010549809E-2</v>
      </c>
      <c r="M43" s="253">
        <f t="shared" si="12"/>
        <v>3.8889075188924621E-2</v>
      </c>
      <c r="N43" s="685">
        <f t="shared" si="12"/>
        <v>2.4414992956966274E-2</v>
      </c>
    </row>
    <row r="44" spans="2:14" x14ac:dyDescent="0.25">
      <c r="B44" s="592" t="s">
        <v>268</v>
      </c>
      <c r="C44" s="347" t="str">
        <f t="shared" si="2"/>
        <v>-</v>
      </c>
      <c r="D44" s="254">
        <f t="shared" ref="D44:N44" si="13">IFERROR(D26/D$31,"-")</f>
        <v>0.5433235663457513</v>
      </c>
      <c r="E44" s="683">
        <f t="shared" si="13"/>
        <v>0.40853658536585369</v>
      </c>
      <c r="F44" s="254" t="str">
        <f t="shared" si="13"/>
        <v>-</v>
      </c>
      <c r="G44" s="254">
        <f t="shared" si="13"/>
        <v>0.19742063492063494</v>
      </c>
      <c r="H44" s="670">
        <f t="shared" si="13"/>
        <v>0.28703170028818442</v>
      </c>
      <c r="I44" s="347">
        <f t="shared" si="13"/>
        <v>0.21835884905001746</v>
      </c>
      <c r="J44" s="254">
        <f t="shared" si="13"/>
        <v>0.32499856243726416</v>
      </c>
      <c r="K44" s="683">
        <f t="shared" si="13"/>
        <v>0.26264021779671853</v>
      </c>
      <c r="L44" s="254">
        <f t="shared" si="13"/>
        <v>0.19768208561574355</v>
      </c>
      <c r="M44" s="254">
        <f t="shared" si="13"/>
        <v>0.24035191549617982</v>
      </c>
      <c r="N44" s="684">
        <f t="shared" si="13"/>
        <v>0.18117610749726987</v>
      </c>
    </row>
    <row r="45" spans="2:14" x14ac:dyDescent="0.25">
      <c r="B45" s="591" t="s">
        <v>269</v>
      </c>
      <c r="C45" s="348" t="str">
        <f t="shared" si="2"/>
        <v>-</v>
      </c>
      <c r="D45" s="253">
        <f t="shared" ref="D45:N45" si="14">IFERROR(D27/D$31,"-")</f>
        <v>1.297614064462118E-2</v>
      </c>
      <c r="E45" s="682">
        <f t="shared" si="14"/>
        <v>1.5969802555168413E-2</v>
      </c>
      <c r="F45" s="253" t="str">
        <f t="shared" si="14"/>
        <v>-</v>
      </c>
      <c r="G45" s="253">
        <f t="shared" si="14"/>
        <v>1.785714285714286E-2</v>
      </c>
      <c r="H45" s="669">
        <f t="shared" si="14"/>
        <v>9.2219020172910667E-3</v>
      </c>
      <c r="I45" s="348">
        <f t="shared" si="14"/>
        <v>2.6405026679299854E-2</v>
      </c>
      <c r="J45" s="253">
        <f t="shared" si="14"/>
        <v>3.1385990851138107E-2</v>
      </c>
      <c r="K45" s="682">
        <f t="shared" si="14"/>
        <v>3.2324566513565384E-2</v>
      </c>
      <c r="L45" s="253">
        <f t="shared" si="14"/>
        <v>3.2689186447555287E-2</v>
      </c>
      <c r="M45" s="253">
        <f t="shared" si="14"/>
        <v>1.926473651371486E-2</v>
      </c>
      <c r="N45" s="685">
        <f t="shared" si="14"/>
        <v>3.0452481943982826E-2</v>
      </c>
    </row>
    <row r="46" spans="2:14" x14ac:dyDescent="0.25">
      <c r="B46" s="592" t="s">
        <v>270</v>
      </c>
      <c r="C46" s="347" t="str">
        <f t="shared" si="2"/>
        <v>-</v>
      </c>
      <c r="D46" s="254">
        <f t="shared" ref="D46:N46" si="15">IFERROR(D28/D$31,"-")</f>
        <v>4.1858518208455416E-4</v>
      </c>
      <c r="E46" s="683">
        <f t="shared" si="15"/>
        <v>8.7108013937282241E-4</v>
      </c>
      <c r="F46" s="254" t="str">
        <f t="shared" si="15"/>
        <v>-</v>
      </c>
      <c r="G46" s="254">
        <f t="shared" si="15"/>
        <v>0</v>
      </c>
      <c r="H46" s="670">
        <f t="shared" si="15"/>
        <v>4.7262247838616711E-2</v>
      </c>
      <c r="I46" s="347">
        <f t="shared" si="15"/>
        <v>4.986785019697801E-4</v>
      </c>
      <c r="J46" s="254">
        <f t="shared" si="15"/>
        <v>1.1823925620927844E-3</v>
      </c>
      <c r="K46" s="683">
        <f t="shared" si="15"/>
        <v>4.9467745462000948E-3</v>
      </c>
      <c r="L46" s="254">
        <f t="shared" si="15"/>
        <v>6.0864272671941571E-4</v>
      </c>
      <c r="M46" s="254">
        <f t="shared" si="15"/>
        <v>1.3889825149289014E-3</v>
      </c>
      <c r="N46" s="684">
        <f t="shared" si="15"/>
        <v>8.135231523247289E-3</v>
      </c>
    </row>
    <row r="47" spans="2:14" x14ac:dyDescent="0.25">
      <c r="B47" s="591" t="s">
        <v>271</v>
      </c>
      <c r="C47" s="348" t="str">
        <f t="shared" si="2"/>
        <v>-</v>
      </c>
      <c r="D47" s="253">
        <f t="shared" ref="D47:N47" si="16">IFERROR(D29/D$31,"-")</f>
        <v>4.9811636668061952E-2</v>
      </c>
      <c r="E47" s="682">
        <f t="shared" si="16"/>
        <v>0.16260162601626019</v>
      </c>
      <c r="F47" s="253" t="str">
        <f t="shared" si="16"/>
        <v>-</v>
      </c>
      <c r="G47" s="253">
        <f t="shared" si="16"/>
        <v>0.10615079365079366</v>
      </c>
      <c r="H47" s="669">
        <f t="shared" si="16"/>
        <v>0.25417867435158498</v>
      </c>
      <c r="I47" s="348">
        <f t="shared" si="16"/>
        <v>2.5906348177330077E-2</v>
      </c>
      <c r="J47" s="253">
        <f t="shared" si="16"/>
        <v>6.0933775027550867E-2</v>
      </c>
      <c r="K47" s="682">
        <f t="shared" si="16"/>
        <v>0.11377222093187762</v>
      </c>
      <c r="L47" s="253">
        <f t="shared" si="16"/>
        <v>1.3922702373706634E-2</v>
      </c>
      <c r="M47" s="253">
        <f t="shared" si="16"/>
        <v>6.5005464022710194E-2</v>
      </c>
      <c r="N47" s="685">
        <f t="shared" si="16"/>
        <v>0.11951072018317166</v>
      </c>
    </row>
    <row r="48" spans="2:14" ht="15.75" thickBot="1" x14ac:dyDescent="0.3">
      <c r="B48" s="594" t="s">
        <v>46</v>
      </c>
      <c r="C48" s="686" t="str">
        <f t="shared" si="2"/>
        <v>-</v>
      </c>
      <c r="D48" s="671">
        <f t="shared" ref="D48:N48" si="17">IFERROR(D30/D$31,"-")</f>
        <v>7.9531184596065299E-2</v>
      </c>
      <c r="E48" s="687">
        <f t="shared" si="17"/>
        <v>0.2015098722415796</v>
      </c>
      <c r="F48" s="671" t="str">
        <f t="shared" si="17"/>
        <v>-</v>
      </c>
      <c r="G48" s="671">
        <f t="shared" si="17"/>
        <v>0.15079365079365081</v>
      </c>
      <c r="H48" s="672">
        <f t="shared" si="17"/>
        <v>0.11239193083573487</v>
      </c>
      <c r="I48" s="686">
        <f t="shared" si="17"/>
        <v>0.50087268737844715</v>
      </c>
      <c r="J48" s="671">
        <f t="shared" si="17"/>
        <v>0.31445185573029311</v>
      </c>
      <c r="K48" s="687">
        <f t="shared" si="17"/>
        <v>0.33389382939559675</v>
      </c>
      <c r="L48" s="671">
        <f t="shared" si="17"/>
        <v>0.48445425035504158</v>
      </c>
      <c r="M48" s="671">
        <f t="shared" si="17"/>
        <v>0.35260791298287908</v>
      </c>
      <c r="N48" s="671">
        <f t="shared" si="17"/>
        <v>0.39695863602551323</v>
      </c>
    </row>
    <row r="50" spans="1:20" x14ac:dyDescent="0.25">
      <c r="A50" s="580" t="s">
        <v>278</v>
      </c>
      <c r="B50" s="577"/>
      <c r="C50" s="577"/>
      <c r="D50" s="577"/>
      <c r="E50" s="577"/>
      <c r="F50" s="577"/>
      <c r="G50" s="577"/>
      <c r="H50" s="577"/>
      <c r="I50" s="577"/>
      <c r="J50" s="577"/>
      <c r="K50" s="577"/>
      <c r="L50" s="577"/>
      <c r="M50" s="577"/>
      <c r="N50" s="577"/>
    </row>
    <row r="51" spans="1:20" x14ac:dyDescent="0.25">
      <c r="A51" s="577"/>
      <c r="B51" s="577"/>
      <c r="C51" s="577"/>
      <c r="D51" s="577"/>
      <c r="E51" s="577"/>
      <c r="F51" s="577"/>
      <c r="G51" s="577"/>
      <c r="H51" s="577"/>
      <c r="I51" s="577"/>
      <c r="J51" s="577"/>
      <c r="K51" s="577"/>
      <c r="L51" s="577"/>
      <c r="M51" s="577"/>
      <c r="N51" s="577"/>
    </row>
    <row r="52" spans="1:20" x14ac:dyDescent="0.25">
      <c r="A52" s="577"/>
      <c r="B52" s="577"/>
      <c r="C52" s="837" t="str">
        <f>$A$1</f>
        <v>Fife</v>
      </c>
      <c r="D52" s="838"/>
      <c r="E52" s="838"/>
      <c r="F52" s="838"/>
      <c r="G52" s="838"/>
      <c r="H52" s="838"/>
      <c r="I52" s="846"/>
      <c r="J52" s="837" t="s">
        <v>71</v>
      </c>
      <c r="K52" s="838"/>
      <c r="L52" s="838"/>
      <c r="M52" s="838"/>
      <c r="N52" s="838"/>
      <c r="O52" s="838"/>
      <c r="P52" s="846"/>
      <c r="Q52" s="577"/>
      <c r="R52" s="577"/>
      <c r="S52" s="577"/>
      <c r="T52" s="577"/>
    </row>
    <row r="53" spans="1:20" x14ac:dyDescent="0.25">
      <c r="A53" s="577"/>
      <c r="B53" s="605"/>
      <c r="C53" s="875" t="s">
        <v>275</v>
      </c>
      <c r="D53" s="876"/>
      <c r="E53" s="876"/>
      <c r="F53" s="877" t="s">
        <v>276</v>
      </c>
      <c r="G53" s="878"/>
      <c r="H53" s="876" t="s">
        <v>277</v>
      </c>
      <c r="I53" s="879"/>
      <c r="J53" s="875" t="s">
        <v>275</v>
      </c>
      <c r="K53" s="876"/>
      <c r="L53" s="876"/>
      <c r="M53" s="877" t="s">
        <v>276</v>
      </c>
      <c r="N53" s="878"/>
      <c r="O53" s="876" t="s">
        <v>277</v>
      </c>
      <c r="P53" s="879"/>
      <c r="Q53" s="577"/>
      <c r="R53" s="577"/>
      <c r="S53" s="577"/>
      <c r="T53" s="577"/>
    </row>
    <row r="54" spans="1:20" ht="18" thickBot="1" x14ac:dyDescent="0.3">
      <c r="A54" s="577"/>
      <c r="B54" s="578" t="s">
        <v>352</v>
      </c>
      <c r="C54" s="600" t="s">
        <v>5</v>
      </c>
      <c r="D54" s="601" t="s">
        <v>6</v>
      </c>
      <c r="E54" s="601" t="s">
        <v>104</v>
      </c>
      <c r="F54" s="602" t="s">
        <v>6</v>
      </c>
      <c r="G54" s="603" t="s">
        <v>104</v>
      </c>
      <c r="H54" s="601" t="s">
        <v>6</v>
      </c>
      <c r="I54" s="604" t="s">
        <v>104</v>
      </c>
      <c r="J54" s="600" t="s">
        <v>5</v>
      </c>
      <c r="K54" s="601" t="s">
        <v>6</v>
      </c>
      <c r="L54" s="601" t="s">
        <v>104</v>
      </c>
      <c r="M54" s="602" t="s">
        <v>6</v>
      </c>
      <c r="N54" s="603" t="s">
        <v>104</v>
      </c>
      <c r="O54" s="601" t="s">
        <v>6</v>
      </c>
      <c r="P54" s="604" t="s">
        <v>104</v>
      </c>
      <c r="Q54" s="577"/>
      <c r="R54" s="577"/>
      <c r="S54" s="577"/>
      <c r="T54" s="577"/>
    </row>
    <row r="55" spans="1:20" x14ac:dyDescent="0.25">
      <c r="A55" s="577"/>
      <c r="B55" s="165" t="s">
        <v>113</v>
      </c>
      <c r="C55" s="370"/>
      <c r="D55" s="369"/>
      <c r="E55" s="369"/>
      <c r="F55" s="597"/>
      <c r="G55" s="425"/>
      <c r="H55" s="369"/>
      <c r="I55" s="371"/>
      <c r="J55" s="370"/>
      <c r="K55" s="369"/>
      <c r="L55" s="369"/>
      <c r="M55" s="597"/>
      <c r="N55" s="425"/>
      <c r="O55" s="369"/>
      <c r="P55" s="371"/>
      <c r="Q55" s="577"/>
      <c r="R55" s="577"/>
      <c r="S55" s="577"/>
      <c r="T55" s="577"/>
    </row>
    <row r="56" spans="1:20" x14ac:dyDescent="0.25">
      <c r="A56" s="577"/>
      <c r="B56" s="591" t="s">
        <v>257</v>
      </c>
      <c r="C56" s="491" t="s">
        <v>115</v>
      </c>
      <c r="D56" s="377">
        <v>8.4500000000000011</v>
      </c>
      <c r="E56" s="377">
        <v>3</v>
      </c>
      <c r="F56" s="581">
        <v>8.4500000000000011</v>
      </c>
      <c r="G56" s="426">
        <v>3</v>
      </c>
      <c r="H56" s="377" t="s">
        <v>115</v>
      </c>
      <c r="I56" s="488" t="s">
        <v>411</v>
      </c>
      <c r="J56" s="491">
        <v>203</v>
      </c>
      <c r="K56" s="377">
        <v>189.67399999999998</v>
      </c>
      <c r="L56" s="377">
        <v>290.73500000000001</v>
      </c>
      <c r="M56" s="581">
        <v>119.018</v>
      </c>
      <c r="N56" s="426">
        <v>120.875</v>
      </c>
      <c r="O56" s="377">
        <v>37.481999999999999</v>
      </c>
      <c r="P56" s="488">
        <v>33.4</v>
      </c>
      <c r="Q56" s="577"/>
      <c r="R56" s="577"/>
      <c r="S56" s="577"/>
      <c r="T56" s="577"/>
    </row>
    <row r="57" spans="1:20" x14ac:dyDescent="0.25">
      <c r="A57" s="577"/>
      <c r="B57" s="592" t="s">
        <v>258</v>
      </c>
      <c r="C57" s="370" t="s">
        <v>115</v>
      </c>
      <c r="D57" s="369">
        <v>1.3</v>
      </c>
      <c r="E57" s="369">
        <v>1.2</v>
      </c>
      <c r="F57" s="597">
        <v>0.65</v>
      </c>
      <c r="G57" s="425">
        <v>0.6</v>
      </c>
      <c r="H57" s="369" t="s">
        <v>115</v>
      </c>
      <c r="I57" s="371" t="s">
        <v>411</v>
      </c>
      <c r="J57" s="370">
        <v>16</v>
      </c>
      <c r="K57" s="369">
        <v>22.3</v>
      </c>
      <c r="L57" s="369">
        <v>52.559999999999995</v>
      </c>
      <c r="M57" s="597">
        <v>8.65</v>
      </c>
      <c r="N57" s="425">
        <v>15.559999999999999</v>
      </c>
      <c r="O57" s="369">
        <v>1</v>
      </c>
      <c r="P57" s="371">
        <v>2</v>
      </c>
      <c r="Q57" s="577"/>
      <c r="R57" s="577"/>
      <c r="S57" s="577"/>
      <c r="T57" s="577"/>
    </row>
    <row r="58" spans="1:20" x14ac:dyDescent="0.25">
      <c r="A58" s="577"/>
      <c r="B58" s="591" t="s">
        <v>259</v>
      </c>
      <c r="C58" s="491" t="s">
        <v>115</v>
      </c>
      <c r="D58" s="377">
        <v>0</v>
      </c>
      <c r="E58" s="377">
        <v>2.4</v>
      </c>
      <c r="F58" s="581">
        <v>0</v>
      </c>
      <c r="G58" s="426">
        <v>0.6</v>
      </c>
      <c r="H58" s="377" t="s">
        <v>115</v>
      </c>
      <c r="I58" s="488" t="s">
        <v>411</v>
      </c>
      <c r="J58" s="491">
        <v>38</v>
      </c>
      <c r="K58" s="377">
        <v>17.864999999999998</v>
      </c>
      <c r="L58" s="377">
        <v>20.880000000000003</v>
      </c>
      <c r="M58" s="581">
        <v>4</v>
      </c>
      <c r="N58" s="426">
        <v>7.7200000000000006</v>
      </c>
      <c r="O58" s="377">
        <v>1</v>
      </c>
      <c r="P58" s="488">
        <v>1</v>
      </c>
      <c r="Q58" s="577"/>
      <c r="R58" s="577"/>
      <c r="S58" s="577"/>
      <c r="T58" s="577"/>
    </row>
    <row r="59" spans="1:20" x14ac:dyDescent="0.25">
      <c r="A59" s="577"/>
      <c r="B59" s="592" t="s">
        <v>260</v>
      </c>
      <c r="C59" s="370" t="s">
        <v>115</v>
      </c>
      <c r="D59" s="369">
        <v>2.6</v>
      </c>
      <c r="E59" s="369">
        <v>1.7999999999999998</v>
      </c>
      <c r="F59" s="597">
        <v>0</v>
      </c>
      <c r="G59" s="425">
        <v>0.6</v>
      </c>
      <c r="H59" s="369" t="s">
        <v>115</v>
      </c>
      <c r="I59" s="371" t="s">
        <v>411</v>
      </c>
      <c r="J59" s="370">
        <v>161</v>
      </c>
      <c r="K59" s="369">
        <v>111.925</v>
      </c>
      <c r="L59" s="369">
        <v>77.635000000000005</v>
      </c>
      <c r="M59" s="597">
        <v>20</v>
      </c>
      <c r="N59" s="425">
        <v>21.08</v>
      </c>
      <c r="O59" s="369">
        <v>14</v>
      </c>
      <c r="P59" s="371">
        <v>14</v>
      </c>
      <c r="Q59" s="577"/>
      <c r="R59" s="577"/>
      <c r="S59" s="577"/>
      <c r="T59" s="577"/>
    </row>
    <row r="60" spans="1:20" x14ac:dyDescent="0.25">
      <c r="A60" s="577"/>
      <c r="B60" s="591" t="s">
        <v>261</v>
      </c>
      <c r="C60" s="491" t="s">
        <v>115</v>
      </c>
      <c r="D60" s="377">
        <v>0</v>
      </c>
      <c r="E60" s="377">
        <v>0</v>
      </c>
      <c r="F60" s="581">
        <v>0</v>
      </c>
      <c r="G60" s="426">
        <v>0</v>
      </c>
      <c r="H60" s="377" t="s">
        <v>115</v>
      </c>
      <c r="I60" s="488" t="s">
        <v>411</v>
      </c>
      <c r="J60" s="491">
        <v>1</v>
      </c>
      <c r="K60" s="377">
        <v>3</v>
      </c>
      <c r="L60" s="377">
        <v>0</v>
      </c>
      <c r="M60" s="581">
        <v>1</v>
      </c>
      <c r="N60" s="426">
        <v>0</v>
      </c>
      <c r="O60" s="377">
        <v>0</v>
      </c>
      <c r="P60" s="488">
        <v>0</v>
      </c>
      <c r="Q60" s="577"/>
      <c r="R60" s="577"/>
      <c r="S60" s="577"/>
      <c r="T60" s="577"/>
    </row>
    <row r="61" spans="1:20" x14ac:dyDescent="0.25">
      <c r="A61" s="577"/>
      <c r="B61" s="592" t="s">
        <v>262</v>
      </c>
      <c r="C61" s="370">
        <v>0</v>
      </c>
      <c r="D61" s="369">
        <v>74.100000000000009</v>
      </c>
      <c r="E61" s="369">
        <v>0</v>
      </c>
      <c r="F61" s="597">
        <v>10.4</v>
      </c>
      <c r="G61" s="425">
        <v>0</v>
      </c>
      <c r="H61" s="369">
        <v>0</v>
      </c>
      <c r="I61" s="371" t="s">
        <v>411</v>
      </c>
      <c r="J61" s="370">
        <v>42</v>
      </c>
      <c r="K61" s="369">
        <v>315.96500000000003</v>
      </c>
      <c r="L61" s="369">
        <v>303.7</v>
      </c>
      <c r="M61" s="597">
        <v>86.4</v>
      </c>
      <c r="N61" s="425">
        <v>88</v>
      </c>
      <c r="O61" s="369">
        <v>54</v>
      </c>
      <c r="P61" s="371">
        <v>140</v>
      </c>
      <c r="Q61" s="577"/>
      <c r="R61" s="577"/>
      <c r="S61" s="577"/>
      <c r="T61" s="577"/>
    </row>
    <row r="62" spans="1:20" x14ac:dyDescent="0.25">
      <c r="A62" s="577"/>
      <c r="B62" s="591" t="s">
        <v>263</v>
      </c>
      <c r="C62" s="491" t="s">
        <v>115</v>
      </c>
      <c r="D62" s="377">
        <v>10.4</v>
      </c>
      <c r="E62" s="377">
        <v>18</v>
      </c>
      <c r="F62" s="581">
        <v>5.2</v>
      </c>
      <c r="G62" s="426">
        <v>3.5999999999999996</v>
      </c>
      <c r="H62" s="377" t="s">
        <v>115</v>
      </c>
      <c r="I62" s="488" t="s">
        <v>411</v>
      </c>
      <c r="J62" s="491">
        <v>271</v>
      </c>
      <c r="K62" s="377">
        <v>329.03399999999999</v>
      </c>
      <c r="L62" s="377">
        <v>412.47499999999997</v>
      </c>
      <c r="M62" s="581">
        <v>89.936000000000007</v>
      </c>
      <c r="N62" s="426">
        <v>117.73</v>
      </c>
      <c r="O62" s="377">
        <v>119.374</v>
      </c>
      <c r="P62" s="488">
        <v>91.4</v>
      </c>
      <c r="Q62" s="577"/>
      <c r="R62" s="577"/>
      <c r="S62" s="577"/>
      <c r="T62" s="577"/>
    </row>
    <row r="63" spans="1:20" x14ac:dyDescent="0.25">
      <c r="A63" s="577"/>
      <c r="B63" s="592" t="s">
        <v>264</v>
      </c>
      <c r="C63" s="370" t="s">
        <v>115</v>
      </c>
      <c r="D63" s="369">
        <v>0</v>
      </c>
      <c r="E63" s="369">
        <v>0</v>
      </c>
      <c r="F63" s="597">
        <v>0</v>
      </c>
      <c r="G63" s="425">
        <v>0</v>
      </c>
      <c r="H63" s="369" t="s">
        <v>115</v>
      </c>
      <c r="I63" s="371" t="s">
        <v>411</v>
      </c>
      <c r="J63" s="370">
        <v>30</v>
      </c>
      <c r="K63" s="369">
        <v>20</v>
      </c>
      <c r="L63" s="369">
        <v>42</v>
      </c>
      <c r="M63" s="597">
        <v>10</v>
      </c>
      <c r="N63" s="425">
        <v>24</v>
      </c>
      <c r="O63" s="369">
        <v>1</v>
      </c>
      <c r="P63" s="371">
        <v>7</v>
      </c>
      <c r="Q63" s="577"/>
      <c r="R63" s="577"/>
      <c r="S63" s="577"/>
      <c r="T63" s="577"/>
    </row>
    <row r="64" spans="1:20" x14ac:dyDescent="0.25">
      <c r="A64" s="577"/>
      <c r="B64" s="591" t="s">
        <v>265</v>
      </c>
      <c r="C64" s="491" t="s">
        <v>115</v>
      </c>
      <c r="D64" s="377">
        <v>0</v>
      </c>
      <c r="E64" s="377">
        <v>0.6</v>
      </c>
      <c r="F64" s="581">
        <v>0</v>
      </c>
      <c r="G64" s="426">
        <v>0</v>
      </c>
      <c r="H64" s="377" t="s">
        <v>115</v>
      </c>
      <c r="I64" s="488" t="s">
        <v>411</v>
      </c>
      <c r="J64" s="491">
        <v>4</v>
      </c>
      <c r="K64" s="377">
        <v>8.5950000000000006</v>
      </c>
      <c r="L64" s="377">
        <v>9.24</v>
      </c>
      <c r="M64" s="581">
        <v>1</v>
      </c>
      <c r="N64" s="426">
        <v>1</v>
      </c>
      <c r="O64" s="377">
        <v>0</v>
      </c>
      <c r="P64" s="488">
        <v>0</v>
      </c>
      <c r="Q64" s="577"/>
      <c r="R64" s="577"/>
      <c r="S64" s="577"/>
      <c r="T64" s="577"/>
    </row>
    <row r="65" spans="1:20" x14ac:dyDescent="0.25">
      <c r="A65" s="577"/>
      <c r="B65" s="592" t="s">
        <v>266</v>
      </c>
      <c r="C65" s="370" t="s">
        <v>115</v>
      </c>
      <c r="D65" s="369">
        <v>0</v>
      </c>
      <c r="E65" s="369">
        <v>0</v>
      </c>
      <c r="F65" s="597">
        <v>0</v>
      </c>
      <c r="G65" s="425">
        <v>0</v>
      </c>
      <c r="H65" s="369" t="s">
        <v>115</v>
      </c>
      <c r="I65" s="371" t="s">
        <v>411</v>
      </c>
      <c r="J65" s="370">
        <v>18</v>
      </c>
      <c r="K65" s="369">
        <v>13</v>
      </c>
      <c r="L65" s="369">
        <v>15.18</v>
      </c>
      <c r="M65" s="597">
        <v>1</v>
      </c>
      <c r="N65" s="425">
        <v>0</v>
      </c>
      <c r="O65" s="369">
        <v>3</v>
      </c>
      <c r="P65" s="371">
        <v>1</v>
      </c>
      <c r="Q65" s="577"/>
      <c r="R65" s="577"/>
      <c r="S65" s="577"/>
      <c r="T65" s="577"/>
    </row>
    <row r="66" spans="1:20" x14ac:dyDescent="0.25">
      <c r="A66" s="577"/>
      <c r="B66" s="591" t="s">
        <v>267</v>
      </c>
      <c r="C66" s="491" t="s">
        <v>115</v>
      </c>
      <c r="D66" s="377">
        <v>1.9500000000000002</v>
      </c>
      <c r="E66" s="377">
        <v>1.2</v>
      </c>
      <c r="F66" s="581">
        <v>0.65</v>
      </c>
      <c r="G66" s="426">
        <v>1.7999999999999998</v>
      </c>
      <c r="H66" s="377" t="s">
        <v>115</v>
      </c>
      <c r="I66" s="488" t="s">
        <v>411</v>
      </c>
      <c r="J66" s="491">
        <v>65</v>
      </c>
      <c r="K66" s="377">
        <v>29.95</v>
      </c>
      <c r="L66" s="377">
        <v>42.900000000000006</v>
      </c>
      <c r="M66" s="581">
        <v>8.65</v>
      </c>
      <c r="N66" s="426">
        <v>25.994999999999997</v>
      </c>
      <c r="O66" s="377">
        <v>5</v>
      </c>
      <c r="P66" s="488">
        <v>6</v>
      </c>
      <c r="Q66" s="577"/>
      <c r="R66" s="577"/>
      <c r="S66" s="577"/>
      <c r="T66" s="577"/>
    </row>
    <row r="67" spans="1:20" x14ac:dyDescent="0.25">
      <c r="A67" s="577"/>
      <c r="B67" s="592" t="s">
        <v>268</v>
      </c>
      <c r="C67" s="370" t="s">
        <v>115</v>
      </c>
      <c r="D67" s="369">
        <v>182</v>
      </c>
      <c r="E67" s="369">
        <v>184.2</v>
      </c>
      <c r="F67" s="597">
        <v>62.400000000000006</v>
      </c>
      <c r="G67" s="425">
        <v>52.8</v>
      </c>
      <c r="H67" s="369" t="s">
        <v>115</v>
      </c>
      <c r="I67" s="371" t="s">
        <v>411</v>
      </c>
      <c r="J67" s="370">
        <v>2447</v>
      </c>
      <c r="K67" s="369">
        <v>3795.63</v>
      </c>
      <c r="L67" s="369">
        <v>6063.7349999999997</v>
      </c>
      <c r="M67" s="597">
        <v>688.03399999999999</v>
      </c>
      <c r="N67" s="425">
        <v>1666.9650000000001</v>
      </c>
      <c r="O67" s="369">
        <v>1298.69</v>
      </c>
      <c r="P67" s="371">
        <v>1422.3</v>
      </c>
      <c r="Q67" s="577"/>
      <c r="R67" s="577"/>
      <c r="S67" s="577"/>
      <c r="T67" s="577"/>
    </row>
    <row r="68" spans="1:20" x14ac:dyDescent="0.25">
      <c r="A68" s="577"/>
      <c r="B68" s="591" t="s">
        <v>269</v>
      </c>
      <c r="C68" s="491" t="s">
        <v>115</v>
      </c>
      <c r="D68" s="377">
        <v>0</v>
      </c>
      <c r="E68" s="377">
        <v>0.6</v>
      </c>
      <c r="F68" s="581">
        <v>0</v>
      </c>
      <c r="G68" s="426">
        <v>0</v>
      </c>
      <c r="H68" s="377" t="s">
        <v>115</v>
      </c>
      <c r="I68" s="488" t="s">
        <v>411</v>
      </c>
      <c r="J68" s="491">
        <v>58</v>
      </c>
      <c r="K68" s="377">
        <v>67.92</v>
      </c>
      <c r="L68" s="377">
        <v>90.63</v>
      </c>
      <c r="M68" s="581">
        <v>14</v>
      </c>
      <c r="N68" s="426">
        <v>33.18</v>
      </c>
      <c r="O68" s="377">
        <v>7</v>
      </c>
      <c r="P68" s="488">
        <v>16</v>
      </c>
      <c r="Q68" s="577"/>
      <c r="R68" s="577"/>
      <c r="S68" s="577"/>
      <c r="T68" s="577"/>
    </row>
    <row r="69" spans="1:20" x14ac:dyDescent="0.25">
      <c r="A69" s="577"/>
      <c r="B69" s="592" t="s">
        <v>270</v>
      </c>
      <c r="C69" s="370" t="s">
        <v>115</v>
      </c>
      <c r="D69" s="369">
        <v>0</v>
      </c>
      <c r="E69" s="369">
        <v>0</v>
      </c>
      <c r="F69" s="597">
        <v>0</v>
      </c>
      <c r="G69" s="425">
        <v>0</v>
      </c>
      <c r="H69" s="369" t="s">
        <v>115</v>
      </c>
      <c r="I69" s="371" t="s">
        <v>411</v>
      </c>
      <c r="J69" s="370">
        <v>1</v>
      </c>
      <c r="K69" s="369">
        <v>1.865</v>
      </c>
      <c r="L69" s="369">
        <v>1</v>
      </c>
      <c r="M69" s="597">
        <v>0</v>
      </c>
      <c r="N69" s="425">
        <v>1</v>
      </c>
      <c r="O69" s="369">
        <v>0</v>
      </c>
      <c r="P69" s="371">
        <v>0</v>
      </c>
      <c r="Q69" s="577"/>
      <c r="R69" s="577"/>
      <c r="S69" s="577"/>
      <c r="T69" s="577"/>
    </row>
    <row r="70" spans="1:20" x14ac:dyDescent="0.25">
      <c r="A70" s="577"/>
      <c r="B70" s="591" t="s">
        <v>271</v>
      </c>
      <c r="C70" s="491" t="s">
        <v>115</v>
      </c>
      <c r="D70" s="377">
        <v>39.65</v>
      </c>
      <c r="E70" s="377">
        <v>28.2</v>
      </c>
      <c r="F70" s="581">
        <v>7.15</v>
      </c>
      <c r="G70" s="426">
        <v>3.5999999999999996</v>
      </c>
      <c r="H70" s="377" t="s">
        <v>115</v>
      </c>
      <c r="I70" s="488" t="s">
        <v>411</v>
      </c>
      <c r="J70" s="491">
        <v>349</v>
      </c>
      <c r="K70" s="377">
        <v>455.84</v>
      </c>
      <c r="L70" s="377">
        <v>1107.0700000000002</v>
      </c>
      <c r="M70" s="581">
        <v>94.15</v>
      </c>
      <c r="N70" s="426">
        <v>266.37</v>
      </c>
      <c r="O70" s="377">
        <v>72</v>
      </c>
      <c r="P70" s="488">
        <v>289.8</v>
      </c>
      <c r="Q70" s="577"/>
      <c r="R70" s="577"/>
      <c r="S70" s="577"/>
      <c r="T70" s="577"/>
    </row>
    <row r="71" spans="1:20" x14ac:dyDescent="0.25">
      <c r="A71" s="577"/>
      <c r="B71" s="592" t="s">
        <v>46</v>
      </c>
      <c r="C71" s="370" t="s">
        <v>115</v>
      </c>
      <c r="D71" s="369">
        <v>3.9000000000000004</v>
      </c>
      <c r="E71" s="369">
        <v>32.4</v>
      </c>
      <c r="F71" s="597">
        <v>3.9000000000000004</v>
      </c>
      <c r="G71" s="425">
        <v>9</v>
      </c>
      <c r="H71" s="369" t="s">
        <v>115</v>
      </c>
      <c r="I71" s="371" t="s">
        <v>411</v>
      </c>
      <c r="J71" s="370">
        <v>3921</v>
      </c>
      <c r="K71" s="369">
        <v>3508.011</v>
      </c>
      <c r="L71" s="369">
        <v>2314.3049999999998</v>
      </c>
      <c r="M71" s="597">
        <v>917.04599999999994</v>
      </c>
      <c r="N71" s="425">
        <v>868.13499999999999</v>
      </c>
      <c r="O71" s="369">
        <v>1011.98</v>
      </c>
      <c r="P71" s="371">
        <v>394.3</v>
      </c>
      <c r="Q71" s="577"/>
      <c r="R71" s="577"/>
      <c r="S71" s="577"/>
      <c r="T71" s="577"/>
    </row>
    <row r="72" spans="1:20" x14ac:dyDescent="0.25">
      <c r="A72" s="577"/>
      <c r="B72" s="593" t="s">
        <v>144</v>
      </c>
      <c r="C72" s="582">
        <f t="shared" ref="C72:P72" si="18">SUM(C56:C71)</f>
        <v>0</v>
      </c>
      <c r="D72" s="583">
        <f t="shared" si="18"/>
        <v>324.34999999999997</v>
      </c>
      <c r="E72" s="583">
        <f t="shared" si="18"/>
        <v>273.59999999999997</v>
      </c>
      <c r="F72" s="586">
        <f t="shared" si="18"/>
        <v>98.800000000000011</v>
      </c>
      <c r="G72" s="584">
        <f t="shared" si="18"/>
        <v>75.599999999999994</v>
      </c>
      <c r="H72" s="583">
        <f t="shared" si="18"/>
        <v>0</v>
      </c>
      <c r="I72" s="585">
        <f t="shared" si="18"/>
        <v>0</v>
      </c>
      <c r="J72" s="582">
        <f t="shared" si="18"/>
        <v>7625</v>
      </c>
      <c r="K72" s="583">
        <f t="shared" si="18"/>
        <v>8890.5740000000005</v>
      </c>
      <c r="L72" s="583">
        <f t="shared" si="18"/>
        <v>10844.045</v>
      </c>
      <c r="M72" s="586">
        <f t="shared" si="18"/>
        <v>2062.884</v>
      </c>
      <c r="N72" s="584">
        <f t="shared" si="18"/>
        <v>3257.6099999999997</v>
      </c>
      <c r="O72" s="583">
        <f t="shared" si="18"/>
        <v>2625.5259999999998</v>
      </c>
      <c r="P72" s="585">
        <f t="shared" si="18"/>
        <v>2418.1999999999998</v>
      </c>
      <c r="Q72" s="577"/>
      <c r="R72" s="577"/>
      <c r="S72" s="577"/>
      <c r="T72" s="577"/>
    </row>
    <row r="73" spans="1:20" x14ac:dyDescent="0.25">
      <c r="A73" s="577"/>
      <c r="B73" s="352" t="s">
        <v>114</v>
      </c>
      <c r="C73" s="587"/>
      <c r="D73" s="588"/>
      <c r="E73" s="588"/>
      <c r="F73" s="598"/>
      <c r="G73" s="589"/>
      <c r="H73" s="588"/>
      <c r="I73" s="590"/>
      <c r="J73" s="587"/>
      <c r="K73" s="588"/>
      <c r="L73" s="588"/>
      <c r="M73" s="598"/>
      <c r="N73" s="589"/>
      <c r="O73" s="588"/>
      <c r="P73" s="590"/>
      <c r="Q73" s="577"/>
      <c r="R73" s="577"/>
      <c r="S73" s="577"/>
      <c r="T73" s="577"/>
    </row>
    <row r="74" spans="1:20" x14ac:dyDescent="0.25">
      <c r="A74" s="577"/>
      <c r="B74" s="591" t="s">
        <v>257</v>
      </c>
      <c r="C74" s="250" t="str">
        <f>IFERROR(C56/C$72,"-")</f>
        <v>-</v>
      </c>
      <c r="D74" s="378">
        <f t="shared" ref="D74:P74" si="19">IFERROR(D56/D$72,"-")</f>
        <v>2.6052104208416839E-2</v>
      </c>
      <c r="E74" s="378">
        <f t="shared" si="19"/>
        <v>1.0964912280701756E-2</v>
      </c>
      <c r="F74" s="532">
        <f t="shared" si="19"/>
        <v>8.5526315789473686E-2</v>
      </c>
      <c r="G74" s="489">
        <f t="shared" si="19"/>
        <v>3.9682539682539687E-2</v>
      </c>
      <c r="H74" s="378" t="str">
        <f t="shared" si="19"/>
        <v>-</v>
      </c>
      <c r="I74" s="379" t="str">
        <f t="shared" si="19"/>
        <v>-</v>
      </c>
      <c r="J74" s="250">
        <f t="shared" si="19"/>
        <v>2.6622950819672132E-2</v>
      </c>
      <c r="K74" s="378">
        <f t="shared" si="19"/>
        <v>2.1334280553764018E-2</v>
      </c>
      <c r="L74" s="378">
        <f t="shared" si="19"/>
        <v>2.6810567458914088E-2</v>
      </c>
      <c r="M74" s="532">
        <f t="shared" si="19"/>
        <v>5.7694955218034555E-2</v>
      </c>
      <c r="N74" s="489">
        <f t="shared" si="19"/>
        <v>3.7105423915078851E-2</v>
      </c>
      <c r="O74" s="378">
        <f t="shared" si="19"/>
        <v>1.4275996505081268E-2</v>
      </c>
      <c r="P74" s="379">
        <f t="shared" si="19"/>
        <v>1.3811926226118602E-2</v>
      </c>
      <c r="Q74" s="577"/>
      <c r="R74" s="577"/>
      <c r="S74" s="577"/>
      <c r="T74" s="577"/>
    </row>
    <row r="75" spans="1:20" x14ac:dyDescent="0.25">
      <c r="A75" s="577"/>
      <c r="B75" s="592" t="s">
        <v>258</v>
      </c>
      <c r="C75" s="380" t="str">
        <f t="shared" ref="C75:P75" si="20">IFERROR(C57/C$72,"-")</f>
        <v>-</v>
      </c>
      <c r="D75" s="579">
        <f t="shared" si="20"/>
        <v>4.0080160320641288E-3</v>
      </c>
      <c r="E75" s="579">
        <f t="shared" si="20"/>
        <v>4.3859649122807024E-3</v>
      </c>
      <c r="F75" s="533">
        <f t="shared" si="20"/>
        <v>6.5789473684210523E-3</v>
      </c>
      <c r="G75" s="490">
        <f t="shared" si="20"/>
        <v>7.9365079365079361E-3</v>
      </c>
      <c r="H75" s="579" t="str">
        <f t="shared" si="20"/>
        <v>-</v>
      </c>
      <c r="I75" s="381" t="str">
        <f t="shared" si="20"/>
        <v>-</v>
      </c>
      <c r="J75" s="380">
        <f t="shared" si="20"/>
        <v>2.0983606557377051E-3</v>
      </c>
      <c r="K75" s="579">
        <f t="shared" si="20"/>
        <v>2.5082744938628261E-3</v>
      </c>
      <c r="L75" s="579">
        <f t="shared" si="20"/>
        <v>4.8468998422636564E-3</v>
      </c>
      <c r="M75" s="533">
        <f t="shared" si="20"/>
        <v>4.1931587040279529E-3</v>
      </c>
      <c r="N75" s="490">
        <f t="shared" si="20"/>
        <v>4.776507930660822E-3</v>
      </c>
      <c r="O75" s="579">
        <f t="shared" si="20"/>
        <v>3.8087606064460993E-4</v>
      </c>
      <c r="P75" s="381">
        <f t="shared" si="20"/>
        <v>8.2706145066578456E-4</v>
      </c>
      <c r="Q75" s="577"/>
      <c r="R75" s="577"/>
      <c r="S75" s="577"/>
      <c r="T75" s="577"/>
    </row>
    <row r="76" spans="1:20" x14ac:dyDescent="0.25">
      <c r="A76" s="577"/>
      <c r="B76" s="591" t="s">
        <v>259</v>
      </c>
      <c r="C76" s="250" t="str">
        <f t="shared" ref="C76:P76" si="21">IFERROR(C58/C$72,"-")</f>
        <v>-</v>
      </c>
      <c r="D76" s="378">
        <f t="shared" si="21"/>
        <v>0</v>
      </c>
      <c r="E76" s="378">
        <f t="shared" si="21"/>
        <v>8.7719298245614048E-3</v>
      </c>
      <c r="F76" s="532">
        <f t="shared" si="21"/>
        <v>0</v>
      </c>
      <c r="G76" s="489">
        <f t="shared" si="21"/>
        <v>7.9365079365079361E-3</v>
      </c>
      <c r="H76" s="378" t="str">
        <f t="shared" si="21"/>
        <v>-</v>
      </c>
      <c r="I76" s="379" t="str">
        <f t="shared" si="21"/>
        <v>-</v>
      </c>
      <c r="J76" s="250">
        <f t="shared" si="21"/>
        <v>4.9836065573770488E-3</v>
      </c>
      <c r="K76" s="378">
        <f t="shared" si="21"/>
        <v>2.0094315620116311E-3</v>
      </c>
      <c r="L76" s="378">
        <f t="shared" si="21"/>
        <v>1.9254807592554257E-3</v>
      </c>
      <c r="M76" s="532">
        <f t="shared" si="21"/>
        <v>1.9390329267181285E-3</v>
      </c>
      <c r="N76" s="489">
        <f t="shared" si="21"/>
        <v>2.3698355542867322E-3</v>
      </c>
      <c r="O76" s="378">
        <f t="shared" si="21"/>
        <v>3.8087606064460993E-4</v>
      </c>
      <c r="P76" s="379">
        <f t="shared" si="21"/>
        <v>4.1353072533289228E-4</v>
      </c>
      <c r="Q76" s="577"/>
      <c r="R76" s="577"/>
      <c r="S76" s="577"/>
      <c r="T76" s="577"/>
    </row>
    <row r="77" spans="1:20" x14ac:dyDescent="0.25">
      <c r="A77" s="577"/>
      <c r="B77" s="592" t="s">
        <v>260</v>
      </c>
      <c r="C77" s="380" t="str">
        <f t="shared" ref="C77:P77" si="22">IFERROR(C59/C$72,"-")</f>
        <v>-</v>
      </c>
      <c r="D77" s="579">
        <f t="shared" si="22"/>
        <v>8.0160320641282576E-3</v>
      </c>
      <c r="E77" s="579">
        <f t="shared" si="22"/>
        <v>6.5789473684210531E-3</v>
      </c>
      <c r="F77" s="533">
        <f t="shared" si="22"/>
        <v>0</v>
      </c>
      <c r="G77" s="490">
        <f t="shared" si="22"/>
        <v>7.9365079365079361E-3</v>
      </c>
      <c r="H77" s="579" t="str">
        <f t="shared" si="22"/>
        <v>-</v>
      </c>
      <c r="I77" s="381" t="str">
        <f t="shared" si="22"/>
        <v>-</v>
      </c>
      <c r="J77" s="380">
        <f t="shared" si="22"/>
        <v>2.1114754098360656E-2</v>
      </c>
      <c r="K77" s="579">
        <f t="shared" si="22"/>
        <v>1.2589175906977433E-2</v>
      </c>
      <c r="L77" s="579">
        <f t="shared" si="22"/>
        <v>7.1592288670878816E-3</v>
      </c>
      <c r="M77" s="533">
        <f t="shared" si="22"/>
        <v>9.6951646335906427E-3</v>
      </c>
      <c r="N77" s="490">
        <f t="shared" si="22"/>
        <v>6.4710017466793144E-3</v>
      </c>
      <c r="O77" s="579">
        <f t="shared" si="22"/>
        <v>5.3322648490245388E-3</v>
      </c>
      <c r="P77" s="381">
        <f t="shared" si="22"/>
        <v>5.7894301546604918E-3</v>
      </c>
      <c r="Q77" s="577"/>
      <c r="R77" s="577"/>
      <c r="S77" s="577"/>
      <c r="T77" s="577"/>
    </row>
    <row r="78" spans="1:20" x14ac:dyDescent="0.25">
      <c r="A78" s="577"/>
      <c r="B78" s="591" t="s">
        <v>261</v>
      </c>
      <c r="C78" s="250" t="str">
        <f t="shared" ref="C78:P78" si="23">IFERROR(C60/C$72,"-")</f>
        <v>-</v>
      </c>
      <c r="D78" s="378">
        <f t="shared" si="23"/>
        <v>0</v>
      </c>
      <c r="E78" s="378">
        <f t="shared" si="23"/>
        <v>0</v>
      </c>
      <c r="F78" s="532">
        <f t="shared" si="23"/>
        <v>0</v>
      </c>
      <c r="G78" s="489">
        <f t="shared" si="23"/>
        <v>0</v>
      </c>
      <c r="H78" s="378" t="str">
        <f t="shared" si="23"/>
        <v>-</v>
      </c>
      <c r="I78" s="379" t="str">
        <f t="shared" si="23"/>
        <v>-</v>
      </c>
      <c r="J78" s="250">
        <f t="shared" si="23"/>
        <v>1.3114754098360657E-4</v>
      </c>
      <c r="K78" s="378">
        <f t="shared" si="23"/>
        <v>3.3743603056450572E-4</v>
      </c>
      <c r="L78" s="378">
        <f t="shared" si="23"/>
        <v>0</v>
      </c>
      <c r="M78" s="532">
        <f t="shared" si="23"/>
        <v>4.8475823167953212E-4</v>
      </c>
      <c r="N78" s="489">
        <f t="shared" si="23"/>
        <v>0</v>
      </c>
      <c r="O78" s="378">
        <f t="shared" si="23"/>
        <v>0</v>
      </c>
      <c r="P78" s="379">
        <f t="shared" si="23"/>
        <v>0</v>
      </c>
      <c r="Q78" s="577"/>
      <c r="R78" s="577"/>
      <c r="S78" s="577"/>
      <c r="T78" s="577"/>
    </row>
    <row r="79" spans="1:20" x14ac:dyDescent="0.25">
      <c r="A79" s="577"/>
      <c r="B79" s="592" t="s">
        <v>262</v>
      </c>
      <c r="C79" s="380" t="str">
        <f t="shared" ref="C79:P79" si="24">IFERROR(C61/C$72,"-")</f>
        <v>-</v>
      </c>
      <c r="D79" s="579">
        <f t="shared" si="24"/>
        <v>0.22845691382765537</v>
      </c>
      <c r="E79" s="579">
        <f t="shared" si="24"/>
        <v>0</v>
      </c>
      <c r="F79" s="533">
        <f t="shared" si="24"/>
        <v>0.10526315789473684</v>
      </c>
      <c r="G79" s="490">
        <f t="shared" si="24"/>
        <v>0</v>
      </c>
      <c r="H79" s="579" t="str">
        <f t="shared" si="24"/>
        <v>-</v>
      </c>
      <c r="I79" s="381" t="str">
        <f t="shared" si="24"/>
        <v>-</v>
      </c>
      <c r="J79" s="380">
        <f t="shared" si="24"/>
        <v>5.5081967213114758E-3</v>
      </c>
      <c r="K79" s="579">
        <f t="shared" si="24"/>
        <v>3.5539325132438022E-2</v>
      </c>
      <c r="L79" s="579">
        <f t="shared" si="24"/>
        <v>2.8006154529974746E-2</v>
      </c>
      <c r="M79" s="533">
        <f t="shared" si="24"/>
        <v>4.1883111217111579E-2</v>
      </c>
      <c r="N79" s="490">
        <f t="shared" si="24"/>
        <v>2.7013669530729586E-2</v>
      </c>
      <c r="O79" s="579">
        <f t="shared" si="24"/>
        <v>2.0567307274808936E-2</v>
      </c>
      <c r="P79" s="381">
        <f t="shared" si="24"/>
        <v>5.7894301546604916E-2</v>
      </c>
      <c r="Q79" s="577"/>
      <c r="R79" s="577"/>
      <c r="S79" s="577"/>
      <c r="T79" s="577"/>
    </row>
    <row r="80" spans="1:20" x14ac:dyDescent="0.25">
      <c r="A80" s="577"/>
      <c r="B80" s="591" t="s">
        <v>263</v>
      </c>
      <c r="C80" s="250" t="str">
        <f t="shared" ref="C80:P80" si="25">IFERROR(C62/C$72,"-")</f>
        <v>-</v>
      </c>
      <c r="D80" s="378">
        <f t="shared" si="25"/>
        <v>3.206412825651303E-2</v>
      </c>
      <c r="E80" s="378">
        <f t="shared" si="25"/>
        <v>6.5789473684210537E-2</v>
      </c>
      <c r="F80" s="532">
        <f t="shared" si="25"/>
        <v>5.2631578947368418E-2</v>
      </c>
      <c r="G80" s="489">
        <f t="shared" si="25"/>
        <v>4.7619047619047616E-2</v>
      </c>
      <c r="H80" s="378" t="str">
        <f t="shared" si="25"/>
        <v>-</v>
      </c>
      <c r="I80" s="379" t="str">
        <f t="shared" si="25"/>
        <v>-</v>
      </c>
      <c r="J80" s="250">
        <f t="shared" si="25"/>
        <v>3.5540983606557379E-2</v>
      </c>
      <c r="K80" s="378">
        <f t="shared" si="25"/>
        <v>3.7009308960253853E-2</v>
      </c>
      <c r="L80" s="378">
        <f t="shared" si="25"/>
        <v>3.8037005563883217E-2</v>
      </c>
      <c r="M80" s="532">
        <f t="shared" si="25"/>
        <v>4.3597216324330404E-2</v>
      </c>
      <c r="N80" s="489">
        <f t="shared" si="25"/>
        <v>3.6139992202872666E-2</v>
      </c>
      <c r="O80" s="378">
        <f t="shared" si="25"/>
        <v>4.5466698863389658E-2</v>
      </c>
      <c r="P80" s="379">
        <f t="shared" si="25"/>
        <v>3.7796708295426355E-2</v>
      </c>
      <c r="Q80" s="577"/>
      <c r="R80" s="577"/>
      <c r="S80" s="577"/>
      <c r="T80" s="577"/>
    </row>
    <row r="81" spans="1:20" x14ac:dyDescent="0.25">
      <c r="A81" s="577"/>
      <c r="B81" s="592" t="s">
        <v>264</v>
      </c>
      <c r="C81" s="380" t="str">
        <f t="shared" ref="C81:P81" si="26">IFERROR(C63/C$72,"-")</f>
        <v>-</v>
      </c>
      <c r="D81" s="579">
        <f t="shared" si="26"/>
        <v>0</v>
      </c>
      <c r="E81" s="579">
        <f t="shared" si="26"/>
        <v>0</v>
      </c>
      <c r="F81" s="533">
        <f t="shared" si="26"/>
        <v>0</v>
      </c>
      <c r="G81" s="490">
        <f t="shared" si="26"/>
        <v>0</v>
      </c>
      <c r="H81" s="579" t="str">
        <f t="shared" si="26"/>
        <v>-</v>
      </c>
      <c r="I81" s="381" t="str">
        <f t="shared" si="26"/>
        <v>-</v>
      </c>
      <c r="J81" s="380">
        <f t="shared" si="26"/>
        <v>3.9344262295081967E-3</v>
      </c>
      <c r="K81" s="579">
        <f t="shared" si="26"/>
        <v>2.2495735370967047E-3</v>
      </c>
      <c r="L81" s="579">
        <f t="shared" si="26"/>
        <v>3.8730934812609133E-3</v>
      </c>
      <c r="M81" s="533">
        <f t="shared" si="26"/>
        <v>4.8475823167953213E-3</v>
      </c>
      <c r="N81" s="490">
        <f t="shared" si="26"/>
        <v>7.3673644174717052E-3</v>
      </c>
      <c r="O81" s="579">
        <f t="shared" si="26"/>
        <v>3.8087606064460993E-4</v>
      </c>
      <c r="P81" s="381">
        <f t="shared" si="26"/>
        <v>2.8947150773302459E-3</v>
      </c>
      <c r="Q81" s="577"/>
      <c r="R81" s="577"/>
      <c r="S81" s="577"/>
      <c r="T81" s="577"/>
    </row>
    <row r="82" spans="1:20" x14ac:dyDescent="0.25">
      <c r="A82" s="577"/>
      <c r="B82" s="591" t="s">
        <v>265</v>
      </c>
      <c r="C82" s="250" t="str">
        <f t="shared" ref="C82:P82" si="27">IFERROR(C64/C$72,"-")</f>
        <v>-</v>
      </c>
      <c r="D82" s="378">
        <f t="shared" si="27"/>
        <v>0</v>
      </c>
      <c r="E82" s="378">
        <f t="shared" si="27"/>
        <v>2.1929824561403512E-3</v>
      </c>
      <c r="F82" s="532">
        <f t="shared" si="27"/>
        <v>0</v>
      </c>
      <c r="G82" s="489">
        <f t="shared" si="27"/>
        <v>0</v>
      </c>
      <c r="H82" s="378" t="str">
        <f t="shared" si="27"/>
        <v>-</v>
      </c>
      <c r="I82" s="379" t="str">
        <f t="shared" si="27"/>
        <v>-</v>
      </c>
      <c r="J82" s="250">
        <f t="shared" si="27"/>
        <v>5.2459016393442627E-4</v>
      </c>
      <c r="K82" s="378">
        <f t="shared" si="27"/>
        <v>9.6675422756730897E-4</v>
      </c>
      <c r="L82" s="378">
        <f t="shared" si="27"/>
        <v>8.5208056587740089E-4</v>
      </c>
      <c r="M82" s="532">
        <f t="shared" si="27"/>
        <v>4.8475823167953212E-4</v>
      </c>
      <c r="N82" s="489">
        <f t="shared" si="27"/>
        <v>3.069735173946544E-4</v>
      </c>
      <c r="O82" s="378">
        <f t="shared" si="27"/>
        <v>0</v>
      </c>
      <c r="P82" s="379">
        <f t="shared" si="27"/>
        <v>0</v>
      </c>
      <c r="Q82" s="577"/>
      <c r="R82" s="577"/>
      <c r="S82" s="577"/>
      <c r="T82" s="577"/>
    </row>
    <row r="83" spans="1:20" x14ac:dyDescent="0.25">
      <c r="A83" s="577"/>
      <c r="B83" s="592" t="s">
        <v>266</v>
      </c>
      <c r="C83" s="380" t="str">
        <f t="shared" ref="C83:P83" si="28">IFERROR(C65/C$72,"-")</f>
        <v>-</v>
      </c>
      <c r="D83" s="579">
        <f t="shared" si="28"/>
        <v>0</v>
      </c>
      <c r="E83" s="579">
        <f t="shared" si="28"/>
        <v>0</v>
      </c>
      <c r="F83" s="533">
        <f t="shared" si="28"/>
        <v>0</v>
      </c>
      <c r="G83" s="490">
        <f t="shared" si="28"/>
        <v>0</v>
      </c>
      <c r="H83" s="579" t="str">
        <f t="shared" si="28"/>
        <v>-</v>
      </c>
      <c r="I83" s="381" t="str">
        <f t="shared" si="28"/>
        <v>-</v>
      </c>
      <c r="J83" s="380">
        <f t="shared" si="28"/>
        <v>2.3606557377049181E-3</v>
      </c>
      <c r="K83" s="579">
        <f t="shared" si="28"/>
        <v>1.4622227991128581E-3</v>
      </c>
      <c r="L83" s="579">
        <f t="shared" si="28"/>
        <v>1.3998466439414444E-3</v>
      </c>
      <c r="M83" s="533">
        <f t="shared" si="28"/>
        <v>4.8475823167953212E-4</v>
      </c>
      <c r="N83" s="490">
        <f t="shared" si="28"/>
        <v>0</v>
      </c>
      <c r="O83" s="579">
        <f t="shared" si="28"/>
        <v>1.1426281819338297E-3</v>
      </c>
      <c r="P83" s="381">
        <f t="shared" si="28"/>
        <v>4.1353072533289228E-4</v>
      </c>
      <c r="Q83" s="577"/>
      <c r="R83" s="577"/>
      <c r="S83" s="577"/>
      <c r="T83" s="577"/>
    </row>
    <row r="84" spans="1:20" x14ac:dyDescent="0.25">
      <c r="A84" s="577"/>
      <c r="B84" s="591" t="s">
        <v>267</v>
      </c>
      <c r="C84" s="250" t="str">
        <f t="shared" ref="C84:P84" si="29">IFERROR(C66/C$72,"-")</f>
        <v>-</v>
      </c>
      <c r="D84" s="378">
        <f t="shared" si="29"/>
        <v>6.0120240480961932E-3</v>
      </c>
      <c r="E84" s="378">
        <f t="shared" si="29"/>
        <v>4.3859649122807024E-3</v>
      </c>
      <c r="F84" s="532">
        <f t="shared" si="29"/>
        <v>6.5789473684210523E-3</v>
      </c>
      <c r="G84" s="489">
        <f t="shared" si="29"/>
        <v>2.3809523809523808E-2</v>
      </c>
      <c r="H84" s="378" t="str">
        <f t="shared" si="29"/>
        <v>-</v>
      </c>
      <c r="I84" s="379" t="str">
        <f t="shared" si="29"/>
        <v>-</v>
      </c>
      <c r="J84" s="250">
        <f t="shared" si="29"/>
        <v>8.5245901639344271E-3</v>
      </c>
      <c r="K84" s="378">
        <f t="shared" si="29"/>
        <v>3.3687363718023153E-3</v>
      </c>
      <c r="L84" s="378">
        <f t="shared" si="29"/>
        <v>3.9560883415736478E-3</v>
      </c>
      <c r="M84" s="532">
        <f t="shared" si="29"/>
        <v>4.1931587040279529E-3</v>
      </c>
      <c r="N84" s="489">
        <f t="shared" si="29"/>
        <v>7.979776584674041E-3</v>
      </c>
      <c r="O84" s="378">
        <f t="shared" si="29"/>
        <v>1.9043803032230495E-3</v>
      </c>
      <c r="P84" s="379">
        <f t="shared" si="29"/>
        <v>2.4811843519973536E-3</v>
      </c>
      <c r="Q84" s="577"/>
      <c r="R84" s="577"/>
      <c r="S84" s="577"/>
      <c r="T84" s="577"/>
    </row>
    <row r="85" spans="1:20" x14ac:dyDescent="0.25">
      <c r="A85" s="577"/>
      <c r="B85" s="592" t="s">
        <v>268</v>
      </c>
      <c r="C85" s="380" t="str">
        <f t="shared" ref="C85:P85" si="30">IFERROR(C67/C$72,"-")</f>
        <v>-</v>
      </c>
      <c r="D85" s="579">
        <f t="shared" si="30"/>
        <v>0.56112224448897796</v>
      </c>
      <c r="E85" s="579">
        <f t="shared" si="30"/>
        <v>0.67324561403508776</v>
      </c>
      <c r="F85" s="533">
        <f t="shared" si="30"/>
        <v>0.63157894736842102</v>
      </c>
      <c r="G85" s="490">
        <f t="shared" si="30"/>
        <v>0.69841269841269837</v>
      </c>
      <c r="H85" s="579" t="str">
        <f t="shared" si="30"/>
        <v>-</v>
      </c>
      <c r="I85" s="381" t="str">
        <f t="shared" si="30"/>
        <v>-</v>
      </c>
      <c r="J85" s="380">
        <f t="shared" si="30"/>
        <v>0.32091803278688524</v>
      </c>
      <c r="K85" s="579">
        <f t="shared" si="30"/>
        <v>0.42692744023051826</v>
      </c>
      <c r="L85" s="579">
        <f t="shared" si="30"/>
        <v>0.55917648810937248</v>
      </c>
      <c r="M85" s="533">
        <f t="shared" si="30"/>
        <v>0.3335301451753952</v>
      </c>
      <c r="N85" s="490">
        <f t="shared" si="30"/>
        <v>0.51171410942378015</v>
      </c>
      <c r="O85" s="579">
        <f t="shared" si="30"/>
        <v>0.49463993119854843</v>
      </c>
      <c r="P85" s="381">
        <f t="shared" si="30"/>
        <v>0.58816475064097262</v>
      </c>
      <c r="Q85" s="577"/>
      <c r="R85" s="577"/>
      <c r="S85" s="577"/>
      <c r="T85" s="577"/>
    </row>
    <row r="86" spans="1:20" x14ac:dyDescent="0.25">
      <c r="A86" s="577"/>
      <c r="B86" s="591" t="s">
        <v>269</v>
      </c>
      <c r="C86" s="250" t="str">
        <f t="shared" ref="C86:P86" si="31">IFERROR(C68/C$72,"-")</f>
        <v>-</v>
      </c>
      <c r="D86" s="378">
        <f t="shared" si="31"/>
        <v>0</v>
      </c>
      <c r="E86" s="378">
        <f t="shared" si="31"/>
        <v>2.1929824561403512E-3</v>
      </c>
      <c r="F86" s="532">
        <f t="shared" si="31"/>
        <v>0</v>
      </c>
      <c r="G86" s="489">
        <f t="shared" si="31"/>
        <v>0</v>
      </c>
      <c r="H86" s="378" t="str">
        <f t="shared" si="31"/>
        <v>-</v>
      </c>
      <c r="I86" s="379" t="str">
        <f t="shared" si="31"/>
        <v>-</v>
      </c>
      <c r="J86" s="250">
        <f t="shared" si="31"/>
        <v>7.60655737704918E-3</v>
      </c>
      <c r="K86" s="378">
        <f t="shared" si="31"/>
        <v>7.6395517319804099E-3</v>
      </c>
      <c r="L86" s="378">
        <f t="shared" si="31"/>
        <v>8.3575824334922982E-3</v>
      </c>
      <c r="M86" s="532">
        <f t="shared" si="31"/>
        <v>6.78661524351345E-3</v>
      </c>
      <c r="N86" s="489">
        <f t="shared" si="31"/>
        <v>1.0185381307154632E-2</v>
      </c>
      <c r="O86" s="378">
        <f t="shared" si="31"/>
        <v>2.6661324245122694E-3</v>
      </c>
      <c r="P86" s="379">
        <f t="shared" si="31"/>
        <v>6.6164916053262765E-3</v>
      </c>
      <c r="Q86" s="577"/>
      <c r="R86" s="577"/>
      <c r="S86" s="577"/>
      <c r="T86" s="577"/>
    </row>
    <row r="87" spans="1:20" x14ac:dyDescent="0.25">
      <c r="A87" s="577"/>
      <c r="B87" s="592" t="s">
        <v>270</v>
      </c>
      <c r="C87" s="380" t="str">
        <f t="shared" ref="C87:P87" si="32">IFERROR(C69/C$72,"-")</f>
        <v>-</v>
      </c>
      <c r="D87" s="579">
        <f t="shared" si="32"/>
        <v>0</v>
      </c>
      <c r="E87" s="579">
        <f t="shared" si="32"/>
        <v>0</v>
      </c>
      <c r="F87" s="533">
        <f t="shared" si="32"/>
        <v>0</v>
      </c>
      <c r="G87" s="490">
        <f t="shared" si="32"/>
        <v>0</v>
      </c>
      <c r="H87" s="579" t="str">
        <f t="shared" si="32"/>
        <v>-</v>
      </c>
      <c r="I87" s="381" t="str">
        <f t="shared" si="32"/>
        <v>-</v>
      </c>
      <c r="J87" s="380">
        <f t="shared" si="32"/>
        <v>1.3114754098360657E-4</v>
      </c>
      <c r="K87" s="579">
        <f t="shared" si="32"/>
        <v>2.0977273233426771E-4</v>
      </c>
      <c r="L87" s="579">
        <f t="shared" si="32"/>
        <v>9.2216511458593169E-5</v>
      </c>
      <c r="M87" s="533">
        <f t="shared" si="32"/>
        <v>0</v>
      </c>
      <c r="N87" s="490">
        <f t="shared" si="32"/>
        <v>3.069735173946544E-4</v>
      </c>
      <c r="O87" s="579">
        <f t="shared" si="32"/>
        <v>0</v>
      </c>
      <c r="P87" s="381">
        <f t="shared" si="32"/>
        <v>0</v>
      </c>
      <c r="Q87" s="577"/>
      <c r="R87" s="577"/>
      <c r="S87" s="577"/>
      <c r="T87" s="577"/>
    </row>
    <row r="88" spans="1:20" x14ac:dyDescent="0.25">
      <c r="A88" s="577"/>
      <c r="B88" s="591" t="s">
        <v>271</v>
      </c>
      <c r="C88" s="250" t="str">
        <f t="shared" ref="C88:P88" si="33">IFERROR(C70/C$72,"-")</f>
        <v>-</v>
      </c>
      <c r="D88" s="378">
        <f t="shared" si="33"/>
        <v>0.12224448897795592</v>
      </c>
      <c r="E88" s="378">
        <f t="shared" si="33"/>
        <v>0.10307017543859651</v>
      </c>
      <c r="F88" s="532">
        <f t="shared" si="33"/>
        <v>7.2368421052631568E-2</v>
      </c>
      <c r="G88" s="489">
        <f t="shared" si="33"/>
        <v>4.7619047619047616E-2</v>
      </c>
      <c r="H88" s="378" t="str">
        <f t="shared" si="33"/>
        <v>-</v>
      </c>
      <c r="I88" s="379" t="str">
        <f t="shared" si="33"/>
        <v>-</v>
      </c>
      <c r="J88" s="250">
        <f t="shared" si="33"/>
        <v>4.577049180327869E-2</v>
      </c>
      <c r="K88" s="378">
        <f t="shared" si="33"/>
        <v>5.1272280057508092E-2</v>
      </c>
      <c r="L88" s="378">
        <f t="shared" si="33"/>
        <v>0.10209013334046475</v>
      </c>
      <c r="M88" s="532">
        <f t="shared" si="33"/>
        <v>4.5639987512627954E-2</v>
      </c>
      <c r="N88" s="489">
        <f t="shared" si="33"/>
        <v>8.1768535828414091E-2</v>
      </c>
      <c r="O88" s="378">
        <f t="shared" si="33"/>
        <v>2.7423076366411912E-2</v>
      </c>
      <c r="P88" s="379">
        <f t="shared" si="33"/>
        <v>0.11984120420147218</v>
      </c>
      <c r="Q88" s="577"/>
      <c r="R88" s="577"/>
      <c r="S88" s="577"/>
      <c r="T88" s="577"/>
    </row>
    <row r="89" spans="1:20" ht="15.75" thickBot="1" x14ac:dyDescent="0.3">
      <c r="A89" s="577"/>
      <c r="B89" s="594" t="s">
        <v>46</v>
      </c>
      <c r="C89" s="595" t="str">
        <f t="shared" ref="C89:P89" si="34">IFERROR(C71/C$72,"-")</f>
        <v>-</v>
      </c>
      <c r="D89" s="407">
        <f t="shared" si="34"/>
        <v>1.2024048096192386E-2</v>
      </c>
      <c r="E89" s="407">
        <f t="shared" si="34"/>
        <v>0.11842105263157895</v>
      </c>
      <c r="F89" s="599">
        <f t="shared" si="34"/>
        <v>3.9473684210526314E-2</v>
      </c>
      <c r="G89" s="596">
        <f t="shared" si="34"/>
        <v>0.11904761904761905</v>
      </c>
      <c r="H89" s="407" t="str">
        <f t="shared" si="34"/>
        <v>-</v>
      </c>
      <c r="I89" s="423" t="str">
        <f t="shared" si="34"/>
        <v>-</v>
      </c>
      <c r="J89" s="595">
        <f t="shared" si="34"/>
        <v>0.51422950819672131</v>
      </c>
      <c r="K89" s="407">
        <f t="shared" si="34"/>
        <v>0.3945764356722074</v>
      </c>
      <c r="L89" s="407">
        <f t="shared" si="34"/>
        <v>0.21341713355117944</v>
      </c>
      <c r="M89" s="599">
        <f t="shared" si="34"/>
        <v>0.44454559732878823</v>
      </c>
      <c r="N89" s="596">
        <f t="shared" si="34"/>
        <v>0.26649445452340831</v>
      </c>
      <c r="O89" s="407">
        <f t="shared" si="34"/>
        <v>0.38543895585113236</v>
      </c>
      <c r="P89" s="423">
        <f t="shared" si="34"/>
        <v>0.16305516499875941</v>
      </c>
      <c r="Q89" s="577"/>
      <c r="R89" s="577"/>
      <c r="S89" s="577"/>
      <c r="T89" s="577"/>
    </row>
    <row r="91" spans="1:20" x14ac:dyDescent="0.25">
      <c r="A91" s="580" t="s">
        <v>279</v>
      </c>
      <c r="B91" s="577"/>
      <c r="C91" s="577"/>
      <c r="D91" s="577"/>
      <c r="E91" s="577"/>
      <c r="F91" s="577"/>
      <c r="G91" s="577"/>
      <c r="H91" s="577"/>
      <c r="I91" s="577"/>
      <c r="J91" s="577"/>
      <c r="K91" s="577"/>
      <c r="L91" s="577"/>
      <c r="M91" s="577"/>
      <c r="N91" s="577"/>
      <c r="O91" s="577"/>
      <c r="P91" s="577"/>
    </row>
    <row r="92" spans="1:20" x14ac:dyDescent="0.25">
      <c r="A92" s="577"/>
      <c r="B92" s="577"/>
      <c r="C92" s="577"/>
      <c r="D92" s="577"/>
      <c r="E92" s="577"/>
      <c r="F92" s="577"/>
      <c r="G92" s="577"/>
      <c r="H92" s="577"/>
      <c r="I92" s="577"/>
      <c r="J92" s="577"/>
      <c r="K92" s="577"/>
      <c r="L92" s="577"/>
      <c r="M92" s="577"/>
      <c r="N92" s="577"/>
      <c r="O92" s="577"/>
      <c r="P92" s="577"/>
    </row>
    <row r="93" spans="1:20" x14ac:dyDescent="0.25">
      <c r="A93" s="577"/>
      <c r="B93" s="577"/>
      <c r="C93" s="837" t="str">
        <f>$A$1</f>
        <v>Fife</v>
      </c>
      <c r="D93" s="838"/>
      <c r="E93" s="838"/>
      <c r="F93" s="838"/>
      <c r="G93" s="838"/>
      <c r="H93" s="838"/>
      <c r="I93" s="846"/>
      <c r="J93" s="837" t="s">
        <v>71</v>
      </c>
      <c r="K93" s="838"/>
      <c r="L93" s="838"/>
      <c r="M93" s="838"/>
      <c r="N93" s="838"/>
      <c r="O93" s="838"/>
      <c r="P93" s="846"/>
    </row>
    <row r="94" spans="1:20" x14ac:dyDescent="0.25">
      <c r="A94" s="577"/>
      <c r="B94" s="577"/>
      <c r="C94" s="848" t="s">
        <v>282</v>
      </c>
      <c r="D94" s="849"/>
      <c r="E94" s="849"/>
      <c r="F94" s="873" t="s">
        <v>280</v>
      </c>
      <c r="G94" s="874"/>
      <c r="H94" s="849" t="s">
        <v>281</v>
      </c>
      <c r="I94" s="855"/>
      <c r="J94" s="848" t="s">
        <v>282</v>
      </c>
      <c r="K94" s="849"/>
      <c r="L94" s="849"/>
      <c r="M94" s="873" t="s">
        <v>280</v>
      </c>
      <c r="N94" s="874"/>
      <c r="O94" s="849" t="s">
        <v>281</v>
      </c>
      <c r="P94" s="855"/>
    </row>
    <row r="95" spans="1:20" ht="18" thickBot="1" x14ac:dyDescent="0.3">
      <c r="A95" s="577"/>
      <c r="B95" s="578" t="s">
        <v>352</v>
      </c>
      <c r="C95" s="600" t="s">
        <v>5</v>
      </c>
      <c r="D95" s="601" t="s">
        <v>6</v>
      </c>
      <c r="E95" s="601" t="s">
        <v>104</v>
      </c>
      <c r="F95" s="602" t="s">
        <v>6</v>
      </c>
      <c r="G95" s="603" t="s">
        <v>104</v>
      </c>
      <c r="H95" s="601" t="s">
        <v>6</v>
      </c>
      <c r="I95" s="604" t="s">
        <v>104</v>
      </c>
      <c r="J95" s="600" t="s">
        <v>5</v>
      </c>
      <c r="K95" s="601" t="s">
        <v>6</v>
      </c>
      <c r="L95" s="601" t="s">
        <v>104</v>
      </c>
      <c r="M95" s="602" t="s">
        <v>6</v>
      </c>
      <c r="N95" s="603" t="s">
        <v>104</v>
      </c>
      <c r="O95" s="601" t="s">
        <v>6</v>
      </c>
      <c r="P95" s="604" t="s">
        <v>104</v>
      </c>
    </row>
    <row r="96" spans="1:20" x14ac:dyDescent="0.25">
      <c r="A96" s="577"/>
      <c r="B96" s="165" t="s">
        <v>113</v>
      </c>
      <c r="C96" s="370"/>
      <c r="D96" s="369"/>
      <c r="E96" s="369"/>
      <c r="F96" s="597"/>
      <c r="G96" s="425"/>
      <c r="H96" s="369"/>
      <c r="I96" s="371"/>
      <c r="J96" s="370"/>
      <c r="K96" s="369"/>
      <c r="L96" s="369"/>
      <c r="M96" s="597"/>
      <c r="N96" s="425"/>
      <c r="O96" s="369"/>
      <c r="P96" s="371"/>
    </row>
    <row r="97" spans="1:16" x14ac:dyDescent="0.25">
      <c r="A97" s="577"/>
      <c r="B97" s="591" t="s">
        <v>257</v>
      </c>
      <c r="C97" s="491" t="s">
        <v>115</v>
      </c>
      <c r="D97" s="377">
        <v>2.6</v>
      </c>
      <c r="E97" s="377">
        <v>1.7999999999999998</v>
      </c>
      <c r="F97" s="581">
        <v>0.65</v>
      </c>
      <c r="G97" s="426">
        <v>0.6</v>
      </c>
      <c r="H97" s="377" t="s">
        <v>115</v>
      </c>
      <c r="I97" s="488" t="s">
        <v>411</v>
      </c>
      <c r="J97" s="491">
        <v>40</v>
      </c>
      <c r="K97" s="377">
        <v>58.33</v>
      </c>
      <c r="L97" s="377">
        <v>51.76</v>
      </c>
      <c r="M97" s="581">
        <v>41.936999999999998</v>
      </c>
      <c r="N97" s="426">
        <v>66.08</v>
      </c>
      <c r="O97" s="377">
        <v>25.864999999999998</v>
      </c>
      <c r="P97" s="488">
        <v>11</v>
      </c>
    </row>
    <row r="98" spans="1:16" x14ac:dyDescent="0.25">
      <c r="A98" s="577"/>
      <c r="B98" s="592" t="s">
        <v>258</v>
      </c>
      <c r="C98" s="370" t="s">
        <v>115</v>
      </c>
      <c r="D98" s="369">
        <v>0</v>
      </c>
      <c r="E98" s="369">
        <v>0</v>
      </c>
      <c r="F98" s="597">
        <v>0</v>
      </c>
      <c r="G98" s="425">
        <v>0</v>
      </c>
      <c r="H98" s="369" t="s">
        <v>115</v>
      </c>
      <c r="I98" s="371" t="s">
        <v>411</v>
      </c>
      <c r="J98" s="370">
        <v>3</v>
      </c>
      <c r="K98" s="369">
        <v>1</v>
      </c>
      <c r="L98" s="369">
        <v>4.4800000000000004</v>
      </c>
      <c r="M98" s="597">
        <v>1</v>
      </c>
      <c r="N98" s="425">
        <v>40.4</v>
      </c>
      <c r="O98" s="369">
        <v>5</v>
      </c>
      <c r="P98" s="371">
        <v>2</v>
      </c>
    </row>
    <row r="99" spans="1:16" x14ac:dyDescent="0.25">
      <c r="A99" s="577"/>
      <c r="B99" s="591" t="s">
        <v>259</v>
      </c>
      <c r="C99" s="491" t="s">
        <v>115</v>
      </c>
      <c r="D99" s="377">
        <v>0</v>
      </c>
      <c r="E99" s="377">
        <v>0</v>
      </c>
      <c r="F99" s="581">
        <v>0</v>
      </c>
      <c r="G99" s="426">
        <v>0</v>
      </c>
      <c r="H99" s="377" t="s">
        <v>115</v>
      </c>
      <c r="I99" s="488" t="s">
        <v>411</v>
      </c>
      <c r="J99" s="491">
        <v>13</v>
      </c>
      <c r="K99" s="377">
        <v>8</v>
      </c>
      <c r="L99" s="377">
        <v>8</v>
      </c>
      <c r="M99" s="581">
        <v>7</v>
      </c>
      <c r="N99" s="426">
        <v>6</v>
      </c>
      <c r="O99" s="377">
        <v>3</v>
      </c>
      <c r="P99" s="488">
        <v>0</v>
      </c>
    </row>
    <row r="100" spans="1:16" x14ac:dyDescent="0.25">
      <c r="A100" s="577"/>
      <c r="B100" s="592" t="s">
        <v>260</v>
      </c>
      <c r="C100" s="370" t="s">
        <v>115</v>
      </c>
      <c r="D100" s="369">
        <v>1.9500000000000002</v>
      </c>
      <c r="E100" s="369">
        <v>0</v>
      </c>
      <c r="F100" s="597">
        <v>0</v>
      </c>
      <c r="G100" s="425">
        <v>0</v>
      </c>
      <c r="H100" s="369" t="s">
        <v>115</v>
      </c>
      <c r="I100" s="371" t="s">
        <v>411</v>
      </c>
      <c r="J100" s="370">
        <v>28</v>
      </c>
      <c r="K100" s="369">
        <v>37.409999999999997</v>
      </c>
      <c r="L100" s="369">
        <v>23.64</v>
      </c>
      <c r="M100" s="597">
        <v>13.865</v>
      </c>
      <c r="N100" s="425">
        <v>14.64</v>
      </c>
      <c r="O100" s="369">
        <v>3</v>
      </c>
      <c r="P100" s="371">
        <v>2</v>
      </c>
    </row>
    <row r="101" spans="1:16" x14ac:dyDescent="0.25">
      <c r="A101" s="577"/>
      <c r="B101" s="591" t="s">
        <v>261</v>
      </c>
      <c r="C101" s="491" t="s">
        <v>115</v>
      </c>
      <c r="D101" s="377">
        <v>0</v>
      </c>
      <c r="E101" s="377">
        <v>0</v>
      </c>
      <c r="F101" s="581">
        <v>0</v>
      </c>
      <c r="G101" s="426">
        <v>0</v>
      </c>
      <c r="H101" s="377" t="s">
        <v>115</v>
      </c>
      <c r="I101" s="488" t="s">
        <v>411</v>
      </c>
      <c r="J101" s="491">
        <v>0</v>
      </c>
      <c r="K101" s="377">
        <v>0</v>
      </c>
      <c r="L101" s="377">
        <v>0</v>
      </c>
      <c r="M101" s="581">
        <v>0</v>
      </c>
      <c r="N101" s="426">
        <v>0</v>
      </c>
      <c r="O101" s="377">
        <v>0</v>
      </c>
      <c r="P101" s="488">
        <v>0</v>
      </c>
    </row>
    <row r="102" spans="1:16" x14ac:dyDescent="0.25">
      <c r="A102" s="577"/>
      <c r="B102" s="592" t="s">
        <v>262</v>
      </c>
      <c r="C102" s="370">
        <v>0</v>
      </c>
      <c r="D102" s="369">
        <v>48.75</v>
      </c>
      <c r="E102" s="369">
        <v>0</v>
      </c>
      <c r="F102" s="597">
        <v>48.75</v>
      </c>
      <c r="G102" s="425">
        <v>0</v>
      </c>
      <c r="H102" s="369">
        <v>0</v>
      </c>
      <c r="I102" s="371" t="s">
        <v>411</v>
      </c>
      <c r="J102" s="370">
        <v>30</v>
      </c>
      <c r="K102" s="369">
        <v>265.75</v>
      </c>
      <c r="L102" s="369">
        <v>422</v>
      </c>
      <c r="M102" s="597">
        <v>193.75</v>
      </c>
      <c r="N102" s="425">
        <v>261</v>
      </c>
      <c r="O102" s="369">
        <v>31</v>
      </c>
      <c r="P102" s="371">
        <v>67</v>
      </c>
    </row>
    <row r="103" spans="1:16" x14ac:dyDescent="0.25">
      <c r="A103" s="577"/>
      <c r="B103" s="591" t="s">
        <v>263</v>
      </c>
      <c r="C103" s="491" t="s">
        <v>115</v>
      </c>
      <c r="D103" s="377">
        <v>13</v>
      </c>
      <c r="E103" s="377">
        <v>12.6</v>
      </c>
      <c r="F103" s="581">
        <v>13.65</v>
      </c>
      <c r="G103" s="426">
        <v>18</v>
      </c>
      <c r="H103" s="377" t="s">
        <v>115</v>
      </c>
      <c r="I103" s="488" t="s">
        <v>411</v>
      </c>
      <c r="J103" s="491">
        <v>337</v>
      </c>
      <c r="K103" s="377">
        <v>492.64800000000002</v>
      </c>
      <c r="L103" s="377">
        <v>412.17999999999995</v>
      </c>
      <c r="M103" s="581">
        <v>291.04999999999995</v>
      </c>
      <c r="N103" s="426">
        <v>318.61</v>
      </c>
      <c r="O103" s="377">
        <v>109.86499999999999</v>
      </c>
      <c r="P103" s="488">
        <v>60.8</v>
      </c>
    </row>
    <row r="104" spans="1:16" x14ac:dyDescent="0.25">
      <c r="A104" s="577"/>
      <c r="B104" s="592" t="s">
        <v>264</v>
      </c>
      <c r="C104" s="370" t="s">
        <v>115</v>
      </c>
      <c r="D104" s="369">
        <v>0</v>
      </c>
      <c r="E104" s="369">
        <v>0</v>
      </c>
      <c r="F104" s="597">
        <v>0</v>
      </c>
      <c r="G104" s="425">
        <v>0</v>
      </c>
      <c r="H104" s="369" t="s">
        <v>115</v>
      </c>
      <c r="I104" s="371" t="s">
        <v>411</v>
      </c>
      <c r="J104" s="370">
        <v>6</v>
      </c>
      <c r="K104" s="369">
        <v>0</v>
      </c>
      <c r="L104" s="369">
        <v>0</v>
      </c>
      <c r="M104" s="597">
        <v>0</v>
      </c>
      <c r="N104" s="425">
        <v>0</v>
      </c>
      <c r="O104" s="369">
        <v>0</v>
      </c>
      <c r="P104" s="371">
        <v>0</v>
      </c>
    </row>
    <row r="105" spans="1:16" x14ac:dyDescent="0.25">
      <c r="A105" s="577"/>
      <c r="B105" s="591" t="s">
        <v>265</v>
      </c>
      <c r="C105" s="491" t="s">
        <v>115</v>
      </c>
      <c r="D105" s="377">
        <v>0</v>
      </c>
      <c r="E105" s="377">
        <v>0</v>
      </c>
      <c r="F105" s="581">
        <v>0</v>
      </c>
      <c r="G105" s="426">
        <v>0</v>
      </c>
      <c r="H105" s="377" t="s">
        <v>115</v>
      </c>
      <c r="I105" s="488" t="s">
        <v>411</v>
      </c>
      <c r="J105" s="491">
        <v>6</v>
      </c>
      <c r="K105" s="377">
        <v>1</v>
      </c>
      <c r="L105" s="377">
        <v>2</v>
      </c>
      <c r="M105" s="581">
        <v>0</v>
      </c>
      <c r="N105" s="426">
        <v>1</v>
      </c>
      <c r="O105" s="377">
        <v>0</v>
      </c>
      <c r="P105" s="488">
        <v>1</v>
      </c>
    </row>
    <row r="106" spans="1:16" x14ac:dyDescent="0.25">
      <c r="A106" s="577"/>
      <c r="B106" s="592" t="s">
        <v>266</v>
      </c>
      <c r="C106" s="370" t="s">
        <v>115</v>
      </c>
      <c r="D106" s="369">
        <v>0</v>
      </c>
      <c r="E106" s="369">
        <v>0</v>
      </c>
      <c r="F106" s="597">
        <v>0</v>
      </c>
      <c r="G106" s="425">
        <v>0</v>
      </c>
      <c r="H106" s="369" t="s">
        <v>115</v>
      </c>
      <c r="I106" s="371" t="s">
        <v>411</v>
      </c>
      <c r="J106" s="370">
        <v>21</v>
      </c>
      <c r="K106" s="369">
        <v>29.864999999999998</v>
      </c>
      <c r="L106" s="369">
        <v>18</v>
      </c>
      <c r="M106" s="597">
        <v>6</v>
      </c>
      <c r="N106" s="425">
        <v>5</v>
      </c>
      <c r="O106" s="369">
        <v>10.865</v>
      </c>
      <c r="P106" s="371">
        <v>8</v>
      </c>
    </row>
    <row r="107" spans="1:16" x14ac:dyDescent="0.25">
      <c r="A107" s="577"/>
      <c r="B107" s="591" t="s">
        <v>267</v>
      </c>
      <c r="C107" s="491" t="s">
        <v>115</v>
      </c>
      <c r="D107" s="377">
        <v>0.65</v>
      </c>
      <c r="E107" s="377">
        <v>0</v>
      </c>
      <c r="F107" s="581">
        <v>0</v>
      </c>
      <c r="G107" s="426">
        <v>0</v>
      </c>
      <c r="H107" s="377" t="s">
        <v>115</v>
      </c>
      <c r="I107" s="488" t="s">
        <v>411</v>
      </c>
      <c r="J107" s="491">
        <v>10</v>
      </c>
      <c r="K107" s="377">
        <v>9.65</v>
      </c>
      <c r="L107" s="377">
        <v>7</v>
      </c>
      <c r="M107" s="581">
        <v>3</v>
      </c>
      <c r="N107" s="426">
        <v>4</v>
      </c>
      <c r="O107" s="377">
        <v>4</v>
      </c>
      <c r="P107" s="488">
        <v>2</v>
      </c>
    </row>
    <row r="108" spans="1:16" x14ac:dyDescent="0.25">
      <c r="A108" s="577"/>
      <c r="B108" s="592" t="s">
        <v>268</v>
      </c>
      <c r="C108" s="370" t="s">
        <v>115</v>
      </c>
      <c r="D108" s="369">
        <v>196.3</v>
      </c>
      <c r="E108" s="369">
        <v>139.79999999999998</v>
      </c>
      <c r="F108" s="597">
        <v>127.4</v>
      </c>
      <c r="G108" s="425">
        <v>177</v>
      </c>
      <c r="H108" s="369" t="s">
        <v>115</v>
      </c>
      <c r="I108" s="371" t="s">
        <v>411</v>
      </c>
      <c r="J108" s="370">
        <v>4428</v>
      </c>
      <c r="K108" s="369">
        <v>5176.8450000000003</v>
      </c>
      <c r="L108" s="369">
        <v>5052.875</v>
      </c>
      <c r="M108" s="597">
        <v>2979.4070000000002</v>
      </c>
      <c r="N108" s="425">
        <v>3398.0049999999997</v>
      </c>
      <c r="O108" s="369">
        <v>1064.4349999999999</v>
      </c>
      <c r="P108" s="371">
        <v>926.7</v>
      </c>
    </row>
    <row r="109" spans="1:16" x14ac:dyDescent="0.25">
      <c r="A109" s="577"/>
      <c r="B109" s="591" t="s">
        <v>269</v>
      </c>
      <c r="C109" s="491" t="s">
        <v>115</v>
      </c>
      <c r="D109" s="377">
        <v>0</v>
      </c>
      <c r="E109" s="377">
        <v>0.6</v>
      </c>
      <c r="F109" s="581">
        <v>0</v>
      </c>
      <c r="G109" s="426">
        <v>0</v>
      </c>
      <c r="H109" s="377" t="s">
        <v>115</v>
      </c>
      <c r="I109" s="488" t="s">
        <v>411</v>
      </c>
      <c r="J109" s="491">
        <v>4</v>
      </c>
      <c r="K109" s="377">
        <v>8</v>
      </c>
      <c r="L109" s="377">
        <v>10.119999999999999</v>
      </c>
      <c r="M109" s="581">
        <v>11</v>
      </c>
      <c r="N109" s="426">
        <v>8.33</v>
      </c>
      <c r="O109" s="377">
        <v>7</v>
      </c>
      <c r="P109" s="488">
        <v>1</v>
      </c>
    </row>
    <row r="110" spans="1:16" x14ac:dyDescent="0.25">
      <c r="A110" s="577"/>
      <c r="B110" s="592" t="s">
        <v>270</v>
      </c>
      <c r="C110" s="370" t="s">
        <v>115</v>
      </c>
      <c r="D110" s="369">
        <v>0</v>
      </c>
      <c r="E110" s="369">
        <v>0</v>
      </c>
      <c r="F110" s="597">
        <v>0</v>
      </c>
      <c r="G110" s="425">
        <v>0</v>
      </c>
      <c r="H110" s="369" t="s">
        <v>115</v>
      </c>
      <c r="I110" s="371" t="s">
        <v>411</v>
      </c>
      <c r="J110" s="370">
        <v>104</v>
      </c>
      <c r="K110" s="369">
        <v>1</v>
      </c>
      <c r="L110" s="369">
        <v>0</v>
      </c>
      <c r="M110" s="597">
        <v>2</v>
      </c>
      <c r="N110" s="425">
        <v>0</v>
      </c>
      <c r="O110" s="369">
        <v>0</v>
      </c>
      <c r="P110" s="371">
        <v>0</v>
      </c>
    </row>
    <row r="111" spans="1:16" x14ac:dyDescent="0.25">
      <c r="A111" s="577"/>
      <c r="B111" s="591" t="s">
        <v>271</v>
      </c>
      <c r="C111" s="491" t="s">
        <v>115</v>
      </c>
      <c r="D111" s="377">
        <v>15.600000000000001</v>
      </c>
      <c r="E111" s="377">
        <v>26.4</v>
      </c>
      <c r="F111" s="581">
        <v>3.25</v>
      </c>
      <c r="G111" s="426">
        <v>11.4</v>
      </c>
      <c r="H111" s="377" t="s">
        <v>115</v>
      </c>
      <c r="I111" s="488" t="s">
        <v>411</v>
      </c>
      <c r="J111" s="491">
        <v>77</v>
      </c>
      <c r="K111" s="377">
        <v>347.19500000000005</v>
      </c>
      <c r="L111" s="377">
        <v>921.61500000000001</v>
      </c>
      <c r="M111" s="581">
        <v>202.98</v>
      </c>
      <c r="N111" s="426">
        <v>562.23500000000001</v>
      </c>
      <c r="O111" s="377">
        <v>50.865000000000002</v>
      </c>
      <c r="P111" s="488">
        <v>110.8</v>
      </c>
    </row>
    <row r="112" spans="1:16" x14ac:dyDescent="0.25">
      <c r="A112" s="577"/>
      <c r="B112" s="592" t="s">
        <v>46</v>
      </c>
      <c r="C112" s="370" t="s">
        <v>115</v>
      </c>
      <c r="D112" s="369">
        <v>0.65</v>
      </c>
      <c r="E112" s="369">
        <v>19.2</v>
      </c>
      <c r="F112" s="597">
        <v>0.65</v>
      </c>
      <c r="G112" s="425">
        <v>20.399999999999999</v>
      </c>
      <c r="H112" s="369" t="s">
        <v>115</v>
      </c>
      <c r="I112" s="371" t="s">
        <v>411</v>
      </c>
      <c r="J112" s="370">
        <v>4023</v>
      </c>
      <c r="K112" s="369">
        <v>4389.3019999999997</v>
      </c>
      <c r="L112" s="369">
        <v>1437.7550000000001</v>
      </c>
      <c r="M112" s="597">
        <v>2730.386</v>
      </c>
      <c r="N112" s="425">
        <v>1078.8399999999999</v>
      </c>
      <c r="O112" s="369">
        <v>689.35500000000002</v>
      </c>
      <c r="P112" s="371">
        <v>271.7</v>
      </c>
    </row>
    <row r="113" spans="1:16" x14ac:dyDescent="0.25">
      <c r="A113" s="577"/>
      <c r="B113" s="593" t="s">
        <v>144</v>
      </c>
      <c r="C113" s="582">
        <f t="shared" ref="C113:P113" si="35">SUM(C97:C112)</f>
        <v>0</v>
      </c>
      <c r="D113" s="583">
        <f t="shared" si="35"/>
        <v>279.5</v>
      </c>
      <c r="E113" s="583">
        <f t="shared" si="35"/>
        <v>200.39999999999998</v>
      </c>
      <c r="F113" s="586">
        <f t="shared" si="35"/>
        <v>194.35</v>
      </c>
      <c r="G113" s="584">
        <f t="shared" si="35"/>
        <v>227.4</v>
      </c>
      <c r="H113" s="583">
        <f t="shared" si="35"/>
        <v>0</v>
      </c>
      <c r="I113" s="585">
        <f t="shared" si="35"/>
        <v>0</v>
      </c>
      <c r="J113" s="582">
        <f t="shared" si="35"/>
        <v>9130</v>
      </c>
      <c r="K113" s="583">
        <f t="shared" si="35"/>
        <v>10825.994999999999</v>
      </c>
      <c r="L113" s="583">
        <f t="shared" si="35"/>
        <v>8371.4249999999993</v>
      </c>
      <c r="M113" s="586">
        <f t="shared" si="35"/>
        <v>6483.375</v>
      </c>
      <c r="N113" s="584">
        <f t="shared" si="35"/>
        <v>5764.1399999999994</v>
      </c>
      <c r="O113" s="583">
        <f t="shared" si="35"/>
        <v>2004.25</v>
      </c>
      <c r="P113" s="585">
        <f t="shared" si="35"/>
        <v>1464</v>
      </c>
    </row>
    <row r="114" spans="1:16" x14ac:dyDescent="0.25">
      <c r="A114" s="577"/>
      <c r="B114" s="352" t="s">
        <v>114</v>
      </c>
      <c r="C114" s="587"/>
      <c r="D114" s="588"/>
      <c r="E114" s="588"/>
      <c r="F114" s="598"/>
      <c r="G114" s="589"/>
      <c r="H114" s="588"/>
      <c r="I114" s="590"/>
      <c r="J114" s="587"/>
      <c r="K114" s="588"/>
      <c r="L114" s="588"/>
      <c r="M114" s="598"/>
      <c r="N114" s="589"/>
      <c r="O114" s="588"/>
      <c r="P114" s="590"/>
    </row>
    <row r="115" spans="1:16" x14ac:dyDescent="0.25">
      <c r="A115" s="577"/>
      <c r="B115" s="591" t="s">
        <v>257</v>
      </c>
      <c r="C115" s="250" t="str">
        <f>IFERROR(C97/C$113,"-")</f>
        <v>-</v>
      </c>
      <c r="D115" s="378">
        <f t="shared" ref="D115:P115" si="36">IFERROR(D97/D$113,"-")</f>
        <v>9.3023255813953487E-3</v>
      </c>
      <c r="E115" s="378">
        <f t="shared" si="36"/>
        <v>8.9820359281437123E-3</v>
      </c>
      <c r="F115" s="532">
        <f t="shared" si="36"/>
        <v>3.3444816053511709E-3</v>
      </c>
      <c r="G115" s="489">
        <f t="shared" si="36"/>
        <v>2.6385224274406332E-3</v>
      </c>
      <c r="H115" s="378" t="str">
        <f t="shared" si="36"/>
        <v>-</v>
      </c>
      <c r="I115" s="379" t="str">
        <f t="shared" si="36"/>
        <v>-</v>
      </c>
      <c r="J115" s="250">
        <f t="shared" si="36"/>
        <v>4.3811610076670317E-3</v>
      </c>
      <c r="K115" s="378">
        <f t="shared" si="36"/>
        <v>5.3879574117667714E-3</v>
      </c>
      <c r="L115" s="378">
        <f t="shared" si="36"/>
        <v>6.1829377913557131E-3</v>
      </c>
      <c r="M115" s="532">
        <f t="shared" si="36"/>
        <v>6.4683903059748965E-3</v>
      </c>
      <c r="N115" s="489">
        <f t="shared" si="36"/>
        <v>1.1463982484811265E-2</v>
      </c>
      <c r="O115" s="378">
        <f t="shared" si="36"/>
        <v>1.2905076711987026E-2</v>
      </c>
      <c r="P115" s="379">
        <f t="shared" si="36"/>
        <v>7.513661202185792E-3</v>
      </c>
    </row>
    <row r="116" spans="1:16" x14ac:dyDescent="0.25">
      <c r="A116" s="577"/>
      <c r="B116" s="592" t="s">
        <v>258</v>
      </c>
      <c r="C116" s="380" t="str">
        <f t="shared" ref="C116:P116" si="37">IFERROR(C98/C$113,"-")</f>
        <v>-</v>
      </c>
      <c r="D116" s="579">
        <f t="shared" si="37"/>
        <v>0</v>
      </c>
      <c r="E116" s="579">
        <f t="shared" si="37"/>
        <v>0</v>
      </c>
      <c r="F116" s="533">
        <f t="shared" si="37"/>
        <v>0</v>
      </c>
      <c r="G116" s="490">
        <f t="shared" si="37"/>
        <v>0</v>
      </c>
      <c r="H116" s="579" t="str">
        <f t="shared" si="37"/>
        <v>-</v>
      </c>
      <c r="I116" s="381" t="str">
        <f t="shared" si="37"/>
        <v>-</v>
      </c>
      <c r="J116" s="380">
        <f t="shared" si="37"/>
        <v>3.2858707557502739E-4</v>
      </c>
      <c r="K116" s="579">
        <f t="shared" si="37"/>
        <v>9.2370262502430503E-5</v>
      </c>
      <c r="L116" s="579">
        <f t="shared" si="37"/>
        <v>5.3515381192568783E-4</v>
      </c>
      <c r="M116" s="533">
        <f t="shared" si="37"/>
        <v>1.5424065398037288E-4</v>
      </c>
      <c r="N116" s="490">
        <f t="shared" si="37"/>
        <v>7.0088512770335211E-3</v>
      </c>
      <c r="O116" s="579">
        <f t="shared" si="37"/>
        <v>2.4946987651241113E-3</v>
      </c>
      <c r="P116" s="381">
        <f t="shared" si="37"/>
        <v>1.366120218579235E-3</v>
      </c>
    </row>
    <row r="117" spans="1:16" x14ac:dyDescent="0.25">
      <c r="A117" s="577"/>
      <c r="B117" s="591" t="s">
        <v>259</v>
      </c>
      <c r="C117" s="250" t="str">
        <f t="shared" ref="C117:P117" si="38">IFERROR(C99/C$113,"-")</f>
        <v>-</v>
      </c>
      <c r="D117" s="378">
        <f t="shared" si="38"/>
        <v>0</v>
      </c>
      <c r="E117" s="378">
        <f t="shared" si="38"/>
        <v>0</v>
      </c>
      <c r="F117" s="532">
        <f t="shared" si="38"/>
        <v>0</v>
      </c>
      <c r="G117" s="489">
        <f t="shared" si="38"/>
        <v>0</v>
      </c>
      <c r="H117" s="378" t="str">
        <f t="shared" si="38"/>
        <v>-</v>
      </c>
      <c r="I117" s="379" t="str">
        <f t="shared" si="38"/>
        <v>-</v>
      </c>
      <c r="J117" s="250">
        <f t="shared" si="38"/>
        <v>1.4238773274917853E-3</v>
      </c>
      <c r="K117" s="378">
        <f t="shared" si="38"/>
        <v>7.3896210001944402E-4</v>
      </c>
      <c r="L117" s="378">
        <f t="shared" si="38"/>
        <v>9.556318070101567E-4</v>
      </c>
      <c r="M117" s="532">
        <f t="shared" si="38"/>
        <v>1.0796845778626102E-3</v>
      </c>
      <c r="N117" s="489">
        <f t="shared" si="38"/>
        <v>1.040918506490127E-3</v>
      </c>
      <c r="O117" s="378">
        <f t="shared" si="38"/>
        <v>1.4968192590744667E-3</v>
      </c>
      <c r="P117" s="379">
        <f t="shared" si="38"/>
        <v>0</v>
      </c>
    </row>
    <row r="118" spans="1:16" x14ac:dyDescent="0.25">
      <c r="A118" s="577"/>
      <c r="B118" s="592" t="s">
        <v>260</v>
      </c>
      <c r="C118" s="380" t="str">
        <f t="shared" ref="C118:P118" si="39">IFERROR(C100/C$113,"-")</f>
        <v>-</v>
      </c>
      <c r="D118" s="579">
        <f t="shared" si="39"/>
        <v>6.9767441860465124E-3</v>
      </c>
      <c r="E118" s="579">
        <f t="shared" si="39"/>
        <v>0</v>
      </c>
      <c r="F118" s="533">
        <f t="shared" si="39"/>
        <v>0</v>
      </c>
      <c r="G118" s="490">
        <f t="shared" si="39"/>
        <v>0</v>
      </c>
      <c r="H118" s="579" t="str">
        <f t="shared" si="39"/>
        <v>-</v>
      </c>
      <c r="I118" s="381" t="str">
        <f t="shared" si="39"/>
        <v>-</v>
      </c>
      <c r="J118" s="380">
        <f t="shared" si="39"/>
        <v>3.0668127053669223E-3</v>
      </c>
      <c r="K118" s="579">
        <f t="shared" si="39"/>
        <v>3.4555715202159248E-3</v>
      </c>
      <c r="L118" s="579">
        <f t="shared" si="39"/>
        <v>2.8238919897150129E-3</v>
      </c>
      <c r="M118" s="533">
        <f t="shared" si="39"/>
        <v>2.13854666743787E-3</v>
      </c>
      <c r="N118" s="490">
        <f t="shared" si="39"/>
        <v>2.5398411558359099E-3</v>
      </c>
      <c r="O118" s="579">
        <f t="shared" si="39"/>
        <v>1.4968192590744667E-3</v>
      </c>
      <c r="P118" s="381">
        <f t="shared" si="39"/>
        <v>1.366120218579235E-3</v>
      </c>
    </row>
    <row r="119" spans="1:16" x14ac:dyDescent="0.25">
      <c r="A119" s="577"/>
      <c r="B119" s="591" t="s">
        <v>261</v>
      </c>
      <c r="C119" s="250" t="str">
        <f t="shared" ref="C119:P119" si="40">IFERROR(C101/C$113,"-")</f>
        <v>-</v>
      </c>
      <c r="D119" s="378">
        <f t="shared" si="40"/>
        <v>0</v>
      </c>
      <c r="E119" s="378">
        <f t="shared" si="40"/>
        <v>0</v>
      </c>
      <c r="F119" s="532">
        <f t="shared" si="40"/>
        <v>0</v>
      </c>
      <c r="G119" s="489">
        <f t="shared" si="40"/>
        <v>0</v>
      </c>
      <c r="H119" s="378" t="str">
        <f t="shared" si="40"/>
        <v>-</v>
      </c>
      <c r="I119" s="379" t="str">
        <f t="shared" si="40"/>
        <v>-</v>
      </c>
      <c r="J119" s="250">
        <f t="shared" si="40"/>
        <v>0</v>
      </c>
      <c r="K119" s="378">
        <f t="shared" si="40"/>
        <v>0</v>
      </c>
      <c r="L119" s="378">
        <f t="shared" si="40"/>
        <v>0</v>
      </c>
      <c r="M119" s="532">
        <f t="shared" si="40"/>
        <v>0</v>
      </c>
      <c r="N119" s="489">
        <f t="shared" si="40"/>
        <v>0</v>
      </c>
      <c r="O119" s="378">
        <f t="shared" si="40"/>
        <v>0</v>
      </c>
      <c r="P119" s="379">
        <f t="shared" si="40"/>
        <v>0</v>
      </c>
    </row>
    <row r="120" spans="1:16" x14ac:dyDescent="0.25">
      <c r="A120" s="577"/>
      <c r="B120" s="592" t="s">
        <v>262</v>
      </c>
      <c r="C120" s="380" t="str">
        <f t="shared" ref="C120:P120" si="41">IFERROR(C102/C$113,"-")</f>
        <v>-</v>
      </c>
      <c r="D120" s="579">
        <f t="shared" si="41"/>
        <v>0.1744186046511628</v>
      </c>
      <c r="E120" s="579">
        <f t="shared" si="41"/>
        <v>0</v>
      </c>
      <c r="F120" s="533">
        <f t="shared" si="41"/>
        <v>0.25083612040133779</v>
      </c>
      <c r="G120" s="490">
        <f t="shared" si="41"/>
        <v>0</v>
      </c>
      <c r="H120" s="579" t="str">
        <f t="shared" si="41"/>
        <v>-</v>
      </c>
      <c r="I120" s="381" t="str">
        <f t="shared" si="41"/>
        <v>-</v>
      </c>
      <c r="J120" s="380">
        <f t="shared" si="41"/>
        <v>3.2858707557502738E-3</v>
      </c>
      <c r="K120" s="579">
        <f t="shared" si="41"/>
        <v>2.4547397260020906E-2</v>
      </c>
      <c r="L120" s="579">
        <f t="shared" si="41"/>
        <v>5.0409577819785764E-2</v>
      </c>
      <c r="M120" s="533">
        <f t="shared" si="41"/>
        <v>2.9884126708697244E-2</v>
      </c>
      <c r="N120" s="490">
        <f t="shared" si="41"/>
        <v>4.5279955032320525E-2</v>
      </c>
      <c r="O120" s="579">
        <f t="shared" si="41"/>
        <v>1.546713234376949E-2</v>
      </c>
      <c r="P120" s="381">
        <f t="shared" si="41"/>
        <v>4.5765027322404374E-2</v>
      </c>
    </row>
    <row r="121" spans="1:16" x14ac:dyDescent="0.25">
      <c r="A121" s="577"/>
      <c r="B121" s="591" t="s">
        <v>263</v>
      </c>
      <c r="C121" s="250" t="str">
        <f t="shared" ref="C121:P121" si="42">IFERROR(C103/C$113,"-")</f>
        <v>-</v>
      </c>
      <c r="D121" s="378">
        <f t="shared" si="42"/>
        <v>4.6511627906976744E-2</v>
      </c>
      <c r="E121" s="378">
        <f t="shared" si="42"/>
        <v>6.2874251497005998E-2</v>
      </c>
      <c r="F121" s="532">
        <f t="shared" si="42"/>
        <v>7.0234113712374591E-2</v>
      </c>
      <c r="G121" s="489">
        <f t="shared" si="42"/>
        <v>7.9155672823218989E-2</v>
      </c>
      <c r="H121" s="378" t="str">
        <f t="shared" si="42"/>
        <v>-</v>
      </c>
      <c r="I121" s="379" t="str">
        <f t="shared" si="42"/>
        <v>-</v>
      </c>
      <c r="J121" s="250">
        <f t="shared" si="42"/>
        <v>3.6911281489594744E-2</v>
      </c>
      <c r="K121" s="378">
        <f t="shared" si="42"/>
        <v>4.5506025081297384E-2</v>
      </c>
      <c r="L121" s="378">
        <f t="shared" si="42"/>
        <v>4.9236539776680792E-2</v>
      </c>
      <c r="M121" s="532">
        <f t="shared" si="42"/>
        <v>4.4891742340987521E-2</v>
      </c>
      <c r="N121" s="489">
        <f t="shared" si="42"/>
        <v>5.5274507558803226E-2</v>
      </c>
      <c r="O121" s="378">
        <f t="shared" si="42"/>
        <v>5.4816015966072093E-2</v>
      </c>
      <c r="P121" s="379">
        <f t="shared" si="42"/>
        <v>4.1530054644808738E-2</v>
      </c>
    </row>
    <row r="122" spans="1:16" x14ac:dyDescent="0.25">
      <c r="A122" s="577"/>
      <c r="B122" s="592" t="s">
        <v>264</v>
      </c>
      <c r="C122" s="380" t="str">
        <f t="shared" ref="C122:P122" si="43">IFERROR(C104/C$113,"-")</f>
        <v>-</v>
      </c>
      <c r="D122" s="579">
        <f t="shared" si="43"/>
        <v>0</v>
      </c>
      <c r="E122" s="579">
        <f t="shared" si="43"/>
        <v>0</v>
      </c>
      <c r="F122" s="533">
        <f t="shared" si="43"/>
        <v>0</v>
      </c>
      <c r="G122" s="490">
        <f t="shared" si="43"/>
        <v>0</v>
      </c>
      <c r="H122" s="579" t="str">
        <f t="shared" si="43"/>
        <v>-</v>
      </c>
      <c r="I122" s="381" t="str">
        <f t="shared" si="43"/>
        <v>-</v>
      </c>
      <c r="J122" s="380">
        <f t="shared" si="43"/>
        <v>6.5717415115005477E-4</v>
      </c>
      <c r="K122" s="579">
        <f t="shared" si="43"/>
        <v>0</v>
      </c>
      <c r="L122" s="579">
        <f t="shared" si="43"/>
        <v>0</v>
      </c>
      <c r="M122" s="533">
        <f t="shared" si="43"/>
        <v>0</v>
      </c>
      <c r="N122" s="490">
        <f t="shared" si="43"/>
        <v>0</v>
      </c>
      <c r="O122" s="579">
        <f t="shared" si="43"/>
        <v>0</v>
      </c>
      <c r="P122" s="381">
        <f t="shared" si="43"/>
        <v>0</v>
      </c>
    </row>
    <row r="123" spans="1:16" x14ac:dyDescent="0.25">
      <c r="A123" s="577"/>
      <c r="B123" s="591" t="s">
        <v>265</v>
      </c>
      <c r="C123" s="250" t="str">
        <f t="shared" ref="C123:P123" si="44">IFERROR(C105/C$113,"-")</f>
        <v>-</v>
      </c>
      <c r="D123" s="378">
        <f t="shared" si="44"/>
        <v>0</v>
      </c>
      <c r="E123" s="378">
        <f t="shared" si="44"/>
        <v>0</v>
      </c>
      <c r="F123" s="532">
        <f t="shared" si="44"/>
        <v>0</v>
      </c>
      <c r="G123" s="489">
        <f t="shared" si="44"/>
        <v>0</v>
      </c>
      <c r="H123" s="378" t="str">
        <f t="shared" si="44"/>
        <v>-</v>
      </c>
      <c r="I123" s="379" t="str">
        <f t="shared" si="44"/>
        <v>-</v>
      </c>
      <c r="J123" s="250">
        <f t="shared" si="44"/>
        <v>6.5717415115005477E-4</v>
      </c>
      <c r="K123" s="378">
        <f t="shared" si="44"/>
        <v>9.2370262502430503E-5</v>
      </c>
      <c r="L123" s="378">
        <f t="shared" si="44"/>
        <v>2.3890795175253917E-4</v>
      </c>
      <c r="M123" s="532">
        <f t="shared" si="44"/>
        <v>0</v>
      </c>
      <c r="N123" s="489">
        <f t="shared" si="44"/>
        <v>1.734864177483545E-4</v>
      </c>
      <c r="O123" s="378">
        <f t="shared" si="44"/>
        <v>0</v>
      </c>
      <c r="P123" s="379">
        <f t="shared" si="44"/>
        <v>6.8306010928961749E-4</v>
      </c>
    </row>
    <row r="124" spans="1:16" x14ac:dyDescent="0.25">
      <c r="A124" s="577"/>
      <c r="B124" s="592" t="s">
        <v>266</v>
      </c>
      <c r="C124" s="380" t="str">
        <f t="shared" ref="C124:P124" si="45">IFERROR(C106/C$113,"-")</f>
        <v>-</v>
      </c>
      <c r="D124" s="579">
        <f t="shared" si="45"/>
        <v>0</v>
      </c>
      <c r="E124" s="579">
        <f t="shared" si="45"/>
        <v>0</v>
      </c>
      <c r="F124" s="533">
        <f t="shared" si="45"/>
        <v>0</v>
      </c>
      <c r="G124" s="490">
        <f t="shared" si="45"/>
        <v>0</v>
      </c>
      <c r="H124" s="579" t="str">
        <f t="shared" si="45"/>
        <v>-</v>
      </c>
      <c r="I124" s="381" t="str">
        <f t="shared" si="45"/>
        <v>-</v>
      </c>
      <c r="J124" s="380">
        <f t="shared" si="45"/>
        <v>2.3001095290251915E-3</v>
      </c>
      <c r="K124" s="579">
        <f t="shared" si="45"/>
        <v>2.7586378896350869E-3</v>
      </c>
      <c r="L124" s="579">
        <f t="shared" si="45"/>
        <v>2.1501715657728524E-3</v>
      </c>
      <c r="M124" s="533">
        <f t="shared" si="45"/>
        <v>9.2544392388223728E-4</v>
      </c>
      <c r="N124" s="490">
        <f t="shared" si="45"/>
        <v>8.6743208874177251E-4</v>
      </c>
      <c r="O124" s="579">
        <f t="shared" si="45"/>
        <v>5.4209804166146939E-3</v>
      </c>
      <c r="P124" s="381">
        <f t="shared" si="45"/>
        <v>5.4644808743169399E-3</v>
      </c>
    </row>
    <row r="125" spans="1:16" x14ac:dyDescent="0.25">
      <c r="A125" s="577"/>
      <c r="B125" s="591" t="s">
        <v>267</v>
      </c>
      <c r="C125" s="250" t="str">
        <f t="shared" ref="C125:P125" si="46">IFERROR(C107/C$113,"-")</f>
        <v>-</v>
      </c>
      <c r="D125" s="378">
        <f t="shared" si="46"/>
        <v>2.3255813953488372E-3</v>
      </c>
      <c r="E125" s="378">
        <f t="shared" si="46"/>
        <v>0</v>
      </c>
      <c r="F125" s="532">
        <f t="shared" si="46"/>
        <v>0</v>
      </c>
      <c r="G125" s="489">
        <f t="shared" si="46"/>
        <v>0</v>
      </c>
      <c r="H125" s="378" t="str">
        <f t="shared" si="46"/>
        <v>-</v>
      </c>
      <c r="I125" s="379" t="str">
        <f t="shared" si="46"/>
        <v>-</v>
      </c>
      <c r="J125" s="250">
        <f t="shared" si="46"/>
        <v>1.0952902519167579E-3</v>
      </c>
      <c r="K125" s="378">
        <f t="shared" si="46"/>
        <v>8.9137303314845435E-4</v>
      </c>
      <c r="L125" s="378">
        <f t="shared" si="46"/>
        <v>8.361778311338871E-4</v>
      </c>
      <c r="M125" s="532">
        <f t="shared" si="46"/>
        <v>4.6272196194111864E-4</v>
      </c>
      <c r="N125" s="489">
        <f t="shared" si="46"/>
        <v>6.9394567099341801E-4</v>
      </c>
      <c r="O125" s="378">
        <f t="shared" si="46"/>
        <v>1.9957590120992892E-3</v>
      </c>
      <c r="P125" s="379">
        <f t="shared" si="46"/>
        <v>1.366120218579235E-3</v>
      </c>
    </row>
    <row r="126" spans="1:16" x14ac:dyDescent="0.25">
      <c r="A126" s="577"/>
      <c r="B126" s="592" t="s">
        <v>268</v>
      </c>
      <c r="C126" s="380" t="str">
        <f t="shared" ref="C126:P126" si="47">IFERROR(C108/C$113,"-")</f>
        <v>-</v>
      </c>
      <c r="D126" s="579">
        <f t="shared" si="47"/>
        <v>0.70232558139534884</v>
      </c>
      <c r="E126" s="579">
        <f t="shared" si="47"/>
        <v>0.69760479041916168</v>
      </c>
      <c r="F126" s="533">
        <f t="shared" si="47"/>
        <v>0.65551839464882944</v>
      </c>
      <c r="G126" s="490">
        <f t="shared" si="47"/>
        <v>0.77836411609498679</v>
      </c>
      <c r="H126" s="579" t="str">
        <f t="shared" si="47"/>
        <v>-</v>
      </c>
      <c r="I126" s="381" t="str">
        <f t="shared" si="47"/>
        <v>-</v>
      </c>
      <c r="J126" s="380">
        <f t="shared" si="47"/>
        <v>0.4849945235487404</v>
      </c>
      <c r="K126" s="579">
        <f t="shared" si="47"/>
        <v>0.47818653158439484</v>
      </c>
      <c r="L126" s="579">
        <f t="shared" si="47"/>
        <v>0.60358600835580567</v>
      </c>
      <c r="M126" s="533">
        <f t="shared" si="47"/>
        <v>0.45954568415370084</v>
      </c>
      <c r="N126" s="490">
        <f t="shared" si="47"/>
        <v>0.5895077149409973</v>
      </c>
      <c r="O126" s="579">
        <f t="shared" si="47"/>
        <v>0.53108893601097662</v>
      </c>
      <c r="P126" s="381">
        <f t="shared" si="47"/>
        <v>0.63299180327868854</v>
      </c>
    </row>
    <row r="127" spans="1:16" x14ac:dyDescent="0.25">
      <c r="A127" s="577"/>
      <c r="B127" s="591" t="s">
        <v>269</v>
      </c>
      <c r="C127" s="250" t="str">
        <f t="shared" ref="C127:P127" si="48">IFERROR(C109/C$113,"-")</f>
        <v>-</v>
      </c>
      <c r="D127" s="378">
        <f t="shared" si="48"/>
        <v>0</v>
      </c>
      <c r="E127" s="378">
        <f t="shared" si="48"/>
        <v>2.9940119760479044E-3</v>
      </c>
      <c r="F127" s="532">
        <f t="shared" si="48"/>
        <v>0</v>
      </c>
      <c r="G127" s="489">
        <f t="shared" si="48"/>
        <v>0</v>
      </c>
      <c r="H127" s="378" t="str">
        <f t="shared" si="48"/>
        <v>-</v>
      </c>
      <c r="I127" s="379" t="str">
        <f t="shared" si="48"/>
        <v>-</v>
      </c>
      <c r="J127" s="250">
        <f t="shared" si="48"/>
        <v>4.381161007667032E-4</v>
      </c>
      <c r="K127" s="378">
        <f t="shared" si="48"/>
        <v>7.3896210001944402E-4</v>
      </c>
      <c r="L127" s="378">
        <f t="shared" si="48"/>
        <v>1.208874235867848E-3</v>
      </c>
      <c r="M127" s="532">
        <f t="shared" si="48"/>
        <v>1.6966471937841017E-3</v>
      </c>
      <c r="N127" s="489">
        <f t="shared" si="48"/>
        <v>1.445141859843793E-3</v>
      </c>
      <c r="O127" s="378">
        <f t="shared" si="48"/>
        <v>3.4925782711737558E-3</v>
      </c>
      <c r="P127" s="379">
        <f t="shared" si="48"/>
        <v>6.8306010928961749E-4</v>
      </c>
    </row>
    <row r="128" spans="1:16" x14ac:dyDescent="0.25">
      <c r="A128" s="577"/>
      <c r="B128" s="592" t="s">
        <v>270</v>
      </c>
      <c r="C128" s="380" t="str">
        <f t="shared" ref="C128:P128" si="49">IFERROR(C110/C$113,"-")</f>
        <v>-</v>
      </c>
      <c r="D128" s="579">
        <f t="shared" si="49"/>
        <v>0</v>
      </c>
      <c r="E128" s="579">
        <f t="shared" si="49"/>
        <v>0</v>
      </c>
      <c r="F128" s="533">
        <f t="shared" si="49"/>
        <v>0</v>
      </c>
      <c r="G128" s="490">
        <f t="shared" si="49"/>
        <v>0</v>
      </c>
      <c r="H128" s="579" t="str">
        <f t="shared" si="49"/>
        <v>-</v>
      </c>
      <c r="I128" s="381" t="str">
        <f t="shared" si="49"/>
        <v>-</v>
      </c>
      <c r="J128" s="380">
        <f t="shared" si="49"/>
        <v>1.1391018619934282E-2</v>
      </c>
      <c r="K128" s="579">
        <f t="shared" si="49"/>
        <v>9.2370262502430503E-5</v>
      </c>
      <c r="L128" s="579">
        <f t="shared" si="49"/>
        <v>0</v>
      </c>
      <c r="M128" s="533">
        <f t="shared" si="49"/>
        <v>3.0848130796074576E-4</v>
      </c>
      <c r="N128" s="490">
        <f t="shared" si="49"/>
        <v>0</v>
      </c>
      <c r="O128" s="579">
        <f t="shared" si="49"/>
        <v>0</v>
      </c>
      <c r="P128" s="381">
        <f t="shared" si="49"/>
        <v>0</v>
      </c>
    </row>
    <row r="129" spans="1:16" x14ac:dyDescent="0.25">
      <c r="A129" s="577"/>
      <c r="B129" s="591" t="s">
        <v>271</v>
      </c>
      <c r="C129" s="250" t="str">
        <f t="shared" ref="C129:P129" si="50">IFERROR(C111/C$113,"-")</f>
        <v>-</v>
      </c>
      <c r="D129" s="378">
        <f t="shared" si="50"/>
        <v>5.5813953488372099E-2</v>
      </c>
      <c r="E129" s="378">
        <f t="shared" si="50"/>
        <v>0.1317365269461078</v>
      </c>
      <c r="F129" s="532">
        <f t="shared" si="50"/>
        <v>1.6722408026755852E-2</v>
      </c>
      <c r="G129" s="489">
        <f t="shared" si="50"/>
        <v>5.0131926121372031E-2</v>
      </c>
      <c r="H129" s="378" t="str">
        <f t="shared" si="50"/>
        <v>-</v>
      </c>
      <c r="I129" s="379" t="str">
        <f t="shared" si="50"/>
        <v>-</v>
      </c>
      <c r="J129" s="250">
        <f t="shared" si="50"/>
        <v>8.4337349397590362E-3</v>
      </c>
      <c r="K129" s="378">
        <f t="shared" si="50"/>
        <v>3.2070493289531363E-2</v>
      </c>
      <c r="L129" s="378">
        <f t="shared" si="50"/>
        <v>0.11009057597720819</v>
      </c>
      <c r="M129" s="532">
        <f t="shared" si="50"/>
        <v>3.1307767944936088E-2</v>
      </c>
      <c r="N129" s="489">
        <f t="shared" si="50"/>
        <v>9.7540136082746087E-2</v>
      </c>
      <c r="O129" s="378">
        <f t="shared" si="50"/>
        <v>2.5378570537607587E-2</v>
      </c>
      <c r="P129" s="379">
        <f t="shared" si="50"/>
        <v>7.5683060109289615E-2</v>
      </c>
    </row>
    <row r="130" spans="1:16" ht="15.75" thickBot="1" x14ac:dyDescent="0.3">
      <c r="A130" s="577"/>
      <c r="B130" s="594" t="s">
        <v>46</v>
      </c>
      <c r="C130" s="595" t="str">
        <f t="shared" ref="C130:P130" si="51">IFERROR(C112/C$113,"-")</f>
        <v>-</v>
      </c>
      <c r="D130" s="407">
        <f t="shared" si="51"/>
        <v>2.3255813953488372E-3</v>
      </c>
      <c r="E130" s="407">
        <f t="shared" si="51"/>
        <v>9.580838323353294E-2</v>
      </c>
      <c r="F130" s="599">
        <f t="shared" si="51"/>
        <v>3.3444816053511709E-3</v>
      </c>
      <c r="G130" s="596">
        <f t="shared" si="51"/>
        <v>8.9709762532981518E-2</v>
      </c>
      <c r="H130" s="407" t="str">
        <f t="shared" si="51"/>
        <v>-</v>
      </c>
      <c r="I130" s="423" t="str">
        <f t="shared" si="51"/>
        <v>-</v>
      </c>
      <c r="J130" s="595">
        <f t="shared" si="51"/>
        <v>0.44063526834611172</v>
      </c>
      <c r="K130" s="407">
        <f t="shared" si="51"/>
        <v>0.40544097794244316</v>
      </c>
      <c r="L130" s="407">
        <f t="shared" si="51"/>
        <v>0.17174555108598599</v>
      </c>
      <c r="M130" s="599">
        <f t="shared" si="51"/>
        <v>0.4211365222588544</v>
      </c>
      <c r="N130" s="596">
        <f t="shared" si="51"/>
        <v>0.18716408692363476</v>
      </c>
      <c r="O130" s="407">
        <f t="shared" si="51"/>
        <v>0.34394661344642635</v>
      </c>
      <c r="P130" s="423">
        <f t="shared" si="51"/>
        <v>0.18558743169398906</v>
      </c>
    </row>
    <row r="132" spans="1:16" x14ac:dyDescent="0.25">
      <c r="A132" s="15" t="s">
        <v>397</v>
      </c>
    </row>
  </sheetData>
  <mergeCells count="23">
    <mergeCell ref="O94:P94"/>
    <mergeCell ref="C52:I52"/>
    <mergeCell ref="J52:P52"/>
    <mergeCell ref="J53:L53"/>
    <mergeCell ref="M53:N53"/>
    <mergeCell ref="O53:P53"/>
    <mergeCell ref="C93:I93"/>
    <mergeCell ref="J93:P93"/>
    <mergeCell ref="C53:E53"/>
    <mergeCell ref="F53:G53"/>
    <mergeCell ref="H53:I53"/>
    <mergeCell ref="C94:E94"/>
    <mergeCell ref="F94:G94"/>
    <mergeCell ref="H94:I94"/>
    <mergeCell ref="J94:L94"/>
    <mergeCell ref="M94:N94"/>
    <mergeCell ref="A1:C1"/>
    <mergeCell ref="C12:E12"/>
    <mergeCell ref="F12:H12"/>
    <mergeCell ref="C11:H11"/>
    <mergeCell ref="I11:N11"/>
    <mergeCell ref="I12:K12"/>
    <mergeCell ref="L12:N12"/>
  </mergeCells>
  <phoneticPr fontId="11" type="noConversion"/>
  <hyperlinks>
    <hyperlink ref="C5" location="'Welfare Rights Activity'!B12" display="Table OP2.1" xr:uid="{CD0AA538-3ABB-4573-AF11-D40B05AAC7D3}"/>
    <hyperlink ref="C6" location="'Welfare Rights Activity'!B53" display="Table OP3.1" xr:uid="{9690F0B8-0C2B-4B11-B419-D4A560D1107A}"/>
    <hyperlink ref="C7" location="'Welfare Rights Activity'!B94" display="Table OP3.2" xr:uid="{4002D691-13B8-4E24-96A8-496EFD5F5A14}"/>
    <hyperlink ref="A3" location="Contents!A1" display="Return to Contents" xr:uid="{BA663086-BAE0-42B1-B85F-0FA8FAB14AD8}"/>
  </hyperlink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C11023-68C7-412C-AFDD-1F2CCE5EF193}">
  <dimension ref="A1:A2"/>
  <sheetViews>
    <sheetView workbookViewId="0"/>
  </sheetViews>
  <sheetFormatPr defaultRowHeight="15" x14ac:dyDescent="0.25"/>
  <cols>
    <col min="1" max="16384" width="9.140625" style="781"/>
  </cols>
  <sheetData>
    <row r="1" spans="1:1" x14ac:dyDescent="0.25">
      <c r="A1" s="297" t="s">
        <v>0</v>
      </c>
    </row>
    <row r="2" spans="1:1" x14ac:dyDescent="0.25">
      <c r="A2" s="698" t="s">
        <v>402</v>
      </c>
    </row>
  </sheetData>
  <hyperlinks>
    <hyperlink ref="A1" location="Contents!A1" display="Return to Contents" xr:uid="{55F74B23-47F4-41E0-A37D-A557B8254EFE}"/>
  </hyperlinks>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CEE38C-C037-42F8-805E-5652BDCACDF0}">
  <dimension ref="A1:T61"/>
  <sheetViews>
    <sheetView workbookViewId="0">
      <selection sqref="A1:C1"/>
    </sheetView>
  </sheetViews>
  <sheetFormatPr defaultRowHeight="15" x14ac:dyDescent="0.25"/>
  <cols>
    <col min="1" max="1" width="9.140625" style="577"/>
    <col min="2" max="2" width="50.85546875" style="577" customWidth="1"/>
    <col min="3" max="8" width="14.5703125" style="577" customWidth="1"/>
    <col min="9" max="11" width="12.7109375" style="577" bestFit="1" customWidth="1"/>
    <col min="12" max="20" width="13" style="577" customWidth="1"/>
    <col min="21" max="16384" width="9.140625" style="577"/>
  </cols>
  <sheetData>
    <row r="1" spans="1:20" ht="18.75" x14ac:dyDescent="0.3">
      <c r="A1" s="831" t="s">
        <v>86</v>
      </c>
      <c r="B1" s="831"/>
      <c r="C1" s="831"/>
    </row>
    <row r="2" spans="1:20" x14ac:dyDescent="0.25">
      <c r="A2" s="578" t="s">
        <v>289</v>
      </c>
    </row>
    <row r="3" spans="1:20" s="781" customFormat="1" x14ac:dyDescent="0.25">
      <c r="A3" s="297" t="s">
        <v>0</v>
      </c>
    </row>
    <row r="4" spans="1:20" s="753" customFormat="1" x14ac:dyDescent="0.25">
      <c r="A4" s="754"/>
    </row>
    <row r="5" spans="1:20" s="753" customFormat="1" x14ac:dyDescent="0.25">
      <c r="A5" s="280" t="s">
        <v>327</v>
      </c>
      <c r="C5" s="574" t="s">
        <v>329</v>
      </c>
    </row>
    <row r="6" spans="1:20" s="753" customFormat="1" x14ac:dyDescent="0.25">
      <c r="A6" s="280" t="s">
        <v>328</v>
      </c>
      <c r="C6" s="574" t="s">
        <v>330</v>
      </c>
    </row>
    <row r="8" spans="1:20" x14ac:dyDescent="0.25">
      <c r="A8" s="606" t="s">
        <v>292</v>
      </c>
    </row>
    <row r="10" spans="1:20" x14ac:dyDescent="0.25">
      <c r="B10" s="859" t="s">
        <v>289</v>
      </c>
      <c r="C10" s="885" t="str">
        <f>$A$1</f>
        <v>Fife</v>
      </c>
      <c r="D10" s="836"/>
      <c r="E10" s="836"/>
      <c r="F10" s="836"/>
      <c r="G10" s="836"/>
      <c r="H10" s="836"/>
      <c r="I10" s="836"/>
      <c r="J10" s="836"/>
      <c r="K10" s="836"/>
      <c r="L10" s="885" t="s">
        <v>71</v>
      </c>
      <c r="M10" s="836"/>
      <c r="N10" s="836"/>
      <c r="O10" s="836"/>
      <c r="P10" s="836"/>
      <c r="Q10" s="836"/>
      <c r="R10" s="836"/>
      <c r="S10" s="836"/>
      <c r="T10" s="836"/>
    </row>
    <row r="11" spans="1:20" x14ac:dyDescent="0.25">
      <c r="B11" s="859"/>
      <c r="C11" s="880" t="s">
        <v>290</v>
      </c>
      <c r="D11" s="881"/>
      <c r="E11" s="882"/>
      <c r="F11" s="883" t="s">
        <v>291</v>
      </c>
      <c r="G11" s="881"/>
      <c r="H11" s="881"/>
      <c r="I11" s="884" t="s">
        <v>293</v>
      </c>
      <c r="J11" s="876"/>
      <c r="K11" s="879"/>
      <c r="L11" s="880" t="s">
        <v>290</v>
      </c>
      <c r="M11" s="881"/>
      <c r="N11" s="882"/>
      <c r="O11" s="883" t="s">
        <v>291</v>
      </c>
      <c r="P11" s="881"/>
      <c r="Q11" s="881"/>
      <c r="R11" s="884" t="s">
        <v>293</v>
      </c>
      <c r="S11" s="876"/>
      <c r="T11" s="876"/>
    </row>
    <row r="12" spans="1:20" ht="15.75" thickBot="1" x14ac:dyDescent="0.3">
      <c r="B12" s="578" t="s">
        <v>272</v>
      </c>
      <c r="C12" s="642" t="s">
        <v>5</v>
      </c>
      <c r="D12" s="641" t="s">
        <v>6</v>
      </c>
      <c r="E12" s="640" t="s">
        <v>104</v>
      </c>
      <c r="F12" s="639" t="s">
        <v>5</v>
      </c>
      <c r="G12" s="641" t="s">
        <v>6</v>
      </c>
      <c r="H12" s="641" t="s">
        <v>104</v>
      </c>
      <c r="I12" s="656" t="s">
        <v>5</v>
      </c>
      <c r="J12" s="601" t="s">
        <v>6</v>
      </c>
      <c r="K12" s="604" t="s">
        <v>104</v>
      </c>
      <c r="L12" s="642" t="s">
        <v>5</v>
      </c>
      <c r="M12" s="641" t="s">
        <v>6</v>
      </c>
      <c r="N12" s="640" t="s">
        <v>104</v>
      </c>
      <c r="O12" s="639" t="s">
        <v>5</v>
      </c>
      <c r="P12" s="641" t="s">
        <v>6</v>
      </c>
      <c r="Q12" s="641" t="s">
        <v>104</v>
      </c>
      <c r="R12" s="656" t="s">
        <v>5</v>
      </c>
      <c r="S12" s="601" t="s">
        <v>6</v>
      </c>
      <c r="T12" s="601" t="s">
        <v>104</v>
      </c>
    </row>
    <row r="13" spans="1:20" x14ac:dyDescent="0.25">
      <c r="B13" s="165" t="s">
        <v>113</v>
      </c>
      <c r="C13" s="370"/>
      <c r="D13" s="369"/>
      <c r="E13" s="425"/>
      <c r="F13" s="597"/>
      <c r="G13" s="369"/>
      <c r="H13" s="369"/>
      <c r="I13" s="631"/>
      <c r="J13" s="369"/>
      <c r="K13" s="371"/>
      <c r="L13" s="370"/>
      <c r="M13" s="369"/>
      <c r="N13" s="425"/>
      <c r="O13" s="597"/>
      <c r="P13" s="369"/>
      <c r="Q13" s="369"/>
      <c r="R13" s="631"/>
      <c r="S13" s="369"/>
      <c r="T13" s="369"/>
    </row>
    <row r="14" spans="1:20" x14ac:dyDescent="0.25">
      <c r="B14" s="591" t="s">
        <v>257</v>
      </c>
      <c r="C14" s="609" t="s">
        <v>115</v>
      </c>
      <c r="D14" s="610">
        <v>527714.98</v>
      </c>
      <c r="E14" s="610">
        <v>469137.54</v>
      </c>
      <c r="F14" s="618" t="s">
        <v>115</v>
      </c>
      <c r="G14" s="610">
        <v>40364.545000000006</v>
      </c>
      <c r="H14" s="610">
        <v>17262.57</v>
      </c>
      <c r="I14" s="632">
        <f>SUM(C14,F14)</f>
        <v>0</v>
      </c>
      <c r="J14" s="621">
        <f t="shared" ref="J14:K29" si="0">SUM(D14,G14)</f>
        <v>568079.52500000002</v>
      </c>
      <c r="K14" s="622">
        <f t="shared" si="0"/>
        <v>486400.11</v>
      </c>
      <c r="L14" s="609">
        <v>18299723</v>
      </c>
      <c r="M14" s="610">
        <v>29556233.381999999</v>
      </c>
      <c r="N14" s="610">
        <v>39371407.23932004</v>
      </c>
      <c r="O14" s="618">
        <v>530398.71000000008</v>
      </c>
      <c r="P14" s="610">
        <v>1959705.5730000003</v>
      </c>
      <c r="Q14" s="610">
        <v>613292.32649999985</v>
      </c>
      <c r="R14" s="632">
        <f>SUM(L14,O14)</f>
        <v>18830121.710000001</v>
      </c>
      <c r="S14" s="621">
        <f t="shared" ref="S14:S29" si="1">SUM(M14,P14)</f>
        <v>31515938.954999998</v>
      </c>
      <c r="T14" s="621">
        <f t="shared" ref="T14:T29" si="2">SUM(N14,Q14)</f>
        <v>39984699.565820038</v>
      </c>
    </row>
    <row r="15" spans="1:20" x14ac:dyDescent="0.25">
      <c r="B15" s="592" t="s">
        <v>258</v>
      </c>
      <c r="C15" s="611" t="s">
        <v>115</v>
      </c>
      <c r="D15" s="612">
        <v>95684.680000000008</v>
      </c>
      <c r="E15" s="613">
        <v>118286.39399999999</v>
      </c>
      <c r="F15" s="619" t="s">
        <v>115</v>
      </c>
      <c r="G15" s="612">
        <v>2729.35</v>
      </c>
      <c r="H15" s="612">
        <v>2254.98</v>
      </c>
      <c r="I15" s="633">
        <f t="shared" ref="I15:I29" si="3">SUM(C15,F15)</f>
        <v>0</v>
      </c>
      <c r="J15" s="623">
        <f t="shared" si="0"/>
        <v>98414.030000000013</v>
      </c>
      <c r="K15" s="624">
        <f t="shared" si="0"/>
        <v>120541.37399999998</v>
      </c>
      <c r="L15" s="611">
        <v>2898316.7600000002</v>
      </c>
      <c r="M15" s="612">
        <v>4194117.6488000005</v>
      </c>
      <c r="N15" s="613">
        <v>4927112.7186881201</v>
      </c>
      <c r="O15" s="619">
        <v>64031.55</v>
      </c>
      <c r="P15" s="612">
        <v>63942.07</v>
      </c>
      <c r="Q15" s="612">
        <v>52982.06</v>
      </c>
      <c r="R15" s="633">
        <f t="shared" ref="R15:R29" si="4">SUM(L15,O15)</f>
        <v>2962348.31</v>
      </c>
      <c r="S15" s="623">
        <f t="shared" si="1"/>
        <v>4258059.7188000008</v>
      </c>
      <c r="T15" s="623">
        <f t="shared" si="2"/>
        <v>4980094.7786881197</v>
      </c>
    </row>
    <row r="16" spans="1:20" x14ac:dyDescent="0.25">
      <c r="B16" s="591" t="s">
        <v>259</v>
      </c>
      <c r="C16" s="609" t="s">
        <v>115</v>
      </c>
      <c r="D16" s="610">
        <v>6961.9550000000008</v>
      </c>
      <c r="E16" s="614">
        <v>30973.253999999997</v>
      </c>
      <c r="F16" s="618" t="s">
        <v>115</v>
      </c>
      <c r="G16" s="610">
        <v>0</v>
      </c>
      <c r="H16" s="610">
        <v>1500.7199999999998</v>
      </c>
      <c r="I16" s="632">
        <f t="shared" si="3"/>
        <v>0</v>
      </c>
      <c r="J16" s="621">
        <f t="shared" si="0"/>
        <v>6961.9550000000008</v>
      </c>
      <c r="K16" s="622">
        <f t="shared" si="0"/>
        <v>32473.973999999998</v>
      </c>
      <c r="L16" s="609">
        <v>177295.51</v>
      </c>
      <c r="M16" s="610">
        <v>880829.34019999998</v>
      </c>
      <c r="N16" s="614">
        <v>1249193.1043091277</v>
      </c>
      <c r="O16" s="618">
        <v>43239</v>
      </c>
      <c r="P16" s="610">
        <v>61320.899999999994</v>
      </c>
      <c r="Q16" s="610">
        <v>25279.045999999998</v>
      </c>
      <c r="R16" s="632">
        <f t="shared" si="4"/>
        <v>220534.51</v>
      </c>
      <c r="S16" s="621">
        <f t="shared" si="1"/>
        <v>942150.2402</v>
      </c>
      <c r="T16" s="621">
        <f t="shared" si="2"/>
        <v>1274472.1503091278</v>
      </c>
    </row>
    <row r="17" spans="2:20" x14ac:dyDescent="0.25">
      <c r="B17" s="592" t="s">
        <v>260</v>
      </c>
      <c r="C17" s="611" t="s">
        <v>115</v>
      </c>
      <c r="D17" s="612">
        <v>21726.938999999998</v>
      </c>
      <c r="E17" s="613">
        <v>90419.334000000003</v>
      </c>
      <c r="F17" s="619" t="s">
        <v>115</v>
      </c>
      <c r="G17" s="612">
        <v>0</v>
      </c>
      <c r="H17" s="612">
        <v>2829</v>
      </c>
      <c r="I17" s="633">
        <f t="shared" si="3"/>
        <v>0</v>
      </c>
      <c r="J17" s="623">
        <f t="shared" si="0"/>
        <v>21726.938999999998</v>
      </c>
      <c r="K17" s="624">
        <f t="shared" si="0"/>
        <v>93248.334000000003</v>
      </c>
      <c r="L17" s="611">
        <v>2823786.5800000005</v>
      </c>
      <c r="M17" s="612">
        <v>3185275.6814999999</v>
      </c>
      <c r="N17" s="613">
        <v>1660603.8130923023</v>
      </c>
      <c r="O17" s="619">
        <v>393761.98000000004</v>
      </c>
      <c r="P17" s="612">
        <v>196223.9142</v>
      </c>
      <c r="Q17" s="612">
        <v>234795.46000000002</v>
      </c>
      <c r="R17" s="633">
        <f t="shared" si="4"/>
        <v>3217548.5600000005</v>
      </c>
      <c r="S17" s="623">
        <f t="shared" si="1"/>
        <v>3381499.5956999999</v>
      </c>
      <c r="T17" s="623">
        <f t="shared" si="2"/>
        <v>1895399.2730923023</v>
      </c>
    </row>
    <row r="18" spans="2:20" x14ac:dyDescent="0.25">
      <c r="B18" s="591" t="s">
        <v>261</v>
      </c>
      <c r="C18" s="609" t="s">
        <v>115</v>
      </c>
      <c r="D18" s="610">
        <v>65</v>
      </c>
      <c r="E18" s="614">
        <v>0</v>
      </c>
      <c r="F18" s="618" t="s">
        <v>115</v>
      </c>
      <c r="G18" s="610">
        <v>0</v>
      </c>
      <c r="H18" s="610">
        <v>0</v>
      </c>
      <c r="I18" s="632">
        <f t="shared" si="3"/>
        <v>0</v>
      </c>
      <c r="J18" s="621">
        <f t="shared" si="0"/>
        <v>65</v>
      </c>
      <c r="K18" s="622">
        <f t="shared" si="0"/>
        <v>0</v>
      </c>
      <c r="L18" s="609">
        <v>11670.119999999999</v>
      </c>
      <c r="M18" s="610">
        <v>2592.48</v>
      </c>
      <c r="N18" s="614">
        <v>8133.66</v>
      </c>
      <c r="O18" s="618">
        <v>200</v>
      </c>
      <c r="P18" s="610">
        <v>300</v>
      </c>
      <c r="Q18" s="610">
        <v>0</v>
      </c>
      <c r="R18" s="632">
        <f t="shared" si="4"/>
        <v>11870.119999999999</v>
      </c>
      <c r="S18" s="621">
        <f t="shared" si="1"/>
        <v>2892.48</v>
      </c>
      <c r="T18" s="621">
        <f t="shared" si="2"/>
        <v>8133.66</v>
      </c>
    </row>
    <row r="19" spans="2:20" x14ac:dyDescent="0.25">
      <c r="B19" s="592" t="s">
        <v>262</v>
      </c>
      <c r="C19" s="611">
        <v>0</v>
      </c>
      <c r="D19" s="612">
        <v>631208.56500000006</v>
      </c>
      <c r="E19" s="613">
        <v>0</v>
      </c>
      <c r="F19" s="619">
        <v>0</v>
      </c>
      <c r="G19" s="612">
        <v>388678.32250000001</v>
      </c>
      <c r="H19" s="612">
        <v>0</v>
      </c>
      <c r="I19" s="633">
        <f t="shared" si="3"/>
        <v>0</v>
      </c>
      <c r="J19" s="623">
        <f t="shared" si="0"/>
        <v>1019886.8875000001</v>
      </c>
      <c r="K19" s="624">
        <f t="shared" si="0"/>
        <v>0</v>
      </c>
      <c r="L19" s="611">
        <v>2771469.97</v>
      </c>
      <c r="M19" s="612">
        <v>4752508.04005</v>
      </c>
      <c r="N19" s="613">
        <v>12740944.52</v>
      </c>
      <c r="O19" s="619">
        <v>407456.1</v>
      </c>
      <c r="P19" s="612">
        <v>1442020.1025</v>
      </c>
      <c r="Q19" s="612">
        <v>1982232.36</v>
      </c>
      <c r="R19" s="633">
        <f t="shared" si="4"/>
        <v>3178926.0700000003</v>
      </c>
      <c r="S19" s="623">
        <f t="shared" si="1"/>
        <v>6194528.14255</v>
      </c>
      <c r="T19" s="623">
        <f t="shared" si="2"/>
        <v>14723176.879999999</v>
      </c>
    </row>
    <row r="20" spans="2:20" x14ac:dyDescent="0.25">
      <c r="B20" s="591" t="s">
        <v>263</v>
      </c>
      <c r="C20" s="609" t="s">
        <v>115</v>
      </c>
      <c r="D20" s="610">
        <v>129496.38000000002</v>
      </c>
      <c r="E20" s="614">
        <v>192992.69999999998</v>
      </c>
      <c r="F20" s="618" t="s">
        <v>115</v>
      </c>
      <c r="G20" s="610">
        <v>886934.84749999992</v>
      </c>
      <c r="H20" s="610">
        <v>61127.238000000005</v>
      </c>
      <c r="I20" s="632">
        <f t="shared" si="3"/>
        <v>0</v>
      </c>
      <c r="J20" s="621">
        <f t="shared" si="0"/>
        <v>1016431.2274999999</v>
      </c>
      <c r="K20" s="622">
        <f t="shared" si="0"/>
        <v>254119.93799999999</v>
      </c>
      <c r="L20" s="609">
        <v>5547566.0699999994</v>
      </c>
      <c r="M20" s="610">
        <v>6146411.2131999992</v>
      </c>
      <c r="N20" s="614">
        <v>8185740.0726269484</v>
      </c>
      <c r="O20" s="618">
        <v>1119251.6099999999</v>
      </c>
      <c r="P20" s="610">
        <v>2730060.7977000009</v>
      </c>
      <c r="Q20" s="610">
        <v>3938782.3884999999</v>
      </c>
      <c r="R20" s="632">
        <f t="shared" si="4"/>
        <v>6666817.6799999997</v>
      </c>
      <c r="S20" s="621">
        <f t="shared" si="1"/>
        <v>8876472.0109000001</v>
      </c>
      <c r="T20" s="621">
        <f t="shared" si="2"/>
        <v>12124522.461126948</v>
      </c>
    </row>
    <row r="21" spans="2:20" x14ac:dyDescent="0.25">
      <c r="B21" s="592" t="s">
        <v>264</v>
      </c>
      <c r="C21" s="611" t="s">
        <v>115</v>
      </c>
      <c r="D21" s="612">
        <v>0</v>
      </c>
      <c r="E21" s="613">
        <v>0</v>
      </c>
      <c r="F21" s="619" t="s">
        <v>115</v>
      </c>
      <c r="G21" s="612">
        <v>0</v>
      </c>
      <c r="H21" s="612">
        <v>0</v>
      </c>
      <c r="I21" s="633">
        <f t="shared" si="3"/>
        <v>0</v>
      </c>
      <c r="J21" s="623">
        <f t="shared" si="0"/>
        <v>0</v>
      </c>
      <c r="K21" s="624">
        <f t="shared" si="0"/>
        <v>0</v>
      </c>
      <c r="L21" s="611">
        <v>799400.37000000011</v>
      </c>
      <c r="M21" s="612">
        <v>1308618.1932599999</v>
      </c>
      <c r="N21" s="613">
        <v>1393433.5499999998</v>
      </c>
      <c r="O21" s="619">
        <v>89541.63</v>
      </c>
      <c r="P21" s="612">
        <v>11654.43</v>
      </c>
      <c r="Q21" s="612">
        <v>32612.71</v>
      </c>
      <c r="R21" s="633">
        <f t="shared" si="4"/>
        <v>888942.00000000012</v>
      </c>
      <c r="S21" s="623">
        <f t="shared" si="1"/>
        <v>1320272.6232599998</v>
      </c>
      <c r="T21" s="623">
        <f t="shared" si="2"/>
        <v>1426046.2599999998</v>
      </c>
    </row>
    <row r="22" spans="2:20" x14ac:dyDescent="0.25">
      <c r="B22" s="591" t="s">
        <v>265</v>
      </c>
      <c r="C22" s="609" t="s">
        <v>115</v>
      </c>
      <c r="D22" s="610">
        <v>0</v>
      </c>
      <c r="E22" s="614">
        <v>0</v>
      </c>
      <c r="F22" s="618" t="s">
        <v>115</v>
      </c>
      <c r="G22" s="610">
        <v>0</v>
      </c>
      <c r="H22" s="610">
        <v>0</v>
      </c>
      <c r="I22" s="632">
        <f t="shared" si="3"/>
        <v>0</v>
      </c>
      <c r="J22" s="621">
        <f t="shared" si="0"/>
        <v>0</v>
      </c>
      <c r="K22" s="622">
        <f t="shared" si="0"/>
        <v>0</v>
      </c>
      <c r="L22" s="609">
        <v>47948.619999999995</v>
      </c>
      <c r="M22" s="610">
        <v>52282.474999999999</v>
      </c>
      <c r="N22" s="614">
        <v>138128.85466764367</v>
      </c>
      <c r="O22" s="618">
        <v>584.67999999999995</v>
      </c>
      <c r="P22" s="610">
        <v>4178.3999999999996</v>
      </c>
      <c r="Q22" s="610">
        <v>1000</v>
      </c>
      <c r="R22" s="632">
        <f t="shared" si="4"/>
        <v>48533.299999999996</v>
      </c>
      <c r="S22" s="621">
        <f t="shared" si="1"/>
        <v>56460.875</v>
      </c>
      <c r="T22" s="621">
        <f t="shared" si="2"/>
        <v>139128.85466764367</v>
      </c>
    </row>
    <row r="23" spans="2:20" x14ac:dyDescent="0.25">
      <c r="B23" s="592" t="s">
        <v>266</v>
      </c>
      <c r="C23" s="611" t="s">
        <v>115</v>
      </c>
      <c r="D23" s="612">
        <v>0</v>
      </c>
      <c r="E23" s="613">
        <v>0</v>
      </c>
      <c r="F23" s="619" t="s">
        <v>115</v>
      </c>
      <c r="G23" s="612">
        <v>0</v>
      </c>
      <c r="H23" s="612">
        <v>0</v>
      </c>
      <c r="I23" s="633">
        <f t="shared" si="3"/>
        <v>0</v>
      </c>
      <c r="J23" s="623">
        <f t="shared" si="0"/>
        <v>0</v>
      </c>
      <c r="K23" s="624">
        <f t="shared" si="0"/>
        <v>0</v>
      </c>
      <c r="L23" s="611">
        <v>19030.919999999998</v>
      </c>
      <c r="M23" s="612">
        <v>122384.58</v>
      </c>
      <c r="N23" s="613">
        <v>163826.72712801388</v>
      </c>
      <c r="O23" s="619">
        <v>13850.66</v>
      </c>
      <c r="P23" s="612">
        <v>20126.400000000001</v>
      </c>
      <c r="Q23" s="612">
        <v>58926.96</v>
      </c>
      <c r="R23" s="633">
        <f t="shared" si="4"/>
        <v>32881.58</v>
      </c>
      <c r="S23" s="623">
        <f t="shared" si="1"/>
        <v>142510.98000000001</v>
      </c>
      <c r="T23" s="623">
        <f t="shared" si="2"/>
        <v>222753.68712801387</v>
      </c>
    </row>
    <row r="24" spans="2:20" x14ac:dyDescent="0.25">
      <c r="B24" s="591" t="s">
        <v>267</v>
      </c>
      <c r="C24" s="609" t="s">
        <v>115</v>
      </c>
      <c r="D24" s="610">
        <v>131905.8585</v>
      </c>
      <c r="E24" s="614">
        <v>106232.60399999999</v>
      </c>
      <c r="F24" s="618" t="s">
        <v>115</v>
      </c>
      <c r="G24" s="610">
        <v>1097.4860000000001</v>
      </c>
      <c r="H24" s="610">
        <v>6589.2839999999997</v>
      </c>
      <c r="I24" s="632">
        <f t="shared" si="3"/>
        <v>0</v>
      </c>
      <c r="J24" s="621">
        <f t="shared" si="0"/>
        <v>133003.34450000001</v>
      </c>
      <c r="K24" s="622">
        <f t="shared" si="0"/>
        <v>112821.88799999999</v>
      </c>
      <c r="L24" s="609">
        <v>5667393.3200000003</v>
      </c>
      <c r="M24" s="610">
        <v>6997890.4281500001</v>
      </c>
      <c r="N24" s="614">
        <v>7351725.5251229787</v>
      </c>
      <c r="O24" s="618">
        <v>171245.53</v>
      </c>
      <c r="P24" s="610">
        <v>87622.926000000007</v>
      </c>
      <c r="Q24" s="610">
        <v>170626.90224999998</v>
      </c>
      <c r="R24" s="632">
        <f t="shared" si="4"/>
        <v>5838638.8500000006</v>
      </c>
      <c r="S24" s="621">
        <f t="shared" si="1"/>
        <v>7085513.35415</v>
      </c>
      <c r="T24" s="621">
        <f t="shared" si="2"/>
        <v>7522352.427372979</v>
      </c>
    </row>
    <row r="25" spans="2:20" x14ac:dyDescent="0.25">
      <c r="B25" s="592" t="s">
        <v>268</v>
      </c>
      <c r="C25" s="611" t="s">
        <v>115</v>
      </c>
      <c r="D25" s="612">
        <v>2060169.7350000001</v>
      </c>
      <c r="E25" s="613">
        <v>986636.74800000002</v>
      </c>
      <c r="F25" s="619" t="s">
        <v>115</v>
      </c>
      <c r="G25" s="612">
        <v>847963.47349999996</v>
      </c>
      <c r="H25" s="612">
        <v>986991.68400000001</v>
      </c>
      <c r="I25" s="633">
        <f t="shared" si="3"/>
        <v>0</v>
      </c>
      <c r="J25" s="623">
        <f t="shared" si="0"/>
        <v>2908133.2085000002</v>
      </c>
      <c r="K25" s="624">
        <f t="shared" si="0"/>
        <v>1973628.432</v>
      </c>
      <c r="L25" s="611">
        <v>62945121.020000003</v>
      </c>
      <c r="M25" s="612">
        <v>66356433.752059996</v>
      </c>
      <c r="N25" s="613">
        <v>64961974.192235842</v>
      </c>
      <c r="O25" s="619">
        <v>13498250.729999999</v>
      </c>
      <c r="P25" s="612">
        <v>19563811.165300004</v>
      </c>
      <c r="Q25" s="612">
        <v>28406503.494900003</v>
      </c>
      <c r="R25" s="633">
        <f t="shared" si="4"/>
        <v>76443371.75</v>
      </c>
      <c r="S25" s="623">
        <f t="shared" si="1"/>
        <v>85920244.917360008</v>
      </c>
      <c r="T25" s="623">
        <f t="shared" si="2"/>
        <v>93368477.687135845</v>
      </c>
    </row>
    <row r="26" spans="2:20" x14ac:dyDescent="0.25">
      <c r="B26" s="591" t="s">
        <v>269</v>
      </c>
      <c r="C26" s="609" t="s">
        <v>115</v>
      </c>
      <c r="D26" s="610">
        <v>1866.15</v>
      </c>
      <c r="E26" s="614">
        <v>2238</v>
      </c>
      <c r="F26" s="618" t="s">
        <v>115</v>
      </c>
      <c r="G26" s="610">
        <v>0</v>
      </c>
      <c r="H26" s="610">
        <v>0</v>
      </c>
      <c r="I26" s="632">
        <f t="shared" si="3"/>
        <v>0</v>
      </c>
      <c r="J26" s="621">
        <f t="shared" si="0"/>
        <v>1866.15</v>
      </c>
      <c r="K26" s="622">
        <f t="shared" si="0"/>
        <v>2238</v>
      </c>
      <c r="L26" s="609">
        <v>1145622.53</v>
      </c>
      <c r="M26" s="610">
        <v>859969.89500000014</v>
      </c>
      <c r="N26" s="614">
        <v>1124431.8313887219</v>
      </c>
      <c r="O26" s="618">
        <v>10268.400000000001</v>
      </c>
      <c r="P26" s="610">
        <v>21285.46</v>
      </c>
      <c r="Q26" s="610">
        <v>12206.91</v>
      </c>
      <c r="R26" s="632">
        <f t="shared" si="4"/>
        <v>1155890.93</v>
      </c>
      <c r="S26" s="621">
        <f t="shared" si="1"/>
        <v>881255.3550000001</v>
      </c>
      <c r="T26" s="621">
        <f t="shared" si="2"/>
        <v>1136638.7413887219</v>
      </c>
    </row>
    <row r="27" spans="2:20" x14ac:dyDescent="0.25">
      <c r="B27" s="592" t="s">
        <v>270</v>
      </c>
      <c r="C27" s="611" t="s">
        <v>115</v>
      </c>
      <c r="D27" s="612">
        <v>0</v>
      </c>
      <c r="E27" s="613">
        <v>26433.599999999999</v>
      </c>
      <c r="F27" s="619" t="s">
        <v>115</v>
      </c>
      <c r="G27" s="612">
        <v>0</v>
      </c>
      <c r="H27" s="612">
        <v>0</v>
      </c>
      <c r="I27" s="633">
        <f t="shared" si="3"/>
        <v>0</v>
      </c>
      <c r="J27" s="623">
        <f t="shared" si="0"/>
        <v>0</v>
      </c>
      <c r="K27" s="624">
        <f t="shared" si="0"/>
        <v>26433.599999999999</v>
      </c>
      <c r="L27" s="611">
        <v>40148</v>
      </c>
      <c r="M27" s="612">
        <v>73311.199999999997</v>
      </c>
      <c r="N27" s="613">
        <v>333271.64090375154</v>
      </c>
      <c r="O27" s="619">
        <v>485833.58</v>
      </c>
      <c r="P27" s="612">
        <v>1000</v>
      </c>
      <c r="Q27" s="612">
        <v>0</v>
      </c>
      <c r="R27" s="633">
        <f t="shared" si="4"/>
        <v>525981.58000000007</v>
      </c>
      <c r="S27" s="623">
        <f t="shared" si="1"/>
        <v>74311.199999999997</v>
      </c>
      <c r="T27" s="623">
        <f t="shared" si="2"/>
        <v>333271.64090375154</v>
      </c>
    </row>
    <row r="28" spans="2:20" x14ac:dyDescent="0.25">
      <c r="B28" s="591" t="s">
        <v>271</v>
      </c>
      <c r="C28" s="609" t="s">
        <v>115</v>
      </c>
      <c r="D28" s="610">
        <v>374118.03649999999</v>
      </c>
      <c r="E28" s="614">
        <v>1195535.172</v>
      </c>
      <c r="F28" s="618" t="s">
        <v>115</v>
      </c>
      <c r="G28" s="610">
        <v>73889.159500000009</v>
      </c>
      <c r="H28" s="610">
        <v>82293.623999999996</v>
      </c>
      <c r="I28" s="632">
        <f t="shared" si="3"/>
        <v>0</v>
      </c>
      <c r="J28" s="621">
        <f t="shared" si="0"/>
        <v>448007.196</v>
      </c>
      <c r="K28" s="622">
        <f t="shared" si="0"/>
        <v>1277828.7960000001</v>
      </c>
      <c r="L28" s="609">
        <v>2498803.5099999998</v>
      </c>
      <c r="M28" s="610">
        <v>16699608.243080001</v>
      </c>
      <c r="N28" s="614">
        <v>41223077.096276611</v>
      </c>
      <c r="O28" s="618">
        <v>335235.38000000006</v>
      </c>
      <c r="P28" s="610">
        <v>1115462.6080999998</v>
      </c>
      <c r="Q28" s="610">
        <v>6170184.1380000003</v>
      </c>
      <c r="R28" s="632">
        <f t="shared" si="4"/>
        <v>2834038.8899999997</v>
      </c>
      <c r="S28" s="621">
        <f t="shared" si="1"/>
        <v>17815070.851180002</v>
      </c>
      <c r="T28" s="621">
        <f t="shared" si="2"/>
        <v>47393261.234276608</v>
      </c>
    </row>
    <row r="29" spans="2:20" x14ac:dyDescent="0.25">
      <c r="B29" s="592" t="s">
        <v>46</v>
      </c>
      <c r="C29" s="611" t="s">
        <v>115</v>
      </c>
      <c r="D29" s="612">
        <v>303011.8</v>
      </c>
      <c r="E29" s="613">
        <v>314370.13199999998</v>
      </c>
      <c r="F29" s="619" t="s">
        <v>115</v>
      </c>
      <c r="G29" s="612">
        <v>7364.8965000000007</v>
      </c>
      <c r="H29" s="612">
        <v>125973.12599999999</v>
      </c>
      <c r="I29" s="633">
        <f t="shared" si="3"/>
        <v>0</v>
      </c>
      <c r="J29" s="623">
        <f t="shared" si="0"/>
        <v>310376.69649999996</v>
      </c>
      <c r="K29" s="624">
        <f t="shared" si="0"/>
        <v>440343.25799999997</v>
      </c>
      <c r="L29" s="611">
        <v>82546161.570000008</v>
      </c>
      <c r="M29" s="612">
        <v>81345428.530980006</v>
      </c>
      <c r="N29" s="613">
        <v>98299408.740939915</v>
      </c>
      <c r="O29" s="619">
        <v>15246009.780000001</v>
      </c>
      <c r="P29" s="612">
        <v>17274828.673300002</v>
      </c>
      <c r="Q29" s="612">
        <v>12371434.055949999</v>
      </c>
      <c r="R29" s="633">
        <f t="shared" si="4"/>
        <v>97792171.350000009</v>
      </c>
      <c r="S29" s="623">
        <f t="shared" si="1"/>
        <v>98620257.204280004</v>
      </c>
      <c r="T29" s="623">
        <f t="shared" si="2"/>
        <v>110670842.79688992</v>
      </c>
    </row>
    <row r="30" spans="2:20" x14ac:dyDescent="0.25">
      <c r="B30" s="593" t="s">
        <v>144</v>
      </c>
      <c r="C30" s="615">
        <f t="shared" ref="C30:I30" si="5">SUM(C14:C29)</f>
        <v>0</v>
      </c>
      <c r="D30" s="616">
        <f t="shared" si="5"/>
        <v>4283930.0789999999</v>
      </c>
      <c r="E30" s="617">
        <f t="shared" si="5"/>
        <v>3533255.4780000001</v>
      </c>
      <c r="F30" s="620">
        <f t="shared" si="5"/>
        <v>0</v>
      </c>
      <c r="G30" s="616">
        <f t="shared" si="5"/>
        <v>2249022.0804999997</v>
      </c>
      <c r="H30" s="616">
        <f t="shared" si="5"/>
        <v>1286822.226</v>
      </c>
      <c r="I30" s="634">
        <f t="shared" si="5"/>
        <v>0</v>
      </c>
      <c r="J30" s="625">
        <f t="shared" ref="J30:K30" si="6">SUM(J14:J29)</f>
        <v>6532952.159500001</v>
      </c>
      <c r="K30" s="626">
        <f t="shared" si="6"/>
        <v>4820077.7040000008</v>
      </c>
      <c r="L30" s="615">
        <f t="shared" ref="L30:R30" si="7">SUM(L14:L29)</f>
        <v>188239457.87000003</v>
      </c>
      <c r="M30" s="616">
        <f t="shared" si="7"/>
        <v>222533895.08327997</v>
      </c>
      <c r="N30" s="617">
        <f t="shared" si="7"/>
        <v>283132413.28670001</v>
      </c>
      <c r="O30" s="620">
        <f t="shared" si="7"/>
        <v>32409159.32</v>
      </c>
      <c r="P30" s="616">
        <f t="shared" si="7"/>
        <v>44553543.420100011</v>
      </c>
      <c r="Q30" s="616">
        <f t="shared" si="7"/>
        <v>54070858.812099993</v>
      </c>
      <c r="R30" s="634">
        <f t="shared" si="7"/>
        <v>220648617.19</v>
      </c>
      <c r="S30" s="625">
        <f t="shared" ref="S30" si="8">SUM(S14:S29)</f>
        <v>267087438.50338</v>
      </c>
      <c r="T30" s="625">
        <f t="shared" ref="T30" si="9">SUM(T14:T29)</f>
        <v>337203272.09879994</v>
      </c>
    </row>
    <row r="31" spans="2:20" x14ac:dyDescent="0.25">
      <c r="B31" s="352" t="s">
        <v>114</v>
      </c>
      <c r="C31" s="587"/>
      <c r="D31" s="588"/>
      <c r="E31" s="589"/>
      <c r="F31" s="598"/>
      <c r="G31" s="588"/>
      <c r="H31" s="588"/>
      <c r="I31" s="635"/>
      <c r="J31" s="627"/>
      <c r="K31" s="628"/>
      <c r="L31" s="587"/>
      <c r="M31" s="588"/>
      <c r="N31" s="589"/>
      <c r="O31" s="598"/>
      <c r="P31" s="588"/>
      <c r="Q31" s="588"/>
      <c r="R31" s="635"/>
      <c r="S31" s="627"/>
      <c r="T31" s="627"/>
    </row>
    <row r="32" spans="2:20" x14ac:dyDescent="0.25">
      <c r="B32" s="591" t="s">
        <v>257</v>
      </c>
      <c r="C32" s="250" t="str">
        <f>IFERROR(C14/C$30,"-")</f>
        <v>-</v>
      </c>
      <c r="D32" s="378">
        <f t="shared" ref="D32:H32" si="10">IFERROR(D14/D$30,"-")</f>
        <v>0.12318477899228103</v>
      </c>
      <c r="E32" s="378">
        <f t="shared" si="10"/>
        <v>0.1327777011657123</v>
      </c>
      <c r="F32" s="532" t="str">
        <f t="shared" si="10"/>
        <v>-</v>
      </c>
      <c r="G32" s="378">
        <f t="shared" si="10"/>
        <v>1.7947598358405717E-2</v>
      </c>
      <c r="H32" s="378">
        <f t="shared" si="10"/>
        <v>1.3414883308053772E-2</v>
      </c>
      <c r="I32" s="636" t="str">
        <f t="shared" ref="I32:K32" si="11">IFERROR(I14/I$30,"-")</f>
        <v>-</v>
      </c>
      <c r="J32" s="534">
        <f t="shared" si="11"/>
        <v>8.6956020973445791E-2</v>
      </c>
      <c r="K32" s="629">
        <f t="shared" si="11"/>
        <v>0.10091125908537842</v>
      </c>
      <c r="L32" s="250">
        <f>IFERROR(L14/L$30,"-")</f>
        <v>9.7215128045247359E-2</v>
      </c>
      <c r="M32" s="378">
        <f t="shared" ref="M32:T32" si="12">IFERROR(M14/M$30,"-")</f>
        <v>0.13281677099544328</v>
      </c>
      <c r="N32" s="378">
        <f t="shared" si="12"/>
        <v>0.13905651699246646</v>
      </c>
      <c r="O32" s="532">
        <f t="shared" si="12"/>
        <v>1.6365704051838396E-2</v>
      </c>
      <c r="P32" s="378">
        <f t="shared" si="12"/>
        <v>4.3985403237666913E-2</v>
      </c>
      <c r="Q32" s="378">
        <f t="shared" si="12"/>
        <v>1.1342381829577249E-2</v>
      </c>
      <c r="R32" s="636">
        <f t="shared" si="12"/>
        <v>8.5339858231630913E-2</v>
      </c>
      <c r="S32" s="534">
        <f t="shared" si="12"/>
        <v>0.11799858178130367</v>
      </c>
      <c r="T32" s="534">
        <f t="shared" si="12"/>
        <v>0.11857743644345359</v>
      </c>
    </row>
    <row r="33" spans="2:20" x14ac:dyDescent="0.25">
      <c r="B33" s="592" t="s">
        <v>258</v>
      </c>
      <c r="C33" s="380" t="str">
        <f t="shared" ref="C33:K33" si="13">IFERROR(C15/C$30,"-")</f>
        <v>-</v>
      </c>
      <c r="D33" s="579">
        <f t="shared" si="13"/>
        <v>2.2335724028048499E-2</v>
      </c>
      <c r="E33" s="490">
        <f t="shared" si="13"/>
        <v>3.3478018993111709E-2</v>
      </c>
      <c r="F33" s="533" t="str">
        <f t="shared" si="13"/>
        <v>-</v>
      </c>
      <c r="G33" s="607">
        <f t="shared" si="13"/>
        <v>1.213571900278193E-3</v>
      </c>
      <c r="H33" s="607">
        <f t="shared" si="13"/>
        <v>1.7523632669987782E-3</v>
      </c>
      <c r="I33" s="637" t="str">
        <f t="shared" si="13"/>
        <v>-</v>
      </c>
      <c r="J33" s="39">
        <f t="shared" si="13"/>
        <v>1.5064250831362605E-2</v>
      </c>
      <c r="K33" s="630">
        <f t="shared" si="13"/>
        <v>2.5008180656500047E-2</v>
      </c>
      <c r="L33" s="380">
        <f t="shared" ref="L33:T33" si="14">IFERROR(L15/L$30,"-")</f>
        <v>1.5396967207595792E-2</v>
      </c>
      <c r="M33" s="607">
        <f t="shared" si="14"/>
        <v>1.8847095842322872E-2</v>
      </c>
      <c r="N33" s="490">
        <f t="shared" si="14"/>
        <v>1.7402149974608958E-2</v>
      </c>
      <c r="O33" s="533">
        <f t="shared" si="14"/>
        <v>1.9757238800231862E-3</v>
      </c>
      <c r="P33" s="607">
        <f t="shared" si="14"/>
        <v>1.435173615644519E-3</v>
      </c>
      <c r="Q33" s="607">
        <f t="shared" si="14"/>
        <v>9.7986348217838281E-4</v>
      </c>
      <c r="R33" s="637">
        <f t="shared" si="14"/>
        <v>1.3425637322028304E-2</v>
      </c>
      <c r="S33" s="39">
        <f t="shared" si="14"/>
        <v>1.5942568256522911E-2</v>
      </c>
      <c r="T33" s="39">
        <f t="shared" si="14"/>
        <v>1.4768821036911413E-2</v>
      </c>
    </row>
    <row r="34" spans="2:20" x14ac:dyDescent="0.25">
      <c r="B34" s="591" t="s">
        <v>259</v>
      </c>
      <c r="C34" s="250" t="str">
        <f t="shared" ref="C34:K34" si="15">IFERROR(C16/C$30,"-")</f>
        <v>-</v>
      </c>
      <c r="D34" s="378">
        <f t="shared" si="15"/>
        <v>1.6251327336381581E-3</v>
      </c>
      <c r="E34" s="489">
        <f t="shared" si="15"/>
        <v>8.7662084422868887E-3</v>
      </c>
      <c r="F34" s="532" t="str">
        <f t="shared" si="15"/>
        <v>-</v>
      </c>
      <c r="G34" s="378">
        <f t="shared" si="15"/>
        <v>0</v>
      </c>
      <c r="H34" s="378">
        <f t="shared" si="15"/>
        <v>1.1662216968888442E-3</v>
      </c>
      <c r="I34" s="636" t="str">
        <f t="shared" si="15"/>
        <v>-</v>
      </c>
      <c r="J34" s="534">
        <f t="shared" si="15"/>
        <v>1.0656675313129545E-3</v>
      </c>
      <c r="K34" s="629">
        <f t="shared" si="15"/>
        <v>6.7372303921679668E-3</v>
      </c>
      <c r="L34" s="250">
        <f t="shared" ref="L34:T34" si="16">IFERROR(L16/L$30,"-")</f>
        <v>9.4186156295903692E-4</v>
      </c>
      <c r="M34" s="378">
        <f t="shared" si="16"/>
        <v>3.9581805723139969E-3</v>
      </c>
      <c r="N34" s="489">
        <f t="shared" si="16"/>
        <v>4.4120455507303371E-3</v>
      </c>
      <c r="O34" s="532">
        <f t="shared" si="16"/>
        <v>1.3341598766283579E-3</v>
      </c>
      <c r="P34" s="378">
        <f t="shared" si="16"/>
        <v>1.3763417069165259E-3</v>
      </c>
      <c r="Q34" s="378">
        <f t="shared" si="16"/>
        <v>4.6751700556202456E-4</v>
      </c>
      <c r="R34" s="636">
        <f t="shared" si="16"/>
        <v>9.994828556305806E-4</v>
      </c>
      <c r="S34" s="534">
        <f t="shared" si="16"/>
        <v>3.5274973824277289E-3</v>
      </c>
      <c r="T34" s="534">
        <f t="shared" si="16"/>
        <v>3.7795367238776666E-3</v>
      </c>
    </row>
    <row r="35" spans="2:20" x14ac:dyDescent="0.25">
      <c r="B35" s="592" t="s">
        <v>260</v>
      </c>
      <c r="C35" s="380" t="str">
        <f t="shared" ref="C35:K35" si="17">IFERROR(C17/C$30,"-")</f>
        <v>-</v>
      </c>
      <c r="D35" s="579">
        <f t="shared" si="17"/>
        <v>5.0717305369913342E-3</v>
      </c>
      <c r="E35" s="490">
        <f t="shared" si="17"/>
        <v>2.5590941431493056E-2</v>
      </c>
      <c r="F35" s="533" t="str">
        <f t="shared" si="17"/>
        <v>-</v>
      </c>
      <c r="G35" s="607">
        <f t="shared" si="17"/>
        <v>0</v>
      </c>
      <c r="H35" s="607">
        <f t="shared" si="17"/>
        <v>2.1984388696749163E-3</v>
      </c>
      <c r="I35" s="637" t="str">
        <f t="shared" si="17"/>
        <v>-</v>
      </c>
      <c r="J35" s="39">
        <f t="shared" si="17"/>
        <v>3.3257459215288157E-3</v>
      </c>
      <c r="K35" s="630">
        <f t="shared" si="17"/>
        <v>1.9345815508869643E-2</v>
      </c>
      <c r="L35" s="380">
        <f t="shared" ref="L35:T35" si="18">IFERROR(L17/L$30,"-")</f>
        <v>1.5001034384353861E-2</v>
      </c>
      <c r="M35" s="607">
        <f t="shared" si="18"/>
        <v>1.4313665252243746E-2</v>
      </c>
      <c r="N35" s="490">
        <f t="shared" si="18"/>
        <v>5.8651137600793666E-3</v>
      </c>
      <c r="O35" s="533">
        <f t="shared" si="18"/>
        <v>1.214971286703527E-2</v>
      </c>
      <c r="P35" s="607">
        <f t="shared" si="18"/>
        <v>4.4042268950369272E-3</v>
      </c>
      <c r="Q35" s="607">
        <f t="shared" si="18"/>
        <v>4.3423660204090827E-3</v>
      </c>
      <c r="R35" s="637">
        <f t="shared" si="18"/>
        <v>1.4582228526858962E-2</v>
      </c>
      <c r="S35" s="39">
        <f t="shared" si="18"/>
        <v>1.2660646321100597E-2</v>
      </c>
      <c r="T35" s="39">
        <f t="shared" si="18"/>
        <v>5.6209397414653606E-3</v>
      </c>
    </row>
    <row r="36" spans="2:20" x14ac:dyDescent="0.25">
      <c r="B36" s="591" t="s">
        <v>261</v>
      </c>
      <c r="C36" s="250" t="str">
        <f t="shared" ref="C36:K36" si="19">IFERROR(C18/C$30,"-")</f>
        <v>-</v>
      </c>
      <c r="D36" s="378">
        <f t="shared" si="19"/>
        <v>1.5172983405735928E-5</v>
      </c>
      <c r="E36" s="489">
        <f t="shared" si="19"/>
        <v>0</v>
      </c>
      <c r="F36" s="532" t="str">
        <f t="shared" si="19"/>
        <v>-</v>
      </c>
      <c r="G36" s="378">
        <f t="shared" si="19"/>
        <v>0</v>
      </c>
      <c r="H36" s="378">
        <f t="shared" si="19"/>
        <v>0</v>
      </c>
      <c r="I36" s="636" t="str">
        <f t="shared" si="19"/>
        <v>-</v>
      </c>
      <c r="J36" s="534">
        <f t="shared" si="19"/>
        <v>9.9495600783604657E-6</v>
      </c>
      <c r="K36" s="629">
        <f t="shared" si="19"/>
        <v>0</v>
      </c>
      <c r="L36" s="250">
        <f t="shared" ref="L36:T36" si="20">IFERROR(L18/L$30,"-")</f>
        <v>6.1996141149426261E-5</v>
      </c>
      <c r="M36" s="378">
        <f t="shared" si="20"/>
        <v>1.1649820801589814E-5</v>
      </c>
      <c r="N36" s="489">
        <f t="shared" si="20"/>
        <v>2.8727406747894499E-5</v>
      </c>
      <c r="O36" s="532">
        <f t="shared" si="20"/>
        <v>6.1710949680999004E-6</v>
      </c>
      <c r="P36" s="378">
        <f t="shared" si="20"/>
        <v>6.7334711668445467E-6</v>
      </c>
      <c r="Q36" s="378">
        <f t="shared" si="20"/>
        <v>0</v>
      </c>
      <c r="R36" s="636">
        <f t="shared" si="20"/>
        <v>5.3796484887003241E-5</v>
      </c>
      <c r="S36" s="534">
        <f t="shared" si="20"/>
        <v>1.0829711858438433E-5</v>
      </c>
      <c r="T36" s="534">
        <f t="shared" si="20"/>
        <v>2.4120940314057368E-5</v>
      </c>
    </row>
    <row r="37" spans="2:20" x14ac:dyDescent="0.25">
      <c r="B37" s="592" t="s">
        <v>262</v>
      </c>
      <c r="C37" s="380" t="str">
        <f t="shared" ref="C37:K37" si="21">IFERROR(C19/C$30,"-")</f>
        <v>-</v>
      </c>
      <c r="D37" s="579">
        <f t="shared" si="21"/>
        <v>0.14734333972774444</v>
      </c>
      <c r="E37" s="490">
        <f t="shared" si="21"/>
        <v>0</v>
      </c>
      <c r="F37" s="533" t="str">
        <f t="shared" si="21"/>
        <v>-</v>
      </c>
      <c r="G37" s="607">
        <f t="shared" si="21"/>
        <v>0.17282103447094194</v>
      </c>
      <c r="H37" s="607">
        <f t="shared" si="21"/>
        <v>0</v>
      </c>
      <c r="I37" s="637" t="str">
        <f t="shared" si="21"/>
        <v>-</v>
      </c>
      <c r="J37" s="39">
        <f t="shared" si="21"/>
        <v>0.15611424400482019</v>
      </c>
      <c r="K37" s="630">
        <f t="shared" si="21"/>
        <v>0</v>
      </c>
      <c r="L37" s="380">
        <f t="shared" ref="L37:T37" si="22">IFERROR(L19/L$30,"-")</f>
        <v>1.4723108541430266E-2</v>
      </c>
      <c r="M37" s="607">
        <f t="shared" si="22"/>
        <v>2.1356333327430616E-2</v>
      </c>
      <c r="N37" s="490">
        <f t="shared" si="22"/>
        <v>4.4999950278029499E-2</v>
      </c>
      <c r="O37" s="533">
        <f t="shared" si="22"/>
        <v>1.2572251442158049E-2</v>
      </c>
      <c r="P37" s="607">
        <f t="shared" si="22"/>
        <v>3.2366002607313225E-2</v>
      </c>
      <c r="Q37" s="607">
        <f t="shared" si="22"/>
        <v>3.6659901535657048E-2</v>
      </c>
      <c r="R37" s="637">
        <f t="shared" si="22"/>
        <v>1.4407187819639199E-2</v>
      </c>
      <c r="S37" s="39">
        <f t="shared" si="22"/>
        <v>2.3192884612099073E-2</v>
      </c>
      <c r="T37" s="39">
        <f t="shared" si="22"/>
        <v>4.3662615692786441E-2</v>
      </c>
    </row>
    <row r="38" spans="2:20" x14ac:dyDescent="0.25">
      <c r="B38" s="591" t="s">
        <v>263</v>
      </c>
      <c r="C38" s="250" t="str">
        <f t="shared" ref="C38:K38" si="23">IFERROR(C20/C$30,"-")</f>
        <v>-</v>
      </c>
      <c r="D38" s="378">
        <f t="shared" si="23"/>
        <v>3.0228406536044219E-2</v>
      </c>
      <c r="E38" s="489">
        <f t="shared" si="23"/>
        <v>5.4621779036834191E-2</v>
      </c>
      <c r="F38" s="532" t="str">
        <f t="shared" si="23"/>
        <v>-</v>
      </c>
      <c r="G38" s="378">
        <f t="shared" si="23"/>
        <v>0.39436466862202513</v>
      </c>
      <c r="H38" s="378">
        <f t="shared" si="23"/>
        <v>4.7502472963969464E-2</v>
      </c>
      <c r="I38" s="636" t="str">
        <f t="shared" si="23"/>
        <v>-</v>
      </c>
      <c r="J38" s="534">
        <f t="shared" si="23"/>
        <v>0.1555852855928142</v>
      </c>
      <c r="K38" s="629">
        <f t="shared" si="23"/>
        <v>5.2721128912323431E-2</v>
      </c>
      <c r="L38" s="250">
        <f t="shared" ref="L38:T38" si="24">IFERROR(L20/L$30,"-")</f>
        <v>2.9470792854871062E-2</v>
      </c>
      <c r="M38" s="378">
        <f t="shared" si="24"/>
        <v>2.7620112481740351E-2</v>
      </c>
      <c r="N38" s="489">
        <f t="shared" si="24"/>
        <v>2.8911349207969575E-2</v>
      </c>
      <c r="O38" s="532">
        <f t="shared" si="24"/>
        <v>3.4535039892543556E-2</v>
      </c>
      <c r="P38" s="378">
        <f t="shared" si="24"/>
        <v>6.1275952216818599E-2</v>
      </c>
      <c r="Q38" s="378">
        <f t="shared" si="24"/>
        <v>7.2844827602748893E-2</v>
      </c>
      <c r="R38" s="636">
        <f t="shared" si="24"/>
        <v>3.0214636125542628E-2</v>
      </c>
      <c r="S38" s="534">
        <f t="shared" si="24"/>
        <v>3.3234329778439459E-2</v>
      </c>
      <c r="T38" s="534">
        <f t="shared" si="24"/>
        <v>3.5956123396022339E-2</v>
      </c>
    </row>
    <row r="39" spans="2:20" x14ac:dyDescent="0.25">
      <c r="B39" s="592" t="s">
        <v>264</v>
      </c>
      <c r="C39" s="380" t="str">
        <f t="shared" ref="C39:K39" si="25">IFERROR(C21/C$30,"-")</f>
        <v>-</v>
      </c>
      <c r="D39" s="579">
        <f t="shared" si="25"/>
        <v>0</v>
      </c>
      <c r="E39" s="490">
        <f t="shared" si="25"/>
        <v>0</v>
      </c>
      <c r="F39" s="533" t="str">
        <f t="shared" si="25"/>
        <v>-</v>
      </c>
      <c r="G39" s="607">
        <f t="shared" si="25"/>
        <v>0</v>
      </c>
      <c r="H39" s="607">
        <f t="shared" si="25"/>
        <v>0</v>
      </c>
      <c r="I39" s="637" t="str">
        <f t="shared" si="25"/>
        <v>-</v>
      </c>
      <c r="J39" s="39">
        <f t="shared" si="25"/>
        <v>0</v>
      </c>
      <c r="K39" s="630">
        <f t="shared" si="25"/>
        <v>0</v>
      </c>
      <c r="L39" s="380">
        <f t="shared" ref="L39:T39" si="26">IFERROR(L21/L$30,"-")</f>
        <v>4.2467205284456013E-3</v>
      </c>
      <c r="M39" s="607">
        <f t="shared" si="26"/>
        <v>5.8805342564568382E-3</v>
      </c>
      <c r="N39" s="490">
        <f t="shared" si="26"/>
        <v>4.9214907393489013E-3</v>
      </c>
      <c r="O39" s="533">
        <f t="shared" si="26"/>
        <v>2.7628495116423157E-3</v>
      </c>
      <c r="P39" s="607">
        <f t="shared" si="26"/>
        <v>2.6158256123669362E-4</v>
      </c>
      <c r="Q39" s="607">
        <f t="shared" si="26"/>
        <v>6.0314762362720083E-4</v>
      </c>
      <c r="R39" s="637">
        <f t="shared" si="26"/>
        <v>4.0287676003631341E-3</v>
      </c>
      <c r="S39" s="39">
        <f t="shared" si="26"/>
        <v>4.943222454257397E-3</v>
      </c>
      <c r="T39" s="39">
        <f t="shared" si="26"/>
        <v>4.2290403978706669E-3</v>
      </c>
    </row>
    <row r="40" spans="2:20" x14ac:dyDescent="0.25">
      <c r="B40" s="591" t="s">
        <v>265</v>
      </c>
      <c r="C40" s="250" t="str">
        <f t="shared" ref="C40:K40" si="27">IFERROR(C22/C$30,"-")</f>
        <v>-</v>
      </c>
      <c r="D40" s="378">
        <f t="shared" si="27"/>
        <v>0</v>
      </c>
      <c r="E40" s="489">
        <f t="shared" si="27"/>
        <v>0</v>
      </c>
      <c r="F40" s="532" t="str">
        <f t="shared" si="27"/>
        <v>-</v>
      </c>
      <c r="G40" s="378">
        <f t="shared" si="27"/>
        <v>0</v>
      </c>
      <c r="H40" s="378">
        <f t="shared" si="27"/>
        <v>0</v>
      </c>
      <c r="I40" s="636" t="str">
        <f t="shared" si="27"/>
        <v>-</v>
      </c>
      <c r="J40" s="534">
        <f t="shared" si="27"/>
        <v>0</v>
      </c>
      <c r="K40" s="629">
        <f t="shared" si="27"/>
        <v>0</v>
      </c>
      <c r="L40" s="250">
        <f t="shared" ref="L40:T40" si="28">IFERROR(L22/L$30,"-")</f>
        <v>2.5472140932914167E-4</v>
      </c>
      <c r="M40" s="378">
        <f t="shared" si="28"/>
        <v>2.3494162532154515E-4</v>
      </c>
      <c r="N40" s="489">
        <f t="shared" si="28"/>
        <v>4.8785956035268319E-4</v>
      </c>
      <c r="O40" s="532">
        <f t="shared" si="28"/>
        <v>1.8040579029743247E-5</v>
      </c>
      <c r="P40" s="378">
        <f t="shared" si="28"/>
        <v>9.3783786411810841E-5</v>
      </c>
      <c r="Q40" s="378">
        <f t="shared" si="28"/>
        <v>1.8494250359053289E-5</v>
      </c>
      <c r="R40" s="636">
        <f t="shared" si="28"/>
        <v>2.199574174453497E-4</v>
      </c>
      <c r="S40" s="534">
        <f t="shared" si="28"/>
        <v>2.113947227034621E-4</v>
      </c>
      <c r="T40" s="534">
        <f t="shared" si="28"/>
        <v>4.1259639564493656E-4</v>
      </c>
    </row>
    <row r="41" spans="2:20" x14ac:dyDescent="0.25">
      <c r="B41" s="592" t="s">
        <v>266</v>
      </c>
      <c r="C41" s="380" t="str">
        <f t="shared" ref="C41:K41" si="29">IFERROR(C23/C$30,"-")</f>
        <v>-</v>
      </c>
      <c r="D41" s="579">
        <f t="shared" si="29"/>
        <v>0</v>
      </c>
      <c r="E41" s="490">
        <f t="shared" si="29"/>
        <v>0</v>
      </c>
      <c r="F41" s="533" t="str">
        <f t="shared" si="29"/>
        <v>-</v>
      </c>
      <c r="G41" s="607">
        <f t="shared" si="29"/>
        <v>0</v>
      </c>
      <c r="H41" s="607">
        <f t="shared" si="29"/>
        <v>0</v>
      </c>
      <c r="I41" s="637" t="str">
        <f t="shared" si="29"/>
        <v>-</v>
      </c>
      <c r="J41" s="39">
        <f t="shared" si="29"/>
        <v>0</v>
      </c>
      <c r="K41" s="630">
        <f t="shared" si="29"/>
        <v>0</v>
      </c>
      <c r="L41" s="380">
        <f t="shared" ref="L41:T41" si="30">IFERROR(L23/L$30,"-")</f>
        <v>1.0109952618511542E-4</v>
      </c>
      <c r="M41" s="607">
        <f t="shared" si="30"/>
        <v>5.4995927678432727E-4</v>
      </c>
      <c r="N41" s="490">
        <f t="shared" si="30"/>
        <v>5.7862229628270387E-4</v>
      </c>
      <c r="O41" s="533">
        <f t="shared" si="30"/>
        <v>4.2736869115431284E-4</v>
      </c>
      <c r="P41" s="607">
        <f t="shared" si="30"/>
        <v>4.5173511364126701E-4</v>
      </c>
      <c r="Q41" s="607">
        <f t="shared" si="30"/>
        <v>1.0898099511379188E-3</v>
      </c>
      <c r="R41" s="637">
        <f t="shared" si="30"/>
        <v>1.490223705851995E-4</v>
      </c>
      <c r="S41" s="39">
        <f t="shared" si="30"/>
        <v>5.3357425118364949E-4</v>
      </c>
      <c r="T41" s="39">
        <f t="shared" si="30"/>
        <v>6.605917129497707E-4</v>
      </c>
    </row>
    <row r="42" spans="2:20" x14ac:dyDescent="0.25">
      <c r="B42" s="591" t="s">
        <v>267</v>
      </c>
      <c r="C42" s="250" t="str">
        <f t="shared" ref="C42:K42" si="31">IFERROR(C24/C$30,"-")</f>
        <v>-</v>
      </c>
      <c r="D42" s="378">
        <f t="shared" si="31"/>
        <v>3.0790852340613097E-2</v>
      </c>
      <c r="E42" s="489">
        <f t="shared" si="31"/>
        <v>3.0066493821763768E-2</v>
      </c>
      <c r="F42" s="532" t="str">
        <f t="shared" si="31"/>
        <v>-</v>
      </c>
      <c r="G42" s="378">
        <f t="shared" si="31"/>
        <v>4.8798364832238926E-4</v>
      </c>
      <c r="H42" s="378">
        <f t="shared" si="31"/>
        <v>5.120586097181694E-3</v>
      </c>
      <c r="I42" s="636" t="str">
        <f t="shared" si="31"/>
        <v>-</v>
      </c>
      <c r="J42" s="534">
        <f t="shared" si="31"/>
        <v>2.03588425650096E-2</v>
      </c>
      <c r="K42" s="629">
        <f t="shared" si="31"/>
        <v>2.3406653362947522E-2</v>
      </c>
      <c r="L42" s="250">
        <f t="shared" ref="L42:T42" si="32">IFERROR(L24/L$30,"-")</f>
        <v>3.0107361039649595E-2</v>
      </c>
      <c r="M42" s="378">
        <f t="shared" si="32"/>
        <v>3.1446402470648997E-2</v>
      </c>
      <c r="N42" s="489">
        <f t="shared" si="32"/>
        <v>2.5965679590625387E-2</v>
      </c>
      <c r="O42" s="532">
        <f t="shared" si="32"/>
        <v>5.2838621424630026E-3</v>
      </c>
      <c r="P42" s="378">
        <f t="shared" si="32"/>
        <v>1.9666881525851779E-3</v>
      </c>
      <c r="Q42" s="378">
        <f t="shared" si="32"/>
        <v>3.1556166482012127E-3</v>
      </c>
      <c r="R42" s="636">
        <f t="shared" si="32"/>
        <v>2.6461252847881492E-2</v>
      </c>
      <c r="S42" s="534">
        <f t="shared" si="32"/>
        <v>2.652881540911679E-2</v>
      </c>
      <c r="T42" s="534">
        <f t="shared" si="32"/>
        <v>2.2308064748461112E-2</v>
      </c>
    </row>
    <row r="43" spans="2:20" x14ac:dyDescent="0.25">
      <c r="B43" s="592" t="s">
        <v>268</v>
      </c>
      <c r="C43" s="380" t="str">
        <f t="shared" ref="C43:K43" si="33">IFERROR(C25/C$30,"-")</f>
        <v>-</v>
      </c>
      <c r="D43" s="579">
        <f t="shared" si="33"/>
        <v>0.4809064800331444</v>
      </c>
      <c r="E43" s="490">
        <f t="shared" si="33"/>
        <v>0.27924296845878971</v>
      </c>
      <c r="F43" s="533" t="str">
        <f t="shared" si="33"/>
        <v>-</v>
      </c>
      <c r="G43" s="607">
        <f t="shared" si="33"/>
        <v>0.3770365266095928</v>
      </c>
      <c r="H43" s="607">
        <f t="shared" si="33"/>
        <v>0.76699925137911007</v>
      </c>
      <c r="I43" s="637" t="str">
        <f t="shared" si="33"/>
        <v>-</v>
      </c>
      <c r="J43" s="39">
        <f t="shared" si="33"/>
        <v>0.44514840113609128</v>
      </c>
      <c r="K43" s="630">
        <f t="shared" si="33"/>
        <v>0.40945987869908407</v>
      </c>
      <c r="L43" s="380">
        <f t="shared" ref="L43:T43" si="34">IFERROR(L25/L$30,"-")</f>
        <v>0.33438855876577428</v>
      </c>
      <c r="M43" s="607">
        <f t="shared" si="34"/>
        <v>0.29818573807476428</v>
      </c>
      <c r="N43" s="490">
        <f t="shared" si="34"/>
        <v>0.22944025884615096</v>
      </c>
      <c r="O43" s="533">
        <f t="shared" si="34"/>
        <v>0.41649493579026903</v>
      </c>
      <c r="P43" s="607">
        <f t="shared" si="34"/>
        <v>0.43910786131712998</v>
      </c>
      <c r="Q43" s="607">
        <f t="shared" si="34"/>
        <v>0.52535698746000292</v>
      </c>
      <c r="R43" s="637">
        <f t="shared" si="34"/>
        <v>0.34644845149505193</v>
      </c>
      <c r="S43" s="39">
        <f t="shared" si="34"/>
        <v>0.32169332035535875</v>
      </c>
      <c r="T43" s="39">
        <f t="shared" si="34"/>
        <v>0.27689078194881528</v>
      </c>
    </row>
    <row r="44" spans="2:20" x14ac:dyDescent="0.25">
      <c r="B44" s="591" t="s">
        <v>269</v>
      </c>
      <c r="C44" s="250" t="str">
        <f t="shared" ref="C44:K44" si="35">IFERROR(C26/C$30,"-")</f>
        <v>-</v>
      </c>
      <c r="D44" s="378">
        <f t="shared" si="35"/>
        <v>4.3561635357867849E-4</v>
      </c>
      <c r="E44" s="489">
        <f t="shared" si="35"/>
        <v>6.3341018330970514E-4</v>
      </c>
      <c r="F44" s="532" t="str">
        <f t="shared" si="35"/>
        <v>-</v>
      </c>
      <c r="G44" s="378">
        <f t="shared" si="35"/>
        <v>0</v>
      </c>
      <c r="H44" s="378">
        <f t="shared" si="35"/>
        <v>0</v>
      </c>
      <c r="I44" s="636" t="str">
        <f t="shared" si="35"/>
        <v>-</v>
      </c>
      <c r="J44" s="534">
        <f t="shared" si="35"/>
        <v>2.8565186984972897E-4</v>
      </c>
      <c r="K44" s="629">
        <f t="shared" si="35"/>
        <v>4.6430786751482621E-4</v>
      </c>
      <c r="L44" s="250">
        <f t="shared" ref="L44:T44" si="36">IFERROR(L26/L$30,"-")</f>
        <v>6.0859850690346646E-3</v>
      </c>
      <c r="M44" s="378">
        <f t="shared" si="36"/>
        <v>3.8644445363173519E-3</v>
      </c>
      <c r="N44" s="489">
        <f t="shared" si="36"/>
        <v>3.9713991709247427E-3</v>
      </c>
      <c r="O44" s="532">
        <f t="shared" si="36"/>
        <v>3.1683635785218514E-4</v>
      </c>
      <c r="P44" s="378">
        <f t="shared" si="36"/>
        <v>4.7775010394340975E-4</v>
      </c>
      <c r="Q44" s="378">
        <f t="shared" si="36"/>
        <v>2.2575764965043117E-4</v>
      </c>
      <c r="R44" s="636">
        <f t="shared" si="36"/>
        <v>5.2386049127362763E-3</v>
      </c>
      <c r="S44" s="534">
        <f t="shared" si="36"/>
        <v>3.2995013166403474E-3</v>
      </c>
      <c r="T44" s="534">
        <f t="shared" si="36"/>
        <v>3.3707820636321964E-3</v>
      </c>
    </row>
    <row r="45" spans="2:20" x14ac:dyDescent="0.25">
      <c r="B45" s="592" t="s">
        <v>270</v>
      </c>
      <c r="C45" s="380" t="str">
        <f t="shared" ref="C45:K45" si="37">IFERROR(C27/C$30,"-")</f>
        <v>-</v>
      </c>
      <c r="D45" s="579">
        <f t="shared" si="37"/>
        <v>0</v>
      </c>
      <c r="E45" s="490">
        <f t="shared" si="37"/>
        <v>7.4813723956816004E-3</v>
      </c>
      <c r="F45" s="533" t="str">
        <f t="shared" si="37"/>
        <v>-</v>
      </c>
      <c r="G45" s="607">
        <f t="shared" si="37"/>
        <v>0</v>
      </c>
      <c r="H45" s="607">
        <f t="shared" si="37"/>
        <v>0</v>
      </c>
      <c r="I45" s="637" t="str">
        <f t="shared" si="37"/>
        <v>-</v>
      </c>
      <c r="J45" s="39">
        <f t="shared" si="37"/>
        <v>0</v>
      </c>
      <c r="K45" s="630">
        <f t="shared" si="37"/>
        <v>5.4840609681590302E-3</v>
      </c>
      <c r="L45" s="380">
        <f t="shared" ref="L45:T45" si="38">IFERROR(L27/L$30,"-")</f>
        <v>2.1328153222650371E-4</v>
      </c>
      <c r="M45" s="607">
        <f t="shared" si="38"/>
        <v>3.2943835352616455E-4</v>
      </c>
      <c r="N45" s="490">
        <f t="shared" si="38"/>
        <v>1.1770875578497632E-3</v>
      </c>
      <c r="O45" s="533">
        <f t="shared" si="38"/>
        <v>1.4990625804359803E-2</v>
      </c>
      <c r="P45" s="607">
        <f t="shared" si="38"/>
        <v>2.2444903889481821E-5</v>
      </c>
      <c r="Q45" s="607">
        <f t="shared" si="38"/>
        <v>0</v>
      </c>
      <c r="R45" s="637">
        <f t="shared" si="38"/>
        <v>2.3837973094890442E-3</v>
      </c>
      <c r="S45" s="39">
        <f t="shared" si="38"/>
        <v>2.7822798562299135E-4</v>
      </c>
      <c r="T45" s="39">
        <f t="shared" si="38"/>
        <v>9.8834047140000333E-4</v>
      </c>
    </row>
    <row r="46" spans="2:20" x14ac:dyDescent="0.25">
      <c r="B46" s="591" t="s">
        <v>271</v>
      </c>
      <c r="C46" s="250" t="str">
        <f t="shared" ref="C46:K46" si="39">IFERROR(C28/C$30,"-")</f>
        <v>-</v>
      </c>
      <c r="D46" s="378">
        <f t="shared" si="39"/>
        <v>8.7330565532323198E-2</v>
      </c>
      <c r="E46" s="489">
        <f t="shared" si="39"/>
        <v>0.33836646668888287</v>
      </c>
      <c r="F46" s="532" t="str">
        <f t="shared" si="39"/>
        <v>-</v>
      </c>
      <c r="G46" s="378">
        <f t="shared" si="39"/>
        <v>3.2853905766711308E-2</v>
      </c>
      <c r="H46" s="378">
        <f t="shared" si="39"/>
        <v>6.3951043382118267E-2</v>
      </c>
      <c r="I46" s="636" t="str">
        <f t="shared" si="39"/>
        <v>-</v>
      </c>
      <c r="J46" s="534">
        <f t="shared" si="39"/>
        <v>6.8576530955997111E-2</v>
      </c>
      <c r="K46" s="629">
        <f t="shared" si="39"/>
        <v>0.26510543490607591</v>
      </c>
      <c r="L46" s="250">
        <f t="shared" ref="L46:T46" si="40">IFERROR(L28/L$30,"-")</f>
        <v>1.3274600013593841E-2</v>
      </c>
      <c r="M46" s="378">
        <f t="shared" si="40"/>
        <v>7.504298721248924E-2</v>
      </c>
      <c r="N46" s="489">
        <f t="shared" si="40"/>
        <v>0.1455964600370008</v>
      </c>
      <c r="O46" s="532">
        <f t="shared" si="40"/>
        <v>1.0343846833235292E-2</v>
      </c>
      <c r="P46" s="378">
        <f t="shared" si="40"/>
        <v>2.5036451031115223E-2</v>
      </c>
      <c r="Q46" s="378">
        <f t="shared" si="40"/>
        <v>0.11411293020963141</v>
      </c>
      <c r="R46" s="636">
        <f t="shared" si="40"/>
        <v>1.2844127128880285E-2</v>
      </c>
      <c r="S46" s="534">
        <f t="shared" si="40"/>
        <v>6.6701268135283542E-2</v>
      </c>
      <c r="T46" s="534">
        <f t="shared" si="40"/>
        <v>0.14054804669982701</v>
      </c>
    </row>
    <row r="47" spans="2:20" ht="15.75" thickBot="1" x14ac:dyDescent="0.3">
      <c r="B47" s="594" t="s">
        <v>46</v>
      </c>
      <c r="C47" s="595" t="str">
        <f t="shared" ref="C47:K47" si="41">IFERROR(C29/C$30,"-")</f>
        <v>-</v>
      </c>
      <c r="D47" s="407">
        <f t="shared" si="41"/>
        <v>7.073220020218729E-2</v>
      </c>
      <c r="E47" s="596">
        <f t="shared" si="41"/>
        <v>8.8974639382134138E-2</v>
      </c>
      <c r="F47" s="599" t="str">
        <f t="shared" si="41"/>
        <v>-</v>
      </c>
      <c r="G47" s="407">
        <f t="shared" si="41"/>
        <v>3.2747106237225767E-3</v>
      </c>
      <c r="H47" s="407">
        <f t="shared" si="41"/>
        <v>9.789473903600418E-2</v>
      </c>
      <c r="I47" s="638" t="str">
        <f t="shared" si="41"/>
        <v>-</v>
      </c>
      <c r="J47" s="64">
        <f t="shared" si="41"/>
        <v>4.7509409057689259E-2</v>
      </c>
      <c r="K47" s="608">
        <f t="shared" si="41"/>
        <v>9.1356049640978959E-2</v>
      </c>
      <c r="L47" s="595">
        <f t="shared" ref="L47:T47" si="42">IFERROR(L29/L$30,"-")</f>
        <v>0.43851678337815431</v>
      </c>
      <c r="M47" s="407">
        <f t="shared" si="42"/>
        <v>0.36554174590139493</v>
      </c>
      <c r="N47" s="596">
        <f t="shared" si="42"/>
        <v>0.34718528903083196</v>
      </c>
      <c r="O47" s="599">
        <f t="shared" si="42"/>
        <v>0.47042287118479942</v>
      </c>
      <c r="P47" s="407">
        <f t="shared" si="42"/>
        <v>0.38773186927948333</v>
      </c>
      <c r="Q47" s="407">
        <f t="shared" si="42"/>
        <v>0.22880039873125735</v>
      </c>
      <c r="R47" s="638">
        <f t="shared" si="42"/>
        <v>0.44320319155134974</v>
      </c>
      <c r="S47" s="64">
        <f t="shared" si="42"/>
        <v>0.36924333752608124</v>
      </c>
      <c r="T47" s="64">
        <f t="shared" si="42"/>
        <v>0.32820216158656834</v>
      </c>
    </row>
    <row r="49" spans="1:8" x14ac:dyDescent="0.25">
      <c r="A49" s="643" t="s">
        <v>294</v>
      </c>
    </row>
    <row r="51" spans="1:8" x14ac:dyDescent="0.25">
      <c r="B51" s="647"/>
      <c r="C51" s="837" t="str">
        <f>$A$1</f>
        <v>Fife</v>
      </c>
      <c r="D51" s="838"/>
      <c r="E51" s="846"/>
      <c r="F51" s="838" t="s">
        <v>71</v>
      </c>
      <c r="G51" s="838"/>
      <c r="H51" s="838"/>
    </row>
    <row r="52" spans="1:8" ht="15.75" thickBot="1" x14ac:dyDescent="0.3">
      <c r="B52" s="645" t="s">
        <v>295</v>
      </c>
      <c r="C52" s="648" t="s">
        <v>5</v>
      </c>
      <c r="D52" s="648" t="s">
        <v>6</v>
      </c>
      <c r="E52" s="649" t="s">
        <v>104</v>
      </c>
      <c r="F52" s="648" t="s">
        <v>5</v>
      </c>
      <c r="G52" s="648" t="s">
        <v>6</v>
      </c>
      <c r="H52" s="648" t="s">
        <v>104</v>
      </c>
    </row>
    <row r="53" spans="1:8" x14ac:dyDescent="0.25">
      <c r="B53" s="650" t="s">
        <v>302</v>
      </c>
      <c r="C53" s="657">
        <f>I30</f>
        <v>0</v>
      </c>
      <c r="D53" s="657">
        <f t="shared" ref="D53:E53" si="43">J30</f>
        <v>6532952.159500001</v>
      </c>
      <c r="E53" s="659">
        <f t="shared" si="43"/>
        <v>4820077.7040000008</v>
      </c>
      <c r="F53" s="651">
        <f>R30</f>
        <v>220648617.19</v>
      </c>
      <c r="G53" s="651">
        <f t="shared" ref="G53:H53" si="44">S30</f>
        <v>267087438.50338</v>
      </c>
      <c r="H53" s="651">
        <f t="shared" si="44"/>
        <v>337203272.09879994</v>
      </c>
    </row>
    <row r="54" spans="1:8" x14ac:dyDescent="0.25">
      <c r="B54" s="644" t="s">
        <v>296</v>
      </c>
      <c r="C54" s="658" t="s">
        <v>412</v>
      </c>
      <c r="D54" s="658" t="s">
        <v>411</v>
      </c>
      <c r="E54" s="660" t="s">
        <v>411</v>
      </c>
      <c r="F54" s="653" t="s">
        <v>412</v>
      </c>
      <c r="G54" s="653">
        <v>21975914.620000001</v>
      </c>
      <c r="H54" s="653">
        <v>19392009.030000001</v>
      </c>
    </row>
    <row r="55" spans="1:8" x14ac:dyDescent="0.25">
      <c r="B55" s="650" t="s">
        <v>297</v>
      </c>
      <c r="C55" s="657" t="s">
        <v>412</v>
      </c>
      <c r="D55" s="657">
        <v>3192729.7</v>
      </c>
      <c r="E55" s="659">
        <v>2525257.7999999998</v>
      </c>
      <c r="F55" s="652" t="s">
        <v>412</v>
      </c>
      <c r="G55" s="652">
        <v>30217870.109999999</v>
      </c>
      <c r="H55" s="652">
        <v>21318013.316</v>
      </c>
    </row>
    <row r="56" spans="1:8" x14ac:dyDescent="0.25">
      <c r="B56" s="644" t="s">
        <v>298</v>
      </c>
      <c r="C56" s="658">
        <f>IFERROR(C58-(SUM(C53:C55)),"-")</f>
        <v>4543338</v>
      </c>
      <c r="D56" s="658">
        <f t="shared" ref="D56:E56" si="45">IFERROR(D58-(SUM(D53:D55)),"-")</f>
        <v>4.9999728798866272E-4</v>
      </c>
      <c r="E56" s="660">
        <f t="shared" si="45"/>
        <v>-9.3132257461547852E-10</v>
      </c>
      <c r="F56" s="653">
        <f>IFERROR(F58-(SUM(F53:F55)),"-")</f>
        <v>81142615.540000021</v>
      </c>
      <c r="G56" s="653">
        <f t="shared" ref="G56" si="46">IFERROR(G58-(SUM(G53:G55)),"-")</f>
        <v>12664316.306620002</v>
      </c>
      <c r="H56" s="653">
        <f t="shared" ref="H56" si="47">IFERROR(H58-(SUM(H53:H55)),"-")</f>
        <v>1.1920928955078125E-7</v>
      </c>
    </row>
    <row r="57" spans="1:8" s="646" customFormat="1" x14ac:dyDescent="0.25">
      <c r="B57" s="644" t="s">
        <v>300</v>
      </c>
      <c r="C57" s="658" t="s">
        <v>115</v>
      </c>
      <c r="D57" s="658" t="s">
        <v>411</v>
      </c>
      <c r="E57" s="660" t="s">
        <v>411</v>
      </c>
      <c r="F57" s="653">
        <v>85820538.799999997</v>
      </c>
      <c r="G57" s="653">
        <v>47195663.519999996</v>
      </c>
      <c r="H57" s="653">
        <v>26445620.789999999</v>
      </c>
    </row>
    <row r="58" spans="1:8" ht="20.25" customHeight="1" x14ac:dyDescent="0.25">
      <c r="B58" s="662" t="s">
        <v>299</v>
      </c>
      <c r="C58" s="663">
        <v>4543338</v>
      </c>
      <c r="D58" s="663">
        <v>9725681.8599999994</v>
      </c>
      <c r="E58" s="664">
        <v>7345335.5039999997</v>
      </c>
      <c r="F58" s="663">
        <v>301791232.73000002</v>
      </c>
      <c r="G58" s="663">
        <v>331945539.54000002</v>
      </c>
      <c r="H58" s="663">
        <v>377913294.44480002</v>
      </c>
    </row>
    <row r="59" spans="1:8" ht="15.75" thickBot="1" x14ac:dyDescent="0.3">
      <c r="B59" s="654" t="s">
        <v>301</v>
      </c>
      <c r="C59" s="655">
        <f>SUM(C57:C58)</f>
        <v>4543338</v>
      </c>
      <c r="D59" s="655">
        <f t="shared" ref="D59:H59" si="48">SUM(D57:D58)</f>
        <v>9725681.8599999994</v>
      </c>
      <c r="E59" s="661">
        <f t="shared" si="48"/>
        <v>7345335.5039999997</v>
      </c>
      <c r="F59" s="655">
        <f t="shared" si="48"/>
        <v>387611771.53000003</v>
      </c>
      <c r="G59" s="655">
        <f t="shared" si="48"/>
        <v>379141203.06</v>
      </c>
      <c r="H59" s="655">
        <f t="shared" si="48"/>
        <v>404358915.23480004</v>
      </c>
    </row>
    <row r="61" spans="1:8" x14ac:dyDescent="0.25">
      <c r="C61" s="651"/>
      <c r="D61" s="651"/>
      <c r="E61" s="651"/>
      <c r="F61" s="651"/>
      <c r="G61" s="651"/>
      <c r="H61" s="651"/>
    </row>
  </sheetData>
  <mergeCells count="12">
    <mergeCell ref="L10:T10"/>
    <mergeCell ref="L11:N11"/>
    <mergeCell ref="O11:Q11"/>
    <mergeCell ref="R11:T11"/>
    <mergeCell ref="C51:E51"/>
    <mergeCell ref="F51:H51"/>
    <mergeCell ref="A1:C1"/>
    <mergeCell ref="C11:E11"/>
    <mergeCell ref="F11:H11"/>
    <mergeCell ref="B10:B11"/>
    <mergeCell ref="I11:K11"/>
    <mergeCell ref="C10:K10"/>
  </mergeCells>
  <phoneticPr fontId="11" type="noConversion"/>
  <hyperlinks>
    <hyperlink ref="C5" location="'Financial Gain'!A11" display="Table OC1.1" xr:uid="{44AA57C2-3E1F-496E-8C06-A85FCF401AF3}"/>
    <hyperlink ref="C6" location="'Financial Gain'!A51" display="Table OC1.2" xr:uid="{71C69403-E94D-450B-BF12-FC8BE81E6F27}"/>
    <hyperlink ref="A3" location="Contents!A1" display="Return to Contents" xr:uid="{19CE334F-4442-40FE-9308-E9E32633BB5F}"/>
  </hyperlink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39BD31-529B-4B55-8A5F-68A75C047809}">
  <dimension ref="A1:T61"/>
  <sheetViews>
    <sheetView workbookViewId="0">
      <selection activeCell="A3" sqref="A3"/>
    </sheetView>
  </sheetViews>
  <sheetFormatPr defaultRowHeight="15" x14ac:dyDescent="0.25"/>
  <cols>
    <col min="1" max="1" width="9.140625" style="646"/>
    <col min="2" max="2" width="76.5703125" style="646" customWidth="1"/>
    <col min="3" max="16384" width="9.140625" style="646"/>
  </cols>
  <sheetData>
    <row r="1" spans="1:20" ht="18.75" x14ac:dyDescent="0.3">
      <c r="A1" s="831" t="s">
        <v>86</v>
      </c>
      <c r="B1" s="831"/>
      <c r="C1" s="831"/>
    </row>
    <row r="2" spans="1:20" x14ac:dyDescent="0.25">
      <c r="A2" s="647" t="s">
        <v>303</v>
      </c>
    </row>
    <row r="3" spans="1:20" s="781" customFormat="1" x14ac:dyDescent="0.25">
      <c r="A3" s="297" t="s">
        <v>0</v>
      </c>
    </row>
    <row r="5" spans="1:20" s="753" customFormat="1" x14ac:dyDescent="0.25">
      <c r="A5" s="280" t="s">
        <v>331</v>
      </c>
      <c r="B5" s="280"/>
      <c r="C5" s="281" t="s">
        <v>334</v>
      </c>
    </row>
    <row r="6" spans="1:20" s="753" customFormat="1" x14ac:dyDescent="0.25">
      <c r="A6" s="280" t="s">
        <v>332</v>
      </c>
      <c r="B6" s="280"/>
      <c r="C6" s="281" t="s">
        <v>335</v>
      </c>
    </row>
    <row r="7" spans="1:20" s="753" customFormat="1" x14ac:dyDescent="0.25">
      <c r="A7" s="280" t="s">
        <v>333</v>
      </c>
      <c r="B7" s="280"/>
      <c r="C7" s="281" t="s">
        <v>336</v>
      </c>
    </row>
    <row r="8" spans="1:20" s="753" customFormat="1" x14ac:dyDescent="0.25"/>
    <row r="9" spans="1:20" x14ac:dyDescent="0.25">
      <c r="A9" s="701" t="s">
        <v>324</v>
      </c>
      <c r="B9" s="700"/>
      <c r="C9" s="700"/>
      <c r="D9" s="700"/>
      <c r="E9" s="700"/>
      <c r="F9" s="700"/>
      <c r="G9" s="700"/>
      <c r="H9" s="700"/>
      <c r="I9" s="700"/>
      <c r="J9" s="700"/>
      <c r="K9" s="700"/>
      <c r="L9" s="700"/>
    </row>
    <row r="10" spans="1:20" x14ac:dyDescent="0.25">
      <c r="A10" s="701"/>
      <c r="B10" s="700"/>
      <c r="C10" s="700"/>
      <c r="D10" s="700"/>
      <c r="E10" s="700"/>
      <c r="F10" s="700"/>
      <c r="G10" s="700"/>
      <c r="H10" s="700"/>
      <c r="I10" s="700"/>
      <c r="J10" s="700"/>
      <c r="K10" s="700"/>
      <c r="L10" s="700"/>
    </row>
    <row r="11" spans="1:20" x14ac:dyDescent="0.25">
      <c r="A11" s="700"/>
      <c r="B11" s="702"/>
      <c r="C11" s="837" t="str">
        <f>$A$1</f>
        <v>Fife</v>
      </c>
      <c r="D11" s="838"/>
      <c r="E11" s="838"/>
      <c r="F11" s="838"/>
      <c r="G11" s="838"/>
      <c r="H11" s="838"/>
      <c r="I11" s="838"/>
      <c r="J11" s="838"/>
      <c r="K11" s="846"/>
      <c r="L11" s="838" t="s">
        <v>71</v>
      </c>
      <c r="M11" s="838"/>
      <c r="N11" s="838"/>
      <c r="O11" s="838"/>
      <c r="P11" s="838"/>
      <c r="Q11" s="838"/>
      <c r="R11" s="838"/>
      <c r="S11" s="838"/>
      <c r="T11" s="838"/>
    </row>
    <row r="12" spans="1:20" s="700" customFormat="1" x14ac:dyDescent="0.25">
      <c r="B12" s="702"/>
      <c r="C12" s="848" t="s">
        <v>322</v>
      </c>
      <c r="D12" s="849" t="s">
        <v>322</v>
      </c>
      <c r="E12" s="874" t="s">
        <v>322</v>
      </c>
      <c r="F12" s="873" t="s">
        <v>323</v>
      </c>
      <c r="G12" s="849" t="s">
        <v>323</v>
      </c>
      <c r="H12" s="874" t="s">
        <v>323</v>
      </c>
      <c r="I12" s="849" t="s">
        <v>320</v>
      </c>
      <c r="J12" s="849" t="s">
        <v>320</v>
      </c>
      <c r="K12" s="874" t="s">
        <v>320</v>
      </c>
      <c r="L12" s="848" t="s">
        <v>322</v>
      </c>
      <c r="M12" s="849" t="s">
        <v>322</v>
      </c>
      <c r="N12" s="874" t="s">
        <v>322</v>
      </c>
      <c r="O12" s="873" t="s">
        <v>323</v>
      </c>
      <c r="P12" s="849" t="s">
        <v>323</v>
      </c>
      <c r="Q12" s="874" t="s">
        <v>323</v>
      </c>
      <c r="R12" s="873" t="s">
        <v>320</v>
      </c>
      <c r="S12" s="849" t="s">
        <v>320</v>
      </c>
      <c r="T12" s="849" t="s">
        <v>320</v>
      </c>
    </row>
    <row r="13" spans="1:20" ht="15.75" thickBot="1" x14ac:dyDescent="0.3">
      <c r="A13" s="700"/>
      <c r="B13" s="702" t="s">
        <v>304</v>
      </c>
      <c r="C13" s="718" t="s">
        <v>5</v>
      </c>
      <c r="D13" s="714" t="s">
        <v>6</v>
      </c>
      <c r="E13" s="714" t="s">
        <v>104</v>
      </c>
      <c r="F13" s="722" t="s">
        <v>5</v>
      </c>
      <c r="G13" s="714" t="s">
        <v>6</v>
      </c>
      <c r="H13" s="206" t="s">
        <v>104</v>
      </c>
      <c r="I13" s="714" t="s">
        <v>5</v>
      </c>
      <c r="J13" s="714" t="s">
        <v>6</v>
      </c>
      <c r="K13" s="96" t="s">
        <v>104</v>
      </c>
      <c r="L13" s="714" t="s">
        <v>5</v>
      </c>
      <c r="M13" s="714" t="s">
        <v>6</v>
      </c>
      <c r="N13" s="714" t="s">
        <v>104</v>
      </c>
      <c r="O13" s="722" t="s">
        <v>5</v>
      </c>
      <c r="P13" s="714" t="s">
        <v>6</v>
      </c>
      <c r="Q13" s="206" t="s">
        <v>104</v>
      </c>
      <c r="R13" s="714" t="s">
        <v>5</v>
      </c>
      <c r="S13" s="714" t="s">
        <v>6</v>
      </c>
      <c r="T13" s="714" t="s">
        <v>104</v>
      </c>
    </row>
    <row r="14" spans="1:20" s="700" customFormat="1" x14ac:dyDescent="0.25">
      <c r="B14" s="165" t="s">
        <v>113</v>
      </c>
      <c r="C14" s="89"/>
      <c r="D14" s="86"/>
      <c r="E14" s="86"/>
      <c r="F14" s="723"/>
      <c r="G14" s="86"/>
      <c r="H14" s="724"/>
      <c r="I14" s="86"/>
      <c r="J14" s="86"/>
      <c r="K14" s="90"/>
      <c r="L14" s="86"/>
      <c r="M14" s="86"/>
      <c r="N14" s="86"/>
      <c r="O14" s="723"/>
      <c r="P14" s="86"/>
      <c r="Q14" s="724"/>
      <c r="R14" s="86"/>
      <c r="S14" s="86"/>
      <c r="T14" s="86"/>
    </row>
    <row r="15" spans="1:20" s="700" customFormat="1" x14ac:dyDescent="0.25">
      <c r="B15" s="719" t="s">
        <v>305</v>
      </c>
      <c r="C15" s="710" t="s">
        <v>115</v>
      </c>
      <c r="D15" s="703" t="s">
        <v>411</v>
      </c>
      <c r="E15" s="703" t="s">
        <v>411</v>
      </c>
      <c r="F15" s="725" t="s">
        <v>115</v>
      </c>
      <c r="G15" s="703" t="s">
        <v>411</v>
      </c>
      <c r="H15" s="682" t="s">
        <v>411</v>
      </c>
      <c r="I15" s="703" t="s">
        <v>115</v>
      </c>
      <c r="J15" s="703" t="s">
        <v>411</v>
      </c>
      <c r="K15" s="704" t="s">
        <v>411</v>
      </c>
      <c r="L15" s="703">
        <v>1390</v>
      </c>
      <c r="M15" s="703">
        <v>329</v>
      </c>
      <c r="N15" s="732">
        <v>262</v>
      </c>
      <c r="O15" s="725">
        <v>20</v>
      </c>
      <c r="P15" s="703">
        <v>7</v>
      </c>
      <c r="Q15" s="733">
        <v>14</v>
      </c>
      <c r="R15" s="703">
        <v>1617</v>
      </c>
      <c r="S15" s="703">
        <v>342</v>
      </c>
      <c r="T15" s="703">
        <v>336</v>
      </c>
    </row>
    <row r="16" spans="1:20" s="700" customFormat="1" x14ac:dyDescent="0.25">
      <c r="B16" s="720" t="s">
        <v>306</v>
      </c>
      <c r="C16" s="709" t="s">
        <v>115</v>
      </c>
      <c r="D16" s="705" t="s">
        <v>411</v>
      </c>
      <c r="E16" s="705" t="s">
        <v>411</v>
      </c>
      <c r="F16" s="726" t="s">
        <v>115</v>
      </c>
      <c r="G16" s="705" t="s">
        <v>411</v>
      </c>
      <c r="H16" s="683" t="s">
        <v>411</v>
      </c>
      <c r="I16" s="705" t="s">
        <v>115</v>
      </c>
      <c r="J16" s="705" t="s">
        <v>411</v>
      </c>
      <c r="K16" s="706" t="s">
        <v>411</v>
      </c>
      <c r="L16" s="705">
        <v>285</v>
      </c>
      <c r="M16" s="705">
        <v>324</v>
      </c>
      <c r="N16" s="708">
        <v>129.16</v>
      </c>
      <c r="O16" s="726">
        <v>15</v>
      </c>
      <c r="P16" s="705">
        <v>12</v>
      </c>
      <c r="Q16" s="734">
        <v>6.84</v>
      </c>
      <c r="R16" s="705">
        <v>337</v>
      </c>
      <c r="S16" s="705">
        <v>342</v>
      </c>
      <c r="T16" s="705">
        <v>289</v>
      </c>
    </row>
    <row r="17" spans="1:20" s="700" customFormat="1" x14ac:dyDescent="0.25">
      <c r="B17" s="719" t="s">
        <v>307</v>
      </c>
      <c r="C17" s="710" t="s">
        <v>115</v>
      </c>
      <c r="D17" s="703" t="s">
        <v>411</v>
      </c>
      <c r="E17" s="703" t="s">
        <v>411</v>
      </c>
      <c r="F17" s="725" t="s">
        <v>115</v>
      </c>
      <c r="G17" s="703" t="s">
        <v>411</v>
      </c>
      <c r="H17" s="682" t="s">
        <v>411</v>
      </c>
      <c r="I17" s="703" t="s">
        <v>115</v>
      </c>
      <c r="J17" s="703" t="s">
        <v>411</v>
      </c>
      <c r="K17" s="704" t="s">
        <v>411</v>
      </c>
      <c r="L17" s="703">
        <v>177</v>
      </c>
      <c r="M17" s="703">
        <v>304</v>
      </c>
      <c r="N17" s="732">
        <v>89</v>
      </c>
      <c r="O17" s="725">
        <v>89</v>
      </c>
      <c r="P17" s="703">
        <v>5</v>
      </c>
      <c r="Q17" s="733">
        <v>0</v>
      </c>
      <c r="R17" s="703">
        <v>437</v>
      </c>
      <c r="S17" s="703">
        <v>342</v>
      </c>
      <c r="T17" s="703">
        <v>271</v>
      </c>
    </row>
    <row r="18" spans="1:20" s="700" customFormat="1" x14ac:dyDescent="0.25">
      <c r="B18" s="720" t="s">
        <v>308</v>
      </c>
      <c r="C18" s="709" t="s">
        <v>115</v>
      </c>
      <c r="D18" s="705" t="s">
        <v>411</v>
      </c>
      <c r="E18" s="705" t="s">
        <v>411</v>
      </c>
      <c r="F18" s="726" t="s">
        <v>115</v>
      </c>
      <c r="G18" s="705" t="s">
        <v>411</v>
      </c>
      <c r="H18" s="683" t="s">
        <v>411</v>
      </c>
      <c r="I18" s="705" t="s">
        <v>115</v>
      </c>
      <c r="J18" s="705" t="s">
        <v>411</v>
      </c>
      <c r="K18" s="706" t="s">
        <v>411</v>
      </c>
      <c r="L18" s="705">
        <v>185</v>
      </c>
      <c r="M18" s="705">
        <v>292</v>
      </c>
      <c r="N18" s="708">
        <v>24.66</v>
      </c>
      <c r="O18" s="726">
        <v>10</v>
      </c>
      <c r="P18" s="705">
        <v>2</v>
      </c>
      <c r="Q18" s="734">
        <v>11.34</v>
      </c>
      <c r="R18" s="705">
        <v>337</v>
      </c>
      <c r="S18" s="705">
        <v>342</v>
      </c>
      <c r="T18" s="705">
        <v>289</v>
      </c>
    </row>
    <row r="19" spans="1:20" s="700" customFormat="1" x14ac:dyDescent="0.25">
      <c r="B19" s="719" t="s">
        <v>309</v>
      </c>
      <c r="C19" s="710" t="s">
        <v>115</v>
      </c>
      <c r="D19" s="703" t="s">
        <v>411</v>
      </c>
      <c r="E19" s="703" t="s">
        <v>411</v>
      </c>
      <c r="F19" s="725" t="s">
        <v>115</v>
      </c>
      <c r="G19" s="703" t="s">
        <v>411</v>
      </c>
      <c r="H19" s="682" t="s">
        <v>411</v>
      </c>
      <c r="I19" s="703" t="s">
        <v>115</v>
      </c>
      <c r="J19" s="703" t="s">
        <v>411</v>
      </c>
      <c r="K19" s="704" t="s">
        <v>411</v>
      </c>
      <c r="L19" s="703">
        <v>1154</v>
      </c>
      <c r="M19" s="703">
        <v>1554</v>
      </c>
      <c r="N19" s="732">
        <v>1669.16</v>
      </c>
      <c r="O19" s="725">
        <v>0</v>
      </c>
      <c r="P19" s="703">
        <v>183</v>
      </c>
      <c r="Q19" s="733">
        <v>233.84</v>
      </c>
      <c r="R19" s="703">
        <v>1617</v>
      </c>
      <c r="S19" s="703">
        <v>1848</v>
      </c>
      <c r="T19" s="703">
        <v>2115</v>
      </c>
    </row>
    <row r="20" spans="1:20" s="700" customFormat="1" x14ac:dyDescent="0.25">
      <c r="B20" s="352" t="s">
        <v>321</v>
      </c>
      <c r="C20" s="715"/>
      <c r="D20" s="716"/>
      <c r="E20" s="716"/>
      <c r="F20" s="728"/>
      <c r="G20" s="716"/>
      <c r="H20" s="729"/>
      <c r="I20" s="716"/>
      <c r="J20" s="716"/>
      <c r="K20" s="717"/>
      <c r="L20" s="716"/>
      <c r="M20" s="716"/>
      <c r="N20" s="716"/>
      <c r="O20" s="728"/>
      <c r="P20" s="716"/>
      <c r="Q20" s="729"/>
      <c r="R20" s="716"/>
      <c r="S20" s="716"/>
      <c r="T20" s="716"/>
    </row>
    <row r="21" spans="1:20" x14ac:dyDescent="0.25">
      <c r="A21" s="700"/>
      <c r="B21" s="719" t="s">
        <v>305</v>
      </c>
      <c r="C21" s="710" t="str">
        <f>IFERROR(C15/I15,"")</f>
        <v/>
      </c>
      <c r="D21" s="253" t="str">
        <f t="shared" ref="D21:E21" si="0">IFERROR(D15/J15,"")</f>
        <v/>
      </c>
      <c r="E21" s="253" t="str">
        <f t="shared" si="0"/>
        <v/>
      </c>
      <c r="F21" s="668" t="str">
        <f>IFERROR(F15/I15,"")</f>
        <v/>
      </c>
      <c r="G21" s="253" t="str">
        <f t="shared" ref="G21:H21" si="1">IFERROR(G15/J15,"")</f>
        <v/>
      </c>
      <c r="H21" s="682" t="str">
        <f t="shared" si="1"/>
        <v/>
      </c>
      <c r="I21" s="703"/>
      <c r="J21" s="703"/>
      <c r="K21" s="704"/>
      <c r="L21" s="710">
        <f>IFERROR(L15/R15,"")</f>
        <v>0.85961657390228818</v>
      </c>
      <c r="M21" s="253">
        <f t="shared" ref="M21:N21" si="2">IFERROR(M15/S15,"")</f>
        <v>0.96198830409356728</v>
      </c>
      <c r="N21" s="253">
        <f t="shared" si="2"/>
        <v>0.77976190476190477</v>
      </c>
      <c r="O21" s="668">
        <f>IFERROR(O15/R15,"")</f>
        <v>1.2368583797155226E-2</v>
      </c>
      <c r="P21" s="253">
        <f t="shared" ref="P21:Q21" si="3">IFERROR(P15/S15,"")</f>
        <v>2.046783625730994E-2</v>
      </c>
      <c r="Q21" s="682">
        <f t="shared" si="3"/>
        <v>4.1666666666666664E-2</v>
      </c>
      <c r="R21" s="703"/>
      <c r="S21" s="703"/>
      <c r="T21" s="703"/>
    </row>
    <row r="22" spans="1:20" x14ac:dyDescent="0.25">
      <c r="A22" s="700"/>
      <c r="B22" s="720" t="s">
        <v>306</v>
      </c>
      <c r="C22" s="709" t="str">
        <f t="shared" ref="C22:C25" si="4">IFERROR(C16/I16,"")</f>
        <v/>
      </c>
      <c r="D22" s="254" t="str">
        <f t="shared" ref="D22:E22" si="5">IFERROR(D16/J16,"")</f>
        <v/>
      </c>
      <c r="E22" s="254" t="str">
        <f t="shared" si="5"/>
        <v/>
      </c>
      <c r="F22" s="730" t="str">
        <f t="shared" ref="F22:H22" si="6">IFERROR(F16/I16,"")</f>
        <v/>
      </c>
      <c r="G22" s="254" t="str">
        <f t="shared" si="6"/>
        <v/>
      </c>
      <c r="H22" s="683" t="str">
        <f t="shared" si="6"/>
        <v/>
      </c>
      <c r="I22" s="705"/>
      <c r="J22" s="705"/>
      <c r="K22" s="706"/>
      <c r="L22" s="254">
        <f t="shared" ref="L22:N22" si="7">IFERROR(L16/R16,"")</f>
        <v>0.8456973293768546</v>
      </c>
      <c r="M22" s="254">
        <f t="shared" si="7"/>
        <v>0.94736842105263153</v>
      </c>
      <c r="N22" s="254">
        <f t="shared" si="7"/>
        <v>0.44692041522491349</v>
      </c>
      <c r="O22" s="730">
        <f t="shared" ref="O22:Q22" si="8">IFERROR(O16/R16,"")</f>
        <v>4.4510385756676561E-2</v>
      </c>
      <c r="P22" s="254">
        <f t="shared" si="8"/>
        <v>3.5087719298245612E-2</v>
      </c>
      <c r="Q22" s="683">
        <f t="shared" si="8"/>
        <v>2.3667820069204152E-2</v>
      </c>
      <c r="R22" s="705"/>
      <c r="S22" s="705"/>
      <c r="T22" s="705"/>
    </row>
    <row r="23" spans="1:20" x14ac:dyDescent="0.25">
      <c r="A23" s="700"/>
      <c r="B23" s="719" t="s">
        <v>307</v>
      </c>
      <c r="C23" s="710" t="str">
        <f t="shared" si="4"/>
        <v/>
      </c>
      <c r="D23" s="253" t="str">
        <f t="shared" ref="D23:E23" si="9">IFERROR(D17/J17,"")</f>
        <v/>
      </c>
      <c r="E23" s="253" t="str">
        <f t="shared" si="9"/>
        <v/>
      </c>
      <c r="F23" s="668" t="str">
        <f t="shared" ref="F23:H23" si="10">IFERROR(F17/I17,"")</f>
        <v/>
      </c>
      <c r="G23" s="253" t="str">
        <f t="shared" si="10"/>
        <v/>
      </c>
      <c r="H23" s="682" t="str">
        <f t="shared" si="10"/>
        <v/>
      </c>
      <c r="I23" s="703"/>
      <c r="J23" s="703"/>
      <c r="K23" s="704"/>
      <c r="L23" s="253">
        <f t="shared" ref="L23:N23" si="11">IFERROR(L17/R17,"")</f>
        <v>0.40503432494279173</v>
      </c>
      <c r="M23" s="253">
        <f t="shared" si="11"/>
        <v>0.88888888888888884</v>
      </c>
      <c r="N23" s="253">
        <f t="shared" si="11"/>
        <v>0.32841328413284132</v>
      </c>
      <c r="O23" s="668">
        <f t="shared" ref="O23:Q23" si="12">IFERROR(O17/R17,"")</f>
        <v>0.20366132723112129</v>
      </c>
      <c r="P23" s="253">
        <f t="shared" si="12"/>
        <v>1.4619883040935672E-2</v>
      </c>
      <c r="Q23" s="682">
        <f t="shared" si="12"/>
        <v>0</v>
      </c>
      <c r="R23" s="703"/>
      <c r="S23" s="703"/>
      <c r="T23" s="703"/>
    </row>
    <row r="24" spans="1:20" x14ac:dyDescent="0.25">
      <c r="A24" s="700"/>
      <c r="B24" s="720" t="s">
        <v>308</v>
      </c>
      <c r="C24" s="709" t="str">
        <f t="shared" si="4"/>
        <v/>
      </c>
      <c r="D24" s="254" t="str">
        <f t="shared" ref="D24:E24" si="13">IFERROR(D18/J18,"")</f>
        <v/>
      </c>
      <c r="E24" s="254" t="str">
        <f t="shared" si="13"/>
        <v/>
      </c>
      <c r="F24" s="730" t="str">
        <f t="shared" ref="F24:H24" si="14">IFERROR(F18/I18,"")</f>
        <v/>
      </c>
      <c r="G24" s="254" t="str">
        <f t="shared" si="14"/>
        <v/>
      </c>
      <c r="H24" s="683" t="str">
        <f t="shared" si="14"/>
        <v/>
      </c>
      <c r="I24" s="705"/>
      <c r="J24" s="705"/>
      <c r="K24" s="706"/>
      <c r="L24" s="254">
        <f t="shared" ref="L24:N24" si="15">IFERROR(L18/R18,"")</f>
        <v>0.54896142433234418</v>
      </c>
      <c r="M24" s="254">
        <f t="shared" si="15"/>
        <v>0.85380116959064323</v>
      </c>
      <c r="N24" s="254">
        <f t="shared" si="15"/>
        <v>8.5328719723183385E-2</v>
      </c>
      <c r="O24" s="730">
        <f t="shared" ref="O24:Q24" si="16">IFERROR(O18/R18,"")</f>
        <v>2.967359050445104E-2</v>
      </c>
      <c r="P24" s="254">
        <f t="shared" si="16"/>
        <v>5.8479532163742687E-3</v>
      </c>
      <c r="Q24" s="683">
        <f t="shared" si="16"/>
        <v>3.9238754325259514E-2</v>
      </c>
      <c r="R24" s="705"/>
      <c r="S24" s="705"/>
      <c r="T24" s="705"/>
    </row>
    <row r="25" spans="1:20" ht="15.75" thickBot="1" x14ac:dyDescent="0.3">
      <c r="A25" s="700"/>
      <c r="B25" s="721" t="s">
        <v>309</v>
      </c>
      <c r="C25" s="711" t="str">
        <f t="shared" si="4"/>
        <v/>
      </c>
      <c r="D25" s="712" t="str">
        <f t="shared" ref="D25:E25" si="17">IFERROR(D19/J19,"")</f>
        <v/>
      </c>
      <c r="E25" s="712" t="str">
        <f t="shared" si="17"/>
        <v/>
      </c>
      <c r="F25" s="731" t="str">
        <f t="shared" ref="F25:H25" si="18">IFERROR(F19/I19,"")</f>
        <v/>
      </c>
      <c r="G25" s="712" t="str">
        <f t="shared" si="18"/>
        <v/>
      </c>
      <c r="H25" s="727" t="str">
        <f t="shared" si="18"/>
        <v/>
      </c>
      <c r="I25" s="707"/>
      <c r="J25" s="707"/>
      <c r="K25" s="713"/>
      <c r="L25" s="712">
        <f t="shared" ref="L25:N25" si="19">IFERROR(L19/R19,"")</f>
        <v>0.71366728509585653</v>
      </c>
      <c r="M25" s="712">
        <f t="shared" si="19"/>
        <v>0.84090909090909094</v>
      </c>
      <c r="N25" s="712">
        <f t="shared" si="19"/>
        <v>0.78920094562647758</v>
      </c>
      <c r="O25" s="731">
        <f t="shared" ref="O25:Q25" si="20">IFERROR(O19/R19,"")</f>
        <v>0</v>
      </c>
      <c r="P25" s="712">
        <f t="shared" si="20"/>
        <v>9.9025974025974031E-2</v>
      </c>
      <c r="Q25" s="727">
        <f t="shared" si="20"/>
        <v>0.11056264775413711</v>
      </c>
      <c r="R25" s="707"/>
      <c r="S25" s="707"/>
      <c r="T25" s="707"/>
    </row>
    <row r="26" spans="1:20" x14ac:dyDescent="0.25">
      <c r="A26" s="700"/>
      <c r="B26" s="700"/>
      <c r="C26" s="700"/>
      <c r="D26" s="700"/>
      <c r="E26" s="700"/>
      <c r="F26" s="700"/>
      <c r="G26" s="700"/>
      <c r="H26" s="700"/>
      <c r="I26" s="700"/>
      <c r="J26" s="700"/>
      <c r="K26" s="700"/>
      <c r="L26" s="700"/>
    </row>
    <row r="27" spans="1:20" x14ac:dyDescent="0.25">
      <c r="A27" s="701" t="s">
        <v>325</v>
      </c>
      <c r="B27" s="700"/>
      <c r="C27" s="700"/>
      <c r="D27" s="700"/>
      <c r="E27" s="700"/>
      <c r="F27" s="700"/>
      <c r="G27" s="700"/>
      <c r="H27" s="700"/>
      <c r="I27" s="700"/>
      <c r="J27" s="700"/>
      <c r="K27" s="700"/>
      <c r="L27" s="700"/>
    </row>
    <row r="28" spans="1:20" x14ac:dyDescent="0.25">
      <c r="A28" s="702"/>
      <c r="B28" s="699"/>
      <c r="C28" s="699"/>
      <c r="D28" s="699"/>
      <c r="E28" s="699"/>
      <c r="F28" s="699"/>
      <c r="G28" s="699"/>
      <c r="H28" s="699"/>
      <c r="I28" s="699"/>
      <c r="J28" s="699"/>
      <c r="K28" s="699"/>
      <c r="L28" s="699"/>
      <c r="M28" s="699"/>
    </row>
    <row r="29" spans="1:20" x14ac:dyDescent="0.25">
      <c r="A29" s="699"/>
      <c r="B29" s="735"/>
      <c r="C29" s="837" t="str">
        <f>$A$1</f>
        <v>Fife</v>
      </c>
      <c r="D29" s="838"/>
      <c r="E29" s="838"/>
      <c r="F29" s="838"/>
      <c r="G29" s="838"/>
      <c r="H29" s="838"/>
      <c r="I29" s="838"/>
      <c r="J29" s="838"/>
      <c r="K29" s="846"/>
      <c r="L29" s="838" t="s">
        <v>71</v>
      </c>
      <c r="M29" s="838"/>
      <c r="N29" s="838"/>
      <c r="O29" s="838"/>
      <c r="P29" s="838"/>
      <c r="Q29" s="838"/>
      <c r="R29" s="838"/>
      <c r="S29" s="838"/>
      <c r="T29" s="838"/>
    </row>
    <row r="30" spans="1:20" x14ac:dyDescent="0.25">
      <c r="A30" s="699"/>
      <c r="B30" s="735"/>
      <c r="C30" s="848" t="s">
        <v>322</v>
      </c>
      <c r="D30" s="849" t="s">
        <v>322</v>
      </c>
      <c r="E30" s="874" t="s">
        <v>322</v>
      </c>
      <c r="F30" s="873" t="s">
        <v>323</v>
      </c>
      <c r="G30" s="849" t="s">
        <v>323</v>
      </c>
      <c r="H30" s="874" t="s">
        <v>323</v>
      </c>
      <c r="I30" s="849" t="s">
        <v>320</v>
      </c>
      <c r="J30" s="849" t="s">
        <v>320</v>
      </c>
      <c r="K30" s="874" t="s">
        <v>320</v>
      </c>
      <c r="L30" s="848" t="s">
        <v>322</v>
      </c>
      <c r="M30" s="849" t="s">
        <v>322</v>
      </c>
      <c r="N30" s="874" t="s">
        <v>322</v>
      </c>
      <c r="O30" s="873" t="s">
        <v>323</v>
      </c>
      <c r="P30" s="849" t="s">
        <v>323</v>
      </c>
      <c r="Q30" s="874" t="s">
        <v>323</v>
      </c>
      <c r="R30" s="873" t="s">
        <v>320</v>
      </c>
      <c r="S30" s="849" t="s">
        <v>320</v>
      </c>
      <c r="T30" s="849" t="s">
        <v>320</v>
      </c>
    </row>
    <row r="31" spans="1:20" ht="15.75" thickBot="1" x14ac:dyDescent="0.3">
      <c r="A31" s="699"/>
      <c r="B31" s="735" t="s">
        <v>304</v>
      </c>
      <c r="C31" s="751" t="s">
        <v>5</v>
      </c>
      <c r="D31" s="747" t="s">
        <v>6</v>
      </c>
      <c r="E31" s="747" t="s">
        <v>104</v>
      </c>
      <c r="F31" s="722" t="s">
        <v>5</v>
      </c>
      <c r="G31" s="747" t="s">
        <v>6</v>
      </c>
      <c r="H31" s="206" t="s">
        <v>104</v>
      </c>
      <c r="I31" s="747" t="s">
        <v>5</v>
      </c>
      <c r="J31" s="747" t="s">
        <v>6</v>
      </c>
      <c r="K31" s="96" t="s">
        <v>104</v>
      </c>
      <c r="L31" s="747" t="s">
        <v>5</v>
      </c>
      <c r="M31" s="747" t="s">
        <v>6</v>
      </c>
      <c r="N31" s="747" t="s">
        <v>104</v>
      </c>
      <c r="O31" s="722" t="s">
        <v>5</v>
      </c>
      <c r="P31" s="747" t="s">
        <v>6</v>
      </c>
      <c r="Q31" s="206" t="s">
        <v>104</v>
      </c>
      <c r="R31" s="747" t="s">
        <v>5</v>
      </c>
      <c r="S31" s="747" t="s">
        <v>6</v>
      </c>
      <c r="T31" s="747" t="s">
        <v>104</v>
      </c>
    </row>
    <row r="32" spans="1:20" x14ac:dyDescent="0.25">
      <c r="A32" s="699"/>
      <c r="B32" s="165" t="s">
        <v>113</v>
      </c>
      <c r="C32" s="89"/>
      <c r="D32" s="86"/>
      <c r="E32" s="86"/>
      <c r="F32" s="723"/>
      <c r="G32" s="86"/>
      <c r="H32" s="724"/>
      <c r="I32" s="86"/>
      <c r="J32" s="86"/>
      <c r="K32" s="90"/>
      <c r="L32" s="86"/>
      <c r="M32" s="86"/>
      <c r="N32" s="86"/>
      <c r="O32" s="723"/>
      <c r="P32" s="86"/>
      <c r="Q32" s="724"/>
      <c r="R32" s="86"/>
      <c r="S32" s="86"/>
      <c r="T32" s="86"/>
    </row>
    <row r="33" spans="1:20" x14ac:dyDescent="0.25">
      <c r="A33" s="699"/>
      <c r="B33" s="553" t="s">
        <v>310</v>
      </c>
      <c r="C33" s="743" t="s">
        <v>115</v>
      </c>
      <c r="D33" s="736" t="s">
        <v>411</v>
      </c>
      <c r="E33" s="736" t="s">
        <v>411</v>
      </c>
      <c r="F33" s="773" t="s">
        <v>115</v>
      </c>
      <c r="G33" s="732" t="s">
        <v>411</v>
      </c>
      <c r="H33" s="774" t="s">
        <v>411</v>
      </c>
      <c r="I33" s="736" t="s">
        <v>115</v>
      </c>
      <c r="J33" s="736" t="s">
        <v>411</v>
      </c>
      <c r="K33" s="737" t="s">
        <v>411</v>
      </c>
      <c r="L33" s="736">
        <v>433</v>
      </c>
      <c r="M33" s="736">
        <v>356</v>
      </c>
      <c r="N33" s="732">
        <v>324</v>
      </c>
      <c r="O33" s="725">
        <v>0</v>
      </c>
      <c r="P33" s="736">
        <v>4</v>
      </c>
      <c r="Q33" s="733">
        <v>0</v>
      </c>
      <c r="R33" s="736">
        <v>437</v>
      </c>
      <c r="S33" s="736">
        <v>365</v>
      </c>
      <c r="T33" s="736">
        <v>336</v>
      </c>
    </row>
    <row r="34" spans="1:20" x14ac:dyDescent="0.25">
      <c r="A34" s="699"/>
      <c r="B34" s="554" t="s">
        <v>311</v>
      </c>
      <c r="C34" s="742" t="s">
        <v>115</v>
      </c>
      <c r="D34" s="738" t="s">
        <v>411</v>
      </c>
      <c r="E34" s="738" t="s">
        <v>411</v>
      </c>
      <c r="F34" s="775" t="s">
        <v>115</v>
      </c>
      <c r="G34" s="761" t="s">
        <v>411</v>
      </c>
      <c r="H34" s="776" t="s">
        <v>411</v>
      </c>
      <c r="I34" s="738" t="s">
        <v>115</v>
      </c>
      <c r="J34" s="738" t="s">
        <v>411</v>
      </c>
      <c r="K34" s="739" t="s">
        <v>411</v>
      </c>
      <c r="L34" s="738">
        <v>300</v>
      </c>
      <c r="M34" s="738">
        <v>351</v>
      </c>
      <c r="N34" s="741">
        <v>1855.6</v>
      </c>
      <c r="O34" s="726">
        <v>0</v>
      </c>
      <c r="P34" s="738">
        <v>5</v>
      </c>
      <c r="Q34" s="734">
        <v>39.4</v>
      </c>
      <c r="R34" s="738">
        <v>337</v>
      </c>
      <c r="S34" s="738">
        <v>365</v>
      </c>
      <c r="T34" s="738">
        <v>2115</v>
      </c>
    </row>
    <row r="35" spans="1:20" x14ac:dyDescent="0.25">
      <c r="A35" s="699"/>
      <c r="B35" s="553" t="s">
        <v>312</v>
      </c>
      <c r="C35" s="743" t="s">
        <v>115</v>
      </c>
      <c r="D35" s="736" t="s">
        <v>411</v>
      </c>
      <c r="E35" s="736" t="s">
        <v>411</v>
      </c>
      <c r="F35" s="773" t="s">
        <v>115</v>
      </c>
      <c r="G35" s="732" t="s">
        <v>411</v>
      </c>
      <c r="H35" s="774" t="s">
        <v>411</v>
      </c>
      <c r="I35" s="736" t="s">
        <v>115</v>
      </c>
      <c r="J35" s="736" t="s">
        <v>411</v>
      </c>
      <c r="K35" s="737" t="s">
        <v>411</v>
      </c>
      <c r="L35" s="736">
        <v>295</v>
      </c>
      <c r="M35" s="736">
        <v>347</v>
      </c>
      <c r="N35" s="732">
        <v>111</v>
      </c>
      <c r="O35" s="725">
        <v>5</v>
      </c>
      <c r="P35" s="736">
        <v>14</v>
      </c>
      <c r="Q35" s="733">
        <v>0</v>
      </c>
      <c r="R35" s="736">
        <v>337</v>
      </c>
      <c r="S35" s="736">
        <v>365</v>
      </c>
      <c r="T35" s="736">
        <v>271</v>
      </c>
    </row>
    <row r="36" spans="1:20" x14ac:dyDescent="0.25">
      <c r="A36" s="699"/>
      <c r="B36" s="554" t="s">
        <v>313</v>
      </c>
      <c r="C36" s="742" t="s">
        <v>115</v>
      </c>
      <c r="D36" s="738" t="s">
        <v>411</v>
      </c>
      <c r="E36" s="738" t="s">
        <v>411</v>
      </c>
      <c r="F36" s="775" t="s">
        <v>115</v>
      </c>
      <c r="G36" s="761" t="s">
        <v>411</v>
      </c>
      <c r="H36" s="776" t="s">
        <v>411</v>
      </c>
      <c r="I36" s="738" t="s">
        <v>115</v>
      </c>
      <c r="J36" s="738" t="s">
        <v>411</v>
      </c>
      <c r="K36" s="739" t="s">
        <v>411</v>
      </c>
      <c r="L36" s="738">
        <v>281</v>
      </c>
      <c r="M36" s="738">
        <v>346</v>
      </c>
      <c r="N36" s="741">
        <v>1375.4</v>
      </c>
      <c r="O36" s="726">
        <v>19</v>
      </c>
      <c r="P36" s="738">
        <v>12</v>
      </c>
      <c r="Q36" s="734">
        <v>222.6</v>
      </c>
      <c r="R36" s="738">
        <v>337</v>
      </c>
      <c r="S36" s="738">
        <v>365</v>
      </c>
      <c r="T36" s="738">
        <v>2115</v>
      </c>
    </row>
    <row r="37" spans="1:20" ht="15.75" thickBot="1" x14ac:dyDescent="0.3">
      <c r="A37" s="702"/>
      <c r="B37" s="772" t="s">
        <v>314</v>
      </c>
      <c r="C37" s="743" t="s">
        <v>115</v>
      </c>
      <c r="D37" s="736" t="s">
        <v>411</v>
      </c>
      <c r="E37" s="736" t="s">
        <v>411</v>
      </c>
      <c r="F37" s="773" t="s">
        <v>115</v>
      </c>
      <c r="G37" s="732" t="s">
        <v>411</v>
      </c>
      <c r="H37" s="774" t="s">
        <v>411</v>
      </c>
      <c r="I37" s="736" t="s">
        <v>115</v>
      </c>
      <c r="J37" s="736" t="s">
        <v>411</v>
      </c>
      <c r="K37" s="737" t="s">
        <v>411</v>
      </c>
      <c r="L37" s="736">
        <v>1277</v>
      </c>
      <c r="M37" s="736">
        <v>1644</v>
      </c>
      <c r="N37" s="732">
        <v>1630.4</v>
      </c>
      <c r="O37" s="725">
        <v>14</v>
      </c>
      <c r="P37" s="736">
        <v>76</v>
      </c>
      <c r="Q37" s="733">
        <v>114.6</v>
      </c>
      <c r="R37" s="736">
        <v>1617</v>
      </c>
      <c r="S37" s="736">
        <v>1871</v>
      </c>
      <c r="T37" s="736">
        <v>2115</v>
      </c>
    </row>
    <row r="38" spans="1:20" x14ac:dyDescent="0.25">
      <c r="A38" s="699"/>
      <c r="B38" s="352" t="s">
        <v>321</v>
      </c>
      <c r="C38" s="748"/>
      <c r="D38" s="749"/>
      <c r="E38" s="749"/>
      <c r="F38" s="728"/>
      <c r="G38" s="749"/>
      <c r="H38" s="729"/>
      <c r="I38" s="749"/>
      <c r="J38" s="749"/>
      <c r="K38" s="750"/>
      <c r="L38" s="749"/>
      <c r="M38" s="749"/>
      <c r="N38" s="749"/>
      <c r="O38" s="728"/>
      <c r="P38" s="749"/>
      <c r="Q38" s="729"/>
      <c r="R38" s="749"/>
      <c r="S38" s="749"/>
      <c r="T38" s="749"/>
    </row>
    <row r="39" spans="1:20" x14ac:dyDescent="0.25">
      <c r="A39" s="699"/>
      <c r="B39" s="553" t="s">
        <v>310</v>
      </c>
      <c r="C39" s="743" t="str">
        <f>IFERROR(C33/I33,"")</f>
        <v/>
      </c>
      <c r="D39" s="253" t="str">
        <f t="shared" ref="D39:D43" si="21">IFERROR(D33/J33,"")</f>
        <v/>
      </c>
      <c r="E39" s="253" t="str">
        <f t="shared" ref="E39:E43" si="22">IFERROR(E33/K33,"")</f>
        <v/>
      </c>
      <c r="F39" s="668" t="str">
        <f>IFERROR(F33/I33,"")</f>
        <v/>
      </c>
      <c r="G39" s="253" t="str">
        <f t="shared" ref="G39:G43" si="23">IFERROR(G33/J33,"")</f>
        <v/>
      </c>
      <c r="H39" s="682" t="str">
        <f t="shared" ref="H39:H43" si="24">IFERROR(H33/K33,"")</f>
        <v/>
      </c>
      <c r="I39" s="736"/>
      <c r="J39" s="736"/>
      <c r="K39" s="737"/>
      <c r="L39" s="743">
        <f>IFERROR(L33/R33,"")</f>
        <v>0.99084668192219683</v>
      </c>
      <c r="M39" s="253">
        <f t="shared" ref="M39:M43" si="25">IFERROR(M33/S33,"")</f>
        <v>0.97534246575342465</v>
      </c>
      <c r="N39" s="253">
        <f t="shared" ref="N39:N43" si="26">IFERROR(N33/T33,"")</f>
        <v>0.9642857142857143</v>
      </c>
      <c r="O39" s="668">
        <f>IFERROR(O33/R33,"")</f>
        <v>0</v>
      </c>
      <c r="P39" s="253">
        <f t="shared" ref="P39:P43" si="27">IFERROR(P33/S33,"")</f>
        <v>1.0958904109589041E-2</v>
      </c>
      <c r="Q39" s="682">
        <f t="shared" ref="Q39:Q43" si="28">IFERROR(Q33/T33,"")</f>
        <v>0</v>
      </c>
      <c r="R39" s="736"/>
      <c r="S39" s="736"/>
      <c r="T39" s="736"/>
    </row>
    <row r="40" spans="1:20" x14ac:dyDescent="0.25">
      <c r="A40" s="699"/>
      <c r="B40" s="554" t="s">
        <v>311</v>
      </c>
      <c r="C40" s="742" t="str">
        <f t="shared" ref="C40:C43" si="29">IFERROR(C34/I34,"")</f>
        <v/>
      </c>
      <c r="D40" s="254" t="str">
        <f t="shared" si="21"/>
        <v/>
      </c>
      <c r="E40" s="254" t="str">
        <f t="shared" si="22"/>
        <v/>
      </c>
      <c r="F40" s="730" t="str">
        <f t="shared" ref="F40:F43" si="30">IFERROR(F34/I34,"")</f>
        <v/>
      </c>
      <c r="G40" s="254" t="str">
        <f t="shared" si="23"/>
        <v/>
      </c>
      <c r="H40" s="683" t="str">
        <f t="shared" si="24"/>
        <v/>
      </c>
      <c r="I40" s="738"/>
      <c r="J40" s="738"/>
      <c r="K40" s="739"/>
      <c r="L40" s="254">
        <f t="shared" ref="L40:L43" si="31">IFERROR(L34/R34,"")</f>
        <v>0.89020771513353114</v>
      </c>
      <c r="M40" s="254">
        <f t="shared" si="25"/>
        <v>0.9616438356164384</v>
      </c>
      <c r="N40" s="254">
        <f t="shared" si="26"/>
        <v>0.87735224586288407</v>
      </c>
      <c r="O40" s="730">
        <f t="shared" ref="O40:O43" si="32">IFERROR(O34/R34,"")</f>
        <v>0</v>
      </c>
      <c r="P40" s="254">
        <f t="shared" si="27"/>
        <v>1.3698630136986301E-2</v>
      </c>
      <c r="Q40" s="683">
        <f t="shared" si="28"/>
        <v>1.8628841607565012E-2</v>
      </c>
      <c r="R40" s="738"/>
      <c r="S40" s="738"/>
      <c r="T40" s="738"/>
    </row>
    <row r="41" spans="1:20" x14ac:dyDescent="0.25">
      <c r="A41" s="699"/>
      <c r="B41" s="553" t="s">
        <v>312</v>
      </c>
      <c r="C41" s="743" t="str">
        <f t="shared" si="29"/>
        <v/>
      </c>
      <c r="D41" s="253" t="str">
        <f t="shared" si="21"/>
        <v/>
      </c>
      <c r="E41" s="253" t="str">
        <f t="shared" si="22"/>
        <v/>
      </c>
      <c r="F41" s="668" t="str">
        <f t="shared" si="30"/>
        <v/>
      </c>
      <c r="G41" s="253" t="str">
        <f t="shared" si="23"/>
        <v/>
      </c>
      <c r="H41" s="682" t="str">
        <f t="shared" si="24"/>
        <v/>
      </c>
      <c r="I41" s="736"/>
      <c r="J41" s="736"/>
      <c r="K41" s="737"/>
      <c r="L41" s="253">
        <f t="shared" si="31"/>
        <v>0.87537091988130566</v>
      </c>
      <c r="M41" s="253">
        <f t="shared" si="25"/>
        <v>0.9506849315068493</v>
      </c>
      <c r="N41" s="253">
        <f t="shared" si="26"/>
        <v>0.40959409594095941</v>
      </c>
      <c r="O41" s="668">
        <f t="shared" si="32"/>
        <v>1.483679525222552E-2</v>
      </c>
      <c r="P41" s="253">
        <f t="shared" si="27"/>
        <v>3.8356164383561646E-2</v>
      </c>
      <c r="Q41" s="682">
        <f t="shared" si="28"/>
        <v>0</v>
      </c>
      <c r="R41" s="736"/>
      <c r="S41" s="736"/>
      <c r="T41" s="736"/>
    </row>
    <row r="42" spans="1:20" x14ac:dyDescent="0.25">
      <c r="A42" s="699"/>
      <c r="B42" s="554" t="s">
        <v>313</v>
      </c>
      <c r="C42" s="742" t="str">
        <f t="shared" si="29"/>
        <v/>
      </c>
      <c r="D42" s="254" t="str">
        <f t="shared" si="21"/>
        <v/>
      </c>
      <c r="E42" s="254" t="str">
        <f t="shared" si="22"/>
        <v/>
      </c>
      <c r="F42" s="730" t="str">
        <f t="shared" si="30"/>
        <v/>
      </c>
      <c r="G42" s="254" t="str">
        <f t="shared" si="23"/>
        <v/>
      </c>
      <c r="H42" s="683" t="str">
        <f t="shared" si="24"/>
        <v/>
      </c>
      <c r="I42" s="738"/>
      <c r="J42" s="738"/>
      <c r="K42" s="739"/>
      <c r="L42" s="254">
        <f t="shared" si="31"/>
        <v>0.83382789317507422</v>
      </c>
      <c r="M42" s="254">
        <f t="shared" si="25"/>
        <v>0.94794520547945205</v>
      </c>
      <c r="N42" s="254">
        <f t="shared" si="26"/>
        <v>0.65030732860520102</v>
      </c>
      <c r="O42" s="730">
        <f t="shared" si="32"/>
        <v>5.637982195845697E-2</v>
      </c>
      <c r="P42" s="254">
        <f t="shared" si="27"/>
        <v>3.287671232876712E-2</v>
      </c>
      <c r="Q42" s="683">
        <f t="shared" si="28"/>
        <v>0.1052482269503546</v>
      </c>
      <c r="R42" s="738"/>
      <c r="S42" s="738"/>
      <c r="T42" s="738"/>
    </row>
    <row r="43" spans="1:20" ht="15.75" thickBot="1" x14ac:dyDescent="0.3">
      <c r="A43" s="699"/>
      <c r="B43" s="772" t="s">
        <v>314</v>
      </c>
      <c r="C43" s="744" t="str">
        <f t="shared" si="29"/>
        <v/>
      </c>
      <c r="D43" s="745" t="str">
        <f t="shared" si="21"/>
        <v/>
      </c>
      <c r="E43" s="745" t="str">
        <f t="shared" si="22"/>
        <v/>
      </c>
      <c r="F43" s="731" t="str">
        <f t="shared" si="30"/>
        <v/>
      </c>
      <c r="G43" s="745" t="str">
        <f t="shared" si="23"/>
        <v/>
      </c>
      <c r="H43" s="727" t="str">
        <f t="shared" si="24"/>
        <v/>
      </c>
      <c r="I43" s="740"/>
      <c r="J43" s="740"/>
      <c r="K43" s="746"/>
      <c r="L43" s="745">
        <f t="shared" si="31"/>
        <v>0.78973407544836116</v>
      </c>
      <c r="M43" s="745">
        <f t="shared" si="25"/>
        <v>0.87867450561197225</v>
      </c>
      <c r="N43" s="745">
        <f t="shared" si="26"/>
        <v>0.77087470449172579</v>
      </c>
      <c r="O43" s="731">
        <f t="shared" si="32"/>
        <v>8.658008658008658E-3</v>
      </c>
      <c r="P43" s="745">
        <f t="shared" si="27"/>
        <v>4.0619989310529125E-2</v>
      </c>
      <c r="Q43" s="727">
        <f t="shared" si="28"/>
        <v>5.4184397163120568E-2</v>
      </c>
      <c r="R43" s="740"/>
      <c r="S43" s="740"/>
      <c r="T43" s="740"/>
    </row>
    <row r="44" spans="1:20" x14ac:dyDescent="0.25">
      <c r="A44" s="699"/>
      <c r="B44" s="699"/>
      <c r="C44" s="254"/>
      <c r="D44" s="705"/>
      <c r="E44" s="705"/>
      <c r="F44" s="705"/>
      <c r="G44" s="705"/>
      <c r="H44" s="254"/>
      <c r="I44" s="705"/>
      <c r="J44" s="705"/>
      <c r="K44" s="705"/>
      <c r="L44" s="705"/>
      <c r="M44" s="699"/>
    </row>
    <row r="45" spans="1:20" x14ac:dyDescent="0.25">
      <c r="A45" s="754" t="s">
        <v>326</v>
      </c>
      <c r="B45" s="753"/>
      <c r="C45" s="753"/>
      <c r="D45" s="753"/>
      <c r="E45" s="753"/>
      <c r="F45" s="753"/>
      <c r="G45" s="753"/>
      <c r="H45" s="753"/>
      <c r="I45" s="753"/>
      <c r="J45" s="753"/>
      <c r="K45" s="753"/>
      <c r="L45" s="753"/>
      <c r="M45" s="753"/>
      <c r="N45" s="753"/>
      <c r="O45" s="753"/>
      <c r="P45" s="753"/>
      <c r="Q45" s="753"/>
      <c r="R45" s="753"/>
      <c r="S45" s="753"/>
      <c r="T45" s="753"/>
    </row>
    <row r="46" spans="1:20" x14ac:dyDescent="0.25">
      <c r="A46" s="755"/>
      <c r="B46" s="752"/>
      <c r="C46" s="752"/>
      <c r="D46" s="752"/>
      <c r="E46" s="752"/>
      <c r="F46" s="752"/>
      <c r="G46" s="752"/>
      <c r="H46" s="752"/>
      <c r="I46" s="752"/>
      <c r="J46" s="752"/>
      <c r="K46" s="752"/>
      <c r="L46" s="752"/>
      <c r="M46" s="752"/>
      <c r="N46" s="753"/>
      <c r="O46" s="753"/>
      <c r="P46" s="753"/>
      <c r="Q46" s="753"/>
      <c r="R46" s="753"/>
      <c r="S46" s="753"/>
      <c r="T46" s="753"/>
    </row>
    <row r="47" spans="1:20" x14ac:dyDescent="0.25">
      <c r="A47" s="752"/>
      <c r="B47" s="755"/>
      <c r="C47" s="837" t="str">
        <f>$A$1</f>
        <v>Fife</v>
      </c>
      <c r="D47" s="838"/>
      <c r="E47" s="838"/>
      <c r="F47" s="838"/>
      <c r="G47" s="838"/>
      <c r="H47" s="838"/>
      <c r="I47" s="838"/>
      <c r="J47" s="838"/>
      <c r="K47" s="846"/>
      <c r="L47" s="838" t="s">
        <v>71</v>
      </c>
      <c r="M47" s="838"/>
      <c r="N47" s="838"/>
      <c r="O47" s="838"/>
      <c r="P47" s="838"/>
      <c r="Q47" s="838"/>
      <c r="R47" s="838"/>
      <c r="S47" s="838"/>
      <c r="T47" s="838"/>
    </row>
    <row r="48" spans="1:20" x14ac:dyDescent="0.25">
      <c r="A48" s="752"/>
      <c r="B48" s="755"/>
      <c r="C48" s="848" t="s">
        <v>322</v>
      </c>
      <c r="D48" s="849" t="s">
        <v>322</v>
      </c>
      <c r="E48" s="874" t="s">
        <v>322</v>
      </c>
      <c r="F48" s="873" t="s">
        <v>323</v>
      </c>
      <c r="G48" s="849" t="s">
        <v>323</v>
      </c>
      <c r="H48" s="874" t="s">
        <v>323</v>
      </c>
      <c r="I48" s="849" t="s">
        <v>320</v>
      </c>
      <c r="J48" s="849" t="s">
        <v>320</v>
      </c>
      <c r="K48" s="874" t="s">
        <v>320</v>
      </c>
      <c r="L48" s="848" t="s">
        <v>322</v>
      </c>
      <c r="M48" s="849" t="s">
        <v>322</v>
      </c>
      <c r="N48" s="874" t="s">
        <v>322</v>
      </c>
      <c r="O48" s="873" t="s">
        <v>323</v>
      </c>
      <c r="P48" s="849" t="s">
        <v>323</v>
      </c>
      <c r="Q48" s="874" t="s">
        <v>323</v>
      </c>
      <c r="R48" s="873" t="s">
        <v>320</v>
      </c>
      <c r="S48" s="849" t="s">
        <v>320</v>
      </c>
      <c r="T48" s="849" t="s">
        <v>320</v>
      </c>
    </row>
    <row r="49" spans="1:20" ht="15.75" thickBot="1" x14ac:dyDescent="0.3">
      <c r="A49" s="752"/>
      <c r="B49" s="755" t="s">
        <v>304</v>
      </c>
      <c r="C49" s="771" t="s">
        <v>5</v>
      </c>
      <c r="D49" s="767" t="s">
        <v>6</v>
      </c>
      <c r="E49" s="767" t="s">
        <v>104</v>
      </c>
      <c r="F49" s="722" t="s">
        <v>5</v>
      </c>
      <c r="G49" s="767" t="s">
        <v>6</v>
      </c>
      <c r="H49" s="206" t="s">
        <v>104</v>
      </c>
      <c r="I49" s="767" t="s">
        <v>5</v>
      </c>
      <c r="J49" s="767" t="s">
        <v>6</v>
      </c>
      <c r="K49" s="96" t="s">
        <v>104</v>
      </c>
      <c r="L49" s="767" t="s">
        <v>5</v>
      </c>
      <c r="M49" s="767" t="s">
        <v>6</v>
      </c>
      <c r="N49" s="767" t="s">
        <v>104</v>
      </c>
      <c r="O49" s="722" t="s">
        <v>5</v>
      </c>
      <c r="P49" s="767" t="s">
        <v>6</v>
      </c>
      <c r="Q49" s="206" t="s">
        <v>104</v>
      </c>
      <c r="R49" s="767" t="s">
        <v>5</v>
      </c>
      <c r="S49" s="767" t="s">
        <v>6</v>
      </c>
      <c r="T49" s="767" t="s">
        <v>104</v>
      </c>
    </row>
    <row r="50" spans="1:20" x14ac:dyDescent="0.25">
      <c r="A50" s="752"/>
      <c r="B50" s="165" t="s">
        <v>113</v>
      </c>
      <c r="C50" s="89"/>
      <c r="D50" s="86"/>
      <c r="E50" s="86"/>
      <c r="F50" s="723"/>
      <c r="G50" s="86"/>
      <c r="H50" s="724"/>
      <c r="I50" s="86"/>
      <c r="J50" s="86"/>
      <c r="K50" s="90"/>
      <c r="L50" s="86"/>
      <c r="M50" s="86"/>
      <c r="N50" s="86"/>
      <c r="O50" s="723"/>
      <c r="P50" s="86"/>
      <c r="Q50" s="724"/>
      <c r="R50" s="86"/>
      <c r="S50" s="86"/>
      <c r="T50" s="86"/>
    </row>
    <row r="51" spans="1:20" x14ac:dyDescent="0.25">
      <c r="A51" s="752"/>
      <c r="B51" s="553" t="s">
        <v>315</v>
      </c>
      <c r="C51" s="763" t="s">
        <v>115</v>
      </c>
      <c r="D51" s="756" t="s">
        <v>411</v>
      </c>
      <c r="E51" s="756" t="s">
        <v>411</v>
      </c>
      <c r="F51" s="773" t="s">
        <v>115</v>
      </c>
      <c r="G51" s="732" t="s">
        <v>411</v>
      </c>
      <c r="H51" s="774" t="s">
        <v>411</v>
      </c>
      <c r="I51" s="756" t="s">
        <v>115</v>
      </c>
      <c r="J51" s="756" t="s">
        <v>411</v>
      </c>
      <c r="K51" s="757" t="s">
        <v>411</v>
      </c>
      <c r="L51" s="756">
        <v>294</v>
      </c>
      <c r="M51" s="756">
        <v>360</v>
      </c>
      <c r="N51" s="732">
        <v>231.64</v>
      </c>
      <c r="O51" s="725">
        <v>16</v>
      </c>
      <c r="P51" s="756">
        <v>2</v>
      </c>
      <c r="Q51" s="733">
        <v>0.36</v>
      </c>
      <c r="R51" s="756">
        <v>337</v>
      </c>
      <c r="S51" s="756">
        <v>365</v>
      </c>
      <c r="T51" s="756">
        <v>336</v>
      </c>
    </row>
    <row r="52" spans="1:20" x14ac:dyDescent="0.25">
      <c r="A52" s="752"/>
      <c r="B52" s="554" t="s">
        <v>316</v>
      </c>
      <c r="C52" s="762" t="s">
        <v>115</v>
      </c>
      <c r="D52" s="758" t="s">
        <v>411</v>
      </c>
      <c r="E52" s="758" t="s">
        <v>411</v>
      </c>
      <c r="F52" s="775" t="s">
        <v>115</v>
      </c>
      <c r="G52" s="761" t="s">
        <v>411</v>
      </c>
      <c r="H52" s="776" t="s">
        <v>411</v>
      </c>
      <c r="I52" s="758" t="s">
        <v>115</v>
      </c>
      <c r="J52" s="758" t="s">
        <v>411</v>
      </c>
      <c r="K52" s="759" t="s">
        <v>411</v>
      </c>
      <c r="L52" s="758">
        <v>290</v>
      </c>
      <c r="M52" s="758">
        <v>359</v>
      </c>
      <c r="N52" s="761">
        <v>168.4</v>
      </c>
      <c r="O52" s="726">
        <v>10</v>
      </c>
      <c r="P52" s="758">
        <v>2</v>
      </c>
      <c r="Q52" s="734">
        <v>3.6</v>
      </c>
      <c r="R52" s="758">
        <v>337</v>
      </c>
      <c r="S52" s="758">
        <v>365</v>
      </c>
      <c r="T52" s="758">
        <v>289</v>
      </c>
    </row>
    <row r="53" spans="1:20" x14ac:dyDescent="0.25">
      <c r="A53" s="752"/>
      <c r="B53" s="553" t="s">
        <v>317</v>
      </c>
      <c r="C53" s="763" t="s">
        <v>115</v>
      </c>
      <c r="D53" s="756" t="s">
        <v>411</v>
      </c>
      <c r="E53" s="756" t="s">
        <v>411</v>
      </c>
      <c r="F53" s="773" t="s">
        <v>115</v>
      </c>
      <c r="G53" s="732" t="s">
        <v>411</v>
      </c>
      <c r="H53" s="774" t="s">
        <v>411</v>
      </c>
      <c r="I53" s="756" t="s">
        <v>115</v>
      </c>
      <c r="J53" s="756" t="s">
        <v>411</v>
      </c>
      <c r="K53" s="757" t="s">
        <v>411</v>
      </c>
      <c r="L53" s="756">
        <v>300</v>
      </c>
      <c r="M53" s="756">
        <v>356</v>
      </c>
      <c r="N53" s="732">
        <v>150.19999999999999</v>
      </c>
      <c r="O53" s="725">
        <v>0</v>
      </c>
      <c r="P53" s="756">
        <v>2</v>
      </c>
      <c r="Q53" s="733">
        <v>1.8</v>
      </c>
      <c r="R53" s="756">
        <v>337</v>
      </c>
      <c r="S53" s="756">
        <v>365</v>
      </c>
      <c r="T53" s="756">
        <v>289</v>
      </c>
    </row>
    <row r="54" spans="1:20" x14ac:dyDescent="0.25">
      <c r="A54" s="752"/>
      <c r="B54" s="554" t="s">
        <v>318</v>
      </c>
      <c r="C54" s="762" t="s">
        <v>115</v>
      </c>
      <c r="D54" s="758" t="s">
        <v>411</v>
      </c>
      <c r="E54" s="758" t="s">
        <v>411</v>
      </c>
      <c r="F54" s="775" t="s">
        <v>115</v>
      </c>
      <c r="G54" s="761" t="s">
        <v>411</v>
      </c>
      <c r="H54" s="776" t="s">
        <v>411</v>
      </c>
      <c r="I54" s="758" t="s">
        <v>115</v>
      </c>
      <c r="J54" s="758" t="s">
        <v>411</v>
      </c>
      <c r="K54" s="759" t="s">
        <v>411</v>
      </c>
      <c r="L54" s="758">
        <v>147</v>
      </c>
      <c r="M54" s="758">
        <v>339</v>
      </c>
      <c r="N54" s="761">
        <v>118</v>
      </c>
      <c r="O54" s="726">
        <v>17</v>
      </c>
      <c r="P54" s="758">
        <v>12</v>
      </c>
      <c r="Q54" s="734">
        <v>0</v>
      </c>
      <c r="R54" s="758">
        <v>165</v>
      </c>
      <c r="S54" s="758">
        <v>365</v>
      </c>
      <c r="T54" s="758">
        <v>271</v>
      </c>
    </row>
    <row r="55" spans="1:20" ht="15.75" thickBot="1" x14ac:dyDescent="0.3">
      <c r="A55" s="755"/>
      <c r="B55" s="772" t="s">
        <v>319</v>
      </c>
      <c r="C55" s="763" t="s">
        <v>115</v>
      </c>
      <c r="D55" s="756" t="s">
        <v>411</v>
      </c>
      <c r="E55" s="756" t="s">
        <v>411</v>
      </c>
      <c r="F55" s="773" t="s">
        <v>115</v>
      </c>
      <c r="G55" s="732" t="s">
        <v>411</v>
      </c>
      <c r="H55" s="774" t="s">
        <v>411</v>
      </c>
      <c r="I55" s="756" t="s">
        <v>115</v>
      </c>
      <c r="J55" s="756" t="s">
        <v>411</v>
      </c>
      <c r="K55" s="757" t="s">
        <v>411</v>
      </c>
      <c r="L55" s="756">
        <v>1303</v>
      </c>
      <c r="M55" s="756">
        <v>1393</v>
      </c>
      <c r="N55" s="732">
        <v>674</v>
      </c>
      <c r="O55" s="725">
        <v>6</v>
      </c>
      <c r="P55" s="756">
        <v>156</v>
      </c>
      <c r="Q55" s="733">
        <v>90</v>
      </c>
      <c r="R55" s="756">
        <v>1717</v>
      </c>
      <c r="S55" s="756">
        <v>1871</v>
      </c>
      <c r="T55" s="756">
        <v>1079</v>
      </c>
    </row>
    <row r="56" spans="1:20" x14ac:dyDescent="0.25">
      <c r="A56" s="752"/>
      <c r="B56" s="352" t="s">
        <v>321</v>
      </c>
      <c r="C56" s="768"/>
      <c r="D56" s="769"/>
      <c r="E56" s="769"/>
      <c r="F56" s="728"/>
      <c r="G56" s="769"/>
      <c r="H56" s="729"/>
      <c r="I56" s="769"/>
      <c r="J56" s="769"/>
      <c r="K56" s="770"/>
      <c r="L56" s="769"/>
      <c r="M56" s="769"/>
      <c r="N56" s="769"/>
      <c r="O56" s="728"/>
      <c r="P56" s="769"/>
      <c r="Q56" s="729"/>
      <c r="R56" s="769"/>
      <c r="S56" s="769"/>
      <c r="T56" s="769"/>
    </row>
    <row r="57" spans="1:20" x14ac:dyDescent="0.25">
      <c r="A57" s="752"/>
      <c r="B57" s="553" t="s">
        <v>315</v>
      </c>
      <c r="C57" s="763" t="str">
        <f>IFERROR(C51/I51,"")</f>
        <v/>
      </c>
      <c r="D57" s="253" t="str">
        <f t="shared" ref="D57:D61" si="33">IFERROR(D51/J51,"")</f>
        <v/>
      </c>
      <c r="E57" s="253" t="str">
        <f t="shared" ref="E57:E61" si="34">IFERROR(E51/K51,"")</f>
        <v/>
      </c>
      <c r="F57" s="668" t="str">
        <f>IFERROR(F51/I51,"")</f>
        <v/>
      </c>
      <c r="G57" s="253" t="str">
        <f t="shared" ref="G57:G61" si="35">IFERROR(G51/J51,"")</f>
        <v/>
      </c>
      <c r="H57" s="682" t="str">
        <f t="shared" ref="H57:H61" si="36">IFERROR(H51/K51,"")</f>
        <v/>
      </c>
      <c r="I57" s="756"/>
      <c r="J57" s="756"/>
      <c r="K57" s="757"/>
      <c r="L57" s="763">
        <f>IFERROR(L51/R51,"")</f>
        <v>0.87240356083086057</v>
      </c>
      <c r="M57" s="253">
        <f t="shared" ref="M57:M61" si="37">IFERROR(M51/S51,"")</f>
        <v>0.98630136986301364</v>
      </c>
      <c r="N57" s="253">
        <f t="shared" ref="N57:N61" si="38">IFERROR(N51/T51,"")</f>
        <v>0.68940476190476185</v>
      </c>
      <c r="O57" s="668">
        <f>IFERROR(O51/R51,"")</f>
        <v>4.7477744807121663E-2</v>
      </c>
      <c r="P57" s="253">
        <f t="shared" ref="P57:P61" si="39">IFERROR(P51/S51,"")</f>
        <v>5.4794520547945206E-3</v>
      </c>
      <c r="Q57" s="682">
        <f t="shared" ref="Q57:Q61" si="40">IFERROR(Q51/T51,"")</f>
        <v>1.0714285714285715E-3</v>
      </c>
      <c r="R57" s="756"/>
      <c r="S57" s="756"/>
      <c r="T57" s="756"/>
    </row>
    <row r="58" spans="1:20" x14ac:dyDescent="0.25">
      <c r="A58" s="752"/>
      <c r="B58" s="554" t="s">
        <v>316</v>
      </c>
      <c r="C58" s="762" t="str">
        <f t="shared" ref="C58:C61" si="41">IFERROR(C52/I52,"")</f>
        <v/>
      </c>
      <c r="D58" s="254" t="str">
        <f t="shared" si="33"/>
        <v/>
      </c>
      <c r="E58" s="254" t="str">
        <f t="shared" si="34"/>
        <v/>
      </c>
      <c r="F58" s="730" t="str">
        <f t="shared" ref="F58:F61" si="42">IFERROR(F52/I52,"")</f>
        <v/>
      </c>
      <c r="G58" s="254" t="str">
        <f t="shared" si="35"/>
        <v/>
      </c>
      <c r="H58" s="683" t="str">
        <f t="shared" si="36"/>
        <v/>
      </c>
      <c r="I58" s="758"/>
      <c r="J58" s="758"/>
      <c r="K58" s="759"/>
      <c r="L58" s="254">
        <f t="shared" ref="L58:L61" si="43">IFERROR(L52/R52,"")</f>
        <v>0.86053412462908008</v>
      </c>
      <c r="M58" s="254">
        <f t="shared" si="37"/>
        <v>0.98356164383561639</v>
      </c>
      <c r="N58" s="254">
        <f t="shared" si="38"/>
        <v>0.58269896193771631</v>
      </c>
      <c r="O58" s="730">
        <f t="shared" ref="O58:O61" si="44">IFERROR(O52/R52,"")</f>
        <v>2.967359050445104E-2</v>
      </c>
      <c r="P58" s="254">
        <f t="shared" si="39"/>
        <v>5.4794520547945206E-3</v>
      </c>
      <c r="Q58" s="683">
        <f t="shared" si="40"/>
        <v>1.2456747404844291E-2</v>
      </c>
      <c r="R58" s="758"/>
      <c r="S58" s="758"/>
      <c r="T58" s="758"/>
    </row>
    <row r="59" spans="1:20" x14ac:dyDescent="0.25">
      <c r="A59" s="752"/>
      <c r="B59" s="553" t="s">
        <v>317</v>
      </c>
      <c r="C59" s="763" t="str">
        <f t="shared" si="41"/>
        <v/>
      </c>
      <c r="D59" s="253" t="str">
        <f t="shared" si="33"/>
        <v/>
      </c>
      <c r="E59" s="253" t="str">
        <f t="shared" si="34"/>
        <v/>
      </c>
      <c r="F59" s="668" t="str">
        <f t="shared" si="42"/>
        <v/>
      </c>
      <c r="G59" s="253" t="str">
        <f t="shared" si="35"/>
        <v/>
      </c>
      <c r="H59" s="682" t="str">
        <f t="shared" si="36"/>
        <v/>
      </c>
      <c r="I59" s="756"/>
      <c r="J59" s="756"/>
      <c r="K59" s="757"/>
      <c r="L59" s="253">
        <f t="shared" si="43"/>
        <v>0.89020771513353114</v>
      </c>
      <c r="M59" s="253">
        <f t="shared" si="37"/>
        <v>0.97534246575342465</v>
      </c>
      <c r="N59" s="253">
        <f t="shared" si="38"/>
        <v>0.51972318339100343</v>
      </c>
      <c r="O59" s="668">
        <f t="shared" si="44"/>
        <v>0</v>
      </c>
      <c r="P59" s="253">
        <f t="shared" si="39"/>
        <v>5.4794520547945206E-3</v>
      </c>
      <c r="Q59" s="682">
        <f t="shared" si="40"/>
        <v>6.2283737024221453E-3</v>
      </c>
      <c r="R59" s="756"/>
      <c r="S59" s="756"/>
      <c r="T59" s="756"/>
    </row>
    <row r="60" spans="1:20" x14ac:dyDescent="0.25">
      <c r="A60" s="752"/>
      <c r="B60" s="554" t="s">
        <v>318</v>
      </c>
      <c r="C60" s="762" t="str">
        <f t="shared" si="41"/>
        <v/>
      </c>
      <c r="D60" s="254" t="str">
        <f t="shared" si="33"/>
        <v/>
      </c>
      <c r="E60" s="254" t="str">
        <f t="shared" si="34"/>
        <v/>
      </c>
      <c r="F60" s="730" t="str">
        <f t="shared" si="42"/>
        <v/>
      </c>
      <c r="G60" s="254" t="str">
        <f t="shared" si="35"/>
        <v/>
      </c>
      <c r="H60" s="683" t="str">
        <f t="shared" si="36"/>
        <v/>
      </c>
      <c r="I60" s="758"/>
      <c r="J60" s="758"/>
      <c r="K60" s="759"/>
      <c r="L60" s="254">
        <f t="shared" si="43"/>
        <v>0.89090909090909087</v>
      </c>
      <c r="M60" s="254">
        <f t="shared" si="37"/>
        <v>0.92876712328767119</v>
      </c>
      <c r="N60" s="254">
        <f t="shared" si="38"/>
        <v>0.43542435424354242</v>
      </c>
      <c r="O60" s="730">
        <f t="shared" si="44"/>
        <v>0.10303030303030303</v>
      </c>
      <c r="P60" s="254">
        <f t="shared" si="39"/>
        <v>3.287671232876712E-2</v>
      </c>
      <c r="Q60" s="683">
        <f t="shared" si="40"/>
        <v>0</v>
      </c>
      <c r="R60" s="758"/>
      <c r="S60" s="758"/>
      <c r="T60" s="758"/>
    </row>
    <row r="61" spans="1:20" ht="15.75" thickBot="1" x14ac:dyDescent="0.3">
      <c r="A61" s="752"/>
      <c r="B61" s="772" t="s">
        <v>319</v>
      </c>
      <c r="C61" s="764" t="str">
        <f t="shared" si="41"/>
        <v/>
      </c>
      <c r="D61" s="765" t="str">
        <f t="shared" si="33"/>
        <v/>
      </c>
      <c r="E61" s="765" t="str">
        <f t="shared" si="34"/>
        <v/>
      </c>
      <c r="F61" s="731" t="str">
        <f t="shared" si="42"/>
        <v/>
      </c>
      <c r="G61" s="765" t="str">
        <f t="shared" si="35"/>
        <v/>
      </c>
      <c r="H61" s="727" t="str">
        <f t="shared" si="36"/>
        <v/>
      </c>
      <c r="I61" s="760"/>
      <c r="J61" s="760"/>
      <c r="K61" s="766"/>
      <c r="L61" s="765">
        <f t="shared" si="43"/>
        <v>0.75888177052999417</v>
      </c>
      <c r="M61" s="765">
        <f t="shared" si="37"/>
        <v>0.74452164617851413</v>
      </c>
      <c r="N61" s="765">
        <f t="shared" si="38"/>
        <v>0.6246524559777572</v>
      </c>
      <c r="O61" s="731">
        <f t="shared" si="44"/>
        <v>3.4944670937682005E-3</v>
      </c>
      <c r="P61" s="765">
        <f t="shared" si="39"/>
        <v>8.337787279529664E-2</v>
      </c>
      <c r="Q61" s="727">
        <f t="shared" si="40"/>
        <v>8.3410565338276177E-2</v>
      </c>
      <c r="R61" s="760"/>
      <c r="S61" s="760"/>
      <c r="T61" s="760"/>
    </row>
  </sheetData>
  <mergeCells count="25">
    <mergeCell ref="L11:T11"/>
    <mergeCell ref="L12:N12"/>
    <mergeCell ref="O12:Q12"/>
    <mergeCell ref="R12:T12"/>
    <mergeCell ref="C29:K29"/>
    <mergeCell ref="L29:T29"/>
    <mergeCell ref="A1:C1"/>
    <mergeCell ref="C12:E12"/>
    <mergeCell ref="F12:H12"/>
    <mergeCell ref="I12:K12"/>
    <mergeCell ref="C11:K11"/>
    <mergeCell ref="R30:T30"/>
    <mergeCell ref="C47:K47"/>
    <mergeCell ref="L47:T47"/>
    <mergeCell ref="C48:E48"/>
    <mergeCell ref="F48:H48"/>
    <mergeCell ref="I48:K48"/>
    <mergeCell ref="L48:N48"/>
    <mergeCell ref="O48:Q48"/>
    <mergeCell ref="R48:T48"/>
    <mergeCell ref="C30:E30"/>
    <mergeCell ref="F30:H30"/>
    <mergeCell ref="I30:K30"/>
    <mergeCell ref="L30:N30"/>
    <mergeCell ref="O30:Q30"/>
  </mergeCells>
  <hyperlinks>
    <hyperlink ref="C5" location="'Softer Outcomes'!A12" display="Table OC2.1" xr:uid="{B134713D-4C9C-4CDC-A4A1-8947059B7BFA}"/>
    <hyperlink ref="C6" location="'Softer Outcomes'!A30" display="Table OC3.1" xr:uid="{9FCC1FF1-569A-4550-9A9F-E3DE2705531D}"/>
    <hyperlink ref="C7" location="'Softer Outcomes'!A48" display="Table OC4.1" xr:uid="{175467A2-E113-4E0C-97F8-1F45D002FEA9}"/>
    <hyperlink ref="A3" location="Contents!A1" display="Return to Contents" xr:uid="{BA2FF02F-52CF-4B04-9CB9-1FE394088F29}"/>
  </hyperlink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A7E3A2-8D17-4A5E-9F86-45A251A9DDED}">
  <dimension ref="A2:A34"/>
  <sheetViews>
    <sheetView topLeftCell="A21" workbookViewId="0">
      <selection activeCell="A2" sqref="A2:A34"/>
    </sheetView>
  </sheetViews>
  <sheetFormatPr defaultRowHeight="15" x14ac:dyDescent="0.25"/>
  <sheetData>
    <row r="2" spans="1:1" ht="15.75" thickBot="1" x14ac:dyDescent="0.3">
      <c r="A2" s="2" t="s">
        <v>71</v>
      </c>
    </row>
    <row r="3" spans="1:1" x14ac:dyDescent="0.25">
      <c r="A3" s="19" t="s">
        <v>72</v>
      </c>
    </row>
    <row r="4" spans="1:1" x14ac:dyDescent="0.25">
      <c r="A4" s="20" t="s">
        <v>73</v>
      </c>
    </row>
    <row r="5" spans="1:1" x14ac:dyDescent="0.25">
      <c r="A5" s="20" t="s">
        <v>74</v>
      </c>
    </row>
    <row r="6" spans="1:1" x14ac:dyDescent="0.25">
      <c r="A6" s="20" t="s">
        <v>75</v>
      </c>
    </row>
    <row r="7" spans="1:1" x14ac:dyDescent="0.25">
      <c r="A7" s="20" t="s">
        <v>76</v>
      </c>
    </row>
    <row r="8" spans="1:1" x14ac:dyDescent="0.25">
      <c r="A8" s="20" t="s">
        <v>77</v>
      </c>
    </row>
    <row r="9" spans="1:1" x14ac:dyDescent="0.25">
      <c r="A9" s="20" t="s">
        <v>78</v>
      </c>
    </row>
    <row r="10" spans="1:1" x14ac:dyDescent="0.25">
      <c r="A10" s="20" t="s">
        <v>79</v>
      </c>
    </row>
    <row r="11" spans="1:1" x14ac:dyDescent="0.25">
      <c r="A11" s="20" t="s">
        <v>80</v>
      </c>
    </row>
    <row r="12" spans="1:1" x14ac:dyDescent="0.25">
      <c r="A12" s="20" t="s">
        <v>81</v>
      </c>
    </row>
    <row r="13" spans="1:1" x14ac:dyDescent="0.25">
      <c r="A13" s="20" t="s">
        <v>82</v>
      </c>
    </row>
    <row r="14" spans="1:1" x14ac:dyDescent="0.25">
      <c r="A14" s="20" t="s">
        <v>83</v>
      </c>
    </row>
    <row r="15" spans="1:1" x14ac:dyDescent="0.25">
      <c r="A15" s="20" t="s">
        <v>84</v>
      </c>
    </row>
    <row r="16" spans="1:1" x14ac:dyDescent="0.25">
      <c r="A16" s="20" t="s">
        <v>85</v>
      </c>
    </row>
    <row r="17" spans="1:1" x14ac:dyDescent="0.25">
      <c r="A17" s="20" t="s">
        <v>86</v>
      </c>
    </row>
    <row r="18" spans="1:1" x14ac:dyDescent="0.25">
      <c r="A18" s="20" t="s">
        <v>87</v>
      </c>
    </row>
    <row r="19" spans="1:1" x14ac:dyDescent="0.25">
      <c r="A19" s="20" t="s">
        <v>88</v>
      </c>
    </row>
    <row r="20" spans="1:1" x14ac:dyDescent="0.25">
      <c r="A20" s="20" t="s">
        <v>89</v>
      </c>
    </row>
    <row r="21" spans="1:1" x14ac:dyDescent="0.25">
      <c r="A21" s="20" t="s">
        <v>90</v>
      </c>
    </row>
    <row r="22" spans="1:1" x14ac:dyDescent="0.25">
      <c r="A22" s="20" t="s">
        <v>91</v>
      </c>
    </row>
    <row r="23" spans="1:1" x14ac:dyDescent="0.25">
      <c r="A23" s="20" t="s">
        <v>92</v>
      </c>
    </row>
    <row r="24" spans="1:1" x14ac:dyDescent="0.25">
      <c r="A24" s="20" t="s">
        <v>93</v>
      </c>
    </row>
    <row r="25" spans="1:1" x14ac:dyDescent="0.25">
      <c r="A25" s="20" t="s">
        <v>94</v>
      </c>
    </row>
    <row r="26" spans="1:1" x14ac:dyDescent="0.25">
      <c r="A26" s="20" t="s">
        <v>95</v>
      </c>
    </row>
    <row r="27" spans="1:1" x14ac:dyDescent="0.25">
      <c r="A27" s="20" t="s">
        <v>96</v>
      </c>
    </row>
    <row r="28" spans="1:1" x14ac:dyDescent="0.25">
      <c r="A28" s="20" t="s">
        <v>97</v>
      </c>
    </row>
    <row r="29" spans="1:1" x14ac:dyDescent="0.25">
      <c r="A29" s="20" t="s">
        <v>98</v>
      </c>
    </row>
    <row r="30" spans="1:1" x14ac:dyDescent="0.25">
      <c r="A30" s="20" t="s">
        <v>99</v>
      </c>
    </row>
    <row r="31" spans="1:1" x14ac:dyDescent="0.25">
      <c r="A31" s="20" t="s">
        <v>100</v>
      </c>
    </row>
    <row r="32" spans="1:1" x14ac:dyDescent="0.25">
      <c r="A32" s="20" t="s">
        <v>101</v>
      </c>
    </row>
    <row r="33" spans="1:1" x14ac:dyDescent="0.25">
      <c r="A33" s="20" t="s">
        <v>102</v>
      </c>
    </row>
    <row r="34" spans="1:1" x14ac:dyDescent="0.25">
      <c r="A34" s="20" t="s">
        <v>103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9F040E-5817-4EB7-9FB7-5B13918F1639}">
  <dimension ref="A1:D26"/>
  <sheetViews>
    <sheetView tabSelected="1" zoomScaleNormal="100" workbookViewId="0">
      <selection activeCell="B27" sqref="B27"/>
    </sheetView>
  </sheetViews>
  <sheetFormatPr defaultRowHeight="15" x14ac:dyDescent="0.25"/>
  <cols>
    <col min="1" max="1" width="10.7109375" style="781" customWidth="1"/>
    <col min="2" max="2" width="162.140625" style="781" customWidth="1"/>
    <col min="3" max="3" width="107.28515625" style="781" customWidth="1"/>
    <col min="4" max="16384" width="9.140625" style="781"/>
  </cols>
  <sheetData>
    <row r="1" spans="1:4" ht="18.75" x14ac:dyDescent="0.3">
      <c r="A1" s="792" t="s">
        <v>86</v>
      </c>
      <c r="C1" s="792"/>
      <c r="D1" s="792"/>
    </row>
    <row r="2" spans="1:4" x14ac:dyDescent="0.25">
      <c r="A2" s="782" t="s">
        <v>342</v>
      </c>
    </row>
    <row r="3" spans="1:4" x14ac:dyDescent="0.25">
      <c r="A3" s="297" t="s">
        <v>0</v>
      </c>
    </row>
    <row r="4" spans="1:4" x14ac:dyDescent="0.25">
      <c r="A4" s="286"/>
    </row>
    <row r="5" spans="1:4" x14ac:dyDescent="0.25">
      <c r="A5" s="781" t="s">
        <v>369</v>
      </c>
    </row>
    <row r="6" spans="1:4" x14ac:dyDescent="0.25">
      <c r="A6" s="781" t="s">
        <v>343</v>
      </c>
    </row>
    <row r="7" spans="1:4" x14ac:dyDescent="0.25">
      <c r="A7" s="781" t="s">
        <v>344</v>
      </c>
    </row>
    <row r="8" spans="1:4" x14ac:dyDescent="0.25">
      <c r="A8" s="781" t="s">
        <v>345</v>
      </c>
    </row>
    <row r="9" spans="1:4" x14ac:dyDescent="0.25">
      <c r="A9" s="781" t="s">
        <v>346</v>
      </c>
    </row>
    <row r="11" spans="1:4" x14ac:dyDescent="0.25">
      <c r="B11" s="799" t="s">
        <v>347</v>
      </c>
      <c r="C11" s="782"/>
    </row>
    <row r="12" spans="1:4" ht="120" x14ac:dyDescent="0.25">
      <c r="B12" s="790" t="s">
        <v>370</v>
      </c>
      <c r="C12" s="784"/>
    </row>
    <row r="13" spans="1:4" ht="30" x14ac:dyDescent="0.25">
      <c r="B13" s="790" t="s">
        <v>371</v>
      </c>
      <c r="C13" s="784"/>
    </row>
    <row r="14" spans="1:4" ht="75" x14ac:dyDescent="0.25">
      <c r="B14" s="791" t="s">
        <v>372</v>
      </c>
      <c r="C14" s="752"/>
    </row>
    <row r="15" spans="1:4" x14ac:dyDescent="0.25">
      <c r="B15" s="788" t="s">
        <v>348</v>
      </c>
      <c r="C15" s="752"/>
    </row>
    <row r="16" spans="1:4" x14ac:dyDescent="0.25">
      <c r="B16" s="798" t="s">
        <v>349</v>
      </c>
      <c r="C16" s="752"/>
    </row>
    <row r="17" spans="1:3" ht="30" x14ac:dyDescent="0.25">
      <c r="B17" s="789" t="s">
        <v>373</v>
      </c>
      <c r="C17" s="752"/>
    </row>
    <row r="18" spans="1:3" x14ac:dyDescent="0.25">
      <c r="A18" s="886" t="s">
        <v>127</v>
      </c>
      <c r="B18" s="823" t="s">
        <v>386</v>
      </c>
      <c r="C18" s="752"/>
    </row>
    <row r="19" spans="1:3" x14ac:dyDescent="0.25">
      <c r="A19" s="887" t="s">
        <v>130</v>
      </c>
      <c r="B19" s="814" t="s">
        <v>385</v>
      </c>
    </row>
    <row r="20" spans="1:3" x14ac:dyDescent="0.25">
      <c r="B20" s="798" t="s">
        <v>388</v>
      </c>
    </row>
    <row r="21" spans="1:3" ht="30" x14ac:dyDescent="0.25">
      <c r="A21" s="888" t="s">
        <v>161</v>
      </c>
      <c r="B21" s="789" t="s">
        <v>389</v>
      </c>
    </row>
    <row r="22" spans="1:3" x14ac:dyDescent="0.25">
      <c r="B22" s="798" t="s">
        <v>163</v>
      </c>
    </row>
    <row r="23" spans="1:3" ht="30" x14ac:dyDescent="0.25">
      <c r="A23" s="888" t="s">
        <v>175</v>
      </c>
      <c r="B23" s="789" t="s">
        <v>390</v>
      </c>
    </row>
    <row r="24" spans="1:3" x14ac:dyDescent="0.25">
      <c r="B24" s="798" t="s">
        <v>177</v>
      </c>
    </row>
    <row r="25" spans="1:3" x14ac:dyDescent="0.25">
      <c r="A25" s="886" t="s">
        <v>225</v>
      </c>
      <c r="B25" s="789" t="s">
        <v>393</v>
      </c>
    </row>
    <row r="26" spans="1:3" x14ac:dyDescent="0.25">
      <c r="A26" s="887" t="s">
        <v>226</v>
      </c>
      <c r="B26" s="814" t="s">
        <v>394</v>
      </c>
    </row>
  </sheetData>
  <hyperlinks>
    <hyperlink ref="A3" location="Contents!A1" display="Return to Contents" xr:uid="{493EF0A1-0B02-49F9-A603-0FD5A8BB4B7F}"/>
    <hyperlink ref="A18" location="Demographics!A28" display="Table C2.2" xr:uid="{89F19DB8-BF97-439D-8C81-6C3FA7EB8FE4}"/>
    <hyperlink ref="A19" location="Demographics!A81" display="Table C2.5" xr:uid="{754A355C-9216-4218-9200-06ED4F047F64}"/>
    <hyperlink ref="A21" location="Staff!A8" display="Table I1.1" xr:uid="{7ADC0E70-878E-4571-B487-78B7659CB0F8}"/>
    <hyperlink ref="A23" location="Funding!A8" display="Table I2.1" xr:uid="{5BDDF66D-B81C-4B22-9DF5-8E2C18AD4882}"/>
    <hyperlink ref="A25" location="Volume!A20" display="Table A1.2" xr:uid="{90E1D0A6-BCE3-45EB-9AE2-DD2CF891F77B}"/>
    <hyperlink ref="A26" location="Volume!A33" display="Table A1.3" xr:uid="{1B0250CF-05DB-4CAA-8AB7-8307F5C2692A}"/>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904848-52B0-4987-86F1-E0FFFB6BFB0D}">
  <sheetPr>
    <pageSetUpPr autoPageBreaks="0"/>
  </sheetPr>
  <dimension ref="A1:C3"/>
  <sheetViews>
    <sheetView zoomScaleNormal="100" workbookViewId="0">
      <selection activeCell="E21" sqref="E21"/>
    </sheetView>
  </sheetViews>
  <sheetFormatPr defaultRowHeight="15" x14ac:dyDescent="0.25"/>
  <cols>
    <col min="1" max="16384" width="9.140625" style="753"/>
  </cols>
  <sheetData>
    <row r="1" spans="1:3" ht="18.75" x14ac:dyDescent="0.3">
      <c r="A1" s="831" t="s">
        <v>86</v>
      </c>
      <c r="B1" s="831"/>
      <c r="C1" s="831"/>
    </row>
    <row r="2" spans="1:3" x14ac:dyDescent="0.25">
      <c r="A2" s="754" t="s">
        <v>341</v>
      </c>
    </row>
    <row r="3" spans="1:3" s="781" customFormat="1" x14ac:dyDescent="0.25">
      <c r="A3" s="297" t="s">
        <v>0</v>
      </c>
    </row>
  </sheetData>
  <mergeCells count="1">
    <mergeCell ref="A1:C1"/>
  </mergeCells>
  <hyperlinks>
    <hyperlink ref="A3" location="Contents!A1" display="Return to Contents" xr:uid="{C8A1B7AF-3B23-40B0-90C4-15B54D1CDDF7}"/>
  </hyperlink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087830-160B-45E7-8C45-7442BF8F4B56}">
  <dimension ref="A1:D18"/>
  <sheetViews>
    <sheetView workbookViewId="0">
      <selection sqref="A1:C1"/>
    </sheetView>
  </sheetViews>
  <sheetFormatPr defaultRowHeight="15" x14ac:dyDescent="0.25"/>
  <cols>
    <col min="1" max="1" width="42.140625" style="753" customWidth="1"/>
    <col min="2" max="2" width="28.42578125" style="753" customWidth="1"/>
    <col min="3" max="16384" width="9.140625" style="753"/>
  </cols>
  <sheetData>
    <row r="1" spans="1:4" ht="18.75" x14ac:dyDescent="0.3">
      <c r="A1" s="831" t="s">
        <v>86</v>
      </c>
      <c r="B1" s="831"/>
      <c r="C1" s="831"/>
    </row>
    <row r="2" spans="1:4" x14ac:dyDescent="0.25">
      <c r="A2" s="754" t="s">
        <v>337</v>
      </c>
    </row>
    <row r="3" spans="1:4" s="781" customFormat="1" x14ac:dyDescent="0.25">
      <c r="A3" s="297" t="s">
        <v>0</v>
      </c>
    </row>
    <row r="5" spans="1:4" x14ac:dyDescent="0.25">
      <c r="A5" s="103" t="s">
        <v>374</v>
      </c>
    </row>
    <row r="6" spans="1:4" x14ac:dyDescent="0.25">
      <c r="A6" s="753" t="s">
        <v>367</v>
      </c>
    </row>
    <row r="7" spans="1:4" x14ac:dyDescent="0.25">
      <c r="A7" s="753" t="s">
        <v>363</v>
      </c>
    </row>
    <row r="9" spans="1:4" ht="15.75" thickBot="1" x14ac:dyDescent="0.3">
      <c r="A9" s="522" t="s">
        <v>340</v>
      </c>
      <c r="B9" s="777"/>
      <c r="C9" s="752"/>
      <c r="D9" s="752"/>
    </row>
    <row r="10" spans="1:4" x14ac:dyDescent="0.25">
      <c r="A10" s="778" t="s">
        <v>338</v>
      </c>
      <c r="B10" s="779" t="s">
        <v>339</v>
      </c>
    </row>
    <row r="11" spans="1:4" ht="60" x14ac:dyDescent="0.25">
      <c r="A11" s="780" t="s">
        <v>375</v>
      </c>
      <c r="B11" s="822" t="s">
        <v>376</v>
      </c>
    </row>
    <row r="12" spans="1:4" x14ac:dyDescent="0.25">
      <c r="A12" s="781"/>
      <c r="B12" s="781"/>
    </row>
    <row r="13" spans="1:4" x14ac:dyDescent="0.25">
      <c r="A13" s="781"/>
      <c r="B13" s="781"/>
    </row>
    <row r="14" spans="1:4" x14ac:dyDescent="0.25">
      <c r="A14" s="781"/>
      <c r="B14" s="781"/>
    </row>
    <row r="15" spans="1:4" x14ac:dyDescent="0.25">
      <c r="A15" s="781"/>
      <c r="B15" s="781"/>
    </row>
    <row r="16" spans="1:4" x14ac:dyDescent="0.25">
      <c r="A16" s="781"/>
      <c r="B16" s="781"/>
    </row>
    <row r="17" spans="1:2" x14ac:dyDescent="0.25">
      <c r="A17" s="781"/>
      <c r="B17" s="781"/>
    </row>
    <row r="18" spans="1:2" x14ac:dyDescent="0.25">
      <c r="A18" s="781"/>
      <c r="B18" s="781"/>
    </row>
  </sheetData>
  <mergeCells count="1">
    <mergeCell ref="A1:C1"/>
  </mergeCells>
  <hyperlinks>
    <hyperlink ref="A3" location="Contents!A1" display="Return to Contents" xr:uid="{876ADD69-E492-4B50-957A-1FE8C07E30C8}"/>
  </hyperlink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930C75-280A-4214-BAAB-4F0E3C1C585B}">
  <dimension ref="A1:AL175"/>
  <sheetViews>
    <sheetView topLeftCell="A16" workbookViewId="0">
      <selection activeCell="A28" sqref="A28"/>
    </sheetView>
  </sheetViews>
  <sheetFormatPr defaultRowHeight="15" x14ac:dyDescent="0.25"/>
  <cols>
    <col min="1" max="1" width="9.140625" style="781" customWidth="1"/>
    <col min="2" max="2" width="20.7109375" style="781" customWidth="1"/>
    <col min="3" max="3" width="13.5703125" style="781" customWidth="1"/>
    <col min="4" max="6" width="12.28515625" style="781" customWidth="1"/>
    <col min="7" max="7" width="12.5703125" style="781" customWidth="1"/>
    <col min="8" max="8" width="13.140625" style="781" customWidth="1"/>
    <col min="9" max="9" width="11.5703125" style="781" customWidth="1"/>
    <col min="10" max="10" width="12.28515625" style="781" customWidth="1"/>
    <col min="11" max="11" width="12.140625" style="781" customWidth="1"/>
    <col min="12" max="12" width="11.7109375" style="781" customWidth="1"/>
    <col min="13" max="13" width="11.85546875" style="781" customWidth="1"/>
    <col min="14" max="14" width="11" style="781" bestFit="1" customWidth="1"/>
    <col min="15" max="15" width="12.5703125" style="781" customWidth="1"/>
    <col min="16" max="16" width="11.85546875" style="781" customWidth="1"/>
    <col min="17" max="17" width="11.42578125" style="781" customWidth="1"/>
    <col min="18" max="18" width="11.140625" style="781" customWidth="1"/>
    <col min="19" max="19" width="11.85546875" style="781" customWidth="1"/>
    <col min="20" max="20" width="10.85546875" style="781" customWidth="1"/>
    <col min="21" max="21" width="10.7109375" style="781" bestFit="1" customWidth="1"/>
    <col min="22" max="22" width="13" style="781" customWidth="1"/>
    <col min="23" max="23" width="10.7109375" style="781" customWidth="1"/>
    <col min="24" max="24" width="11.28515625" style="781" customWidth="1"/>
    <col min="25" max="25" width="10.5703125" style="781" customWidth="1"/>
    <col min="26" max="26" width="9.5703125" style="781" bestFit="1" customWidth="1"/>
    <col min="27" max="27" width="11" style="781" customWidth="1"/>
    <col min="28" max="28" width="11.42578125" style="781" customWidth="1"/>
    <col min="29" max="29" width="9.140625" style="781"/>
    <col min="30" max="30" width="11.140625" style="781" customWidth="1"/>
    <col min="31" max="32" width="11.28515625" style="781" customWidth="1"/>
    <col min="33" max="33" width="9.140625" style="781"/>
    <col min="34" max="35" width="12.85546875" style="781" customWidth="1"/>
    <col min="36" max="36" width="10.85546875" style="781" customWidth="1"/>
    <col min="37" max="37" width="11.140625" style="781" customWidth="1"/>
    <col min="38" max="16384" width="9.140625" style="781"/>
  </cols>
  <sheetData>
    <row r="1" spans="1:14" ht="18.75" x14ac:dyDescent="0.3">
      <c r="A1" s="831" t="s">
        <v>86</v>
      </c>
      <c r="B1" s="831"/>
      <c r="C1" s="831"/>
      <c r="N1" s="297"/>
    </row>
    <row r="2" spans="1:14" x14ac:dyDescent="0.25">
      <c r="A2" s="782" t="s">
        <v>1</v>
      </c>
    </row>
    <row r="3" spans="1:14" x14ac:dyDescent="0.25">
      <c r="A3" s="297" t="s">
        <v>0</v>
      </c>
    </row>
    <row r="4" spans="1:14" x14ac:dyDescent="0.25">
      <c r="A4" s="782"/>
    </row>
    <row r="5" spans="1:14" x14ac:dyDescent="0.25">
      <c r="A5" s="280" t="s">
        <v>2</v>
      </c>
      <c r="B5" s="280"/>
      <c r="C5" s="281" t="s">
        <v>126</v>
      </c>
    </row>
    <row r="6" spans="1:14" x14ac:dyDescent="0.25">
      <c r="A6" s="280" t="s">
        <v>7</v>
      </c>
      <c r="B6" s="280"/>
      <c r="C6" s="281" t="s">
        <v>127</v>
      </c>
    </row>
    <row r="7" spans="1:14" x14ac:dyDescent="0.25">
      <c r="A7" s="280" t="s">
        <v>16</v>
      </c>
      <c r="B7" s="280"/>
      <c r="C7" s="281" t="s">
        <v>128</v>
      </c>
    </row>
    <row r="8" spans="1:14" x14ac:dyDescent="0.25">
      <c r="A8" s="280" t="s">
        <v>23</v>
      </c>
      <c r="B8" s="280"/>
      <c r="C8" s="281" t="s">
        <v>129</v>
      </c>
    </row>
    <row r="9" spans="1:14" x14ac:dyDescent="0.25">
      <c r="A9" s="280" t="s">
        <v>125</v>
      </c>
      <c r="B9" s="280"/>
      <c r="C9" s="281" t="s">
        <v>130</v>
      </c>
    </row>
    <row r="10" spans="1:14" x14ac:dyDescent="0.25">
      <c r="A10" s="280" t="s">
        <v>34</v>
      </c>
      <c r="B10" s="280"/>
      <c r="C10" s="281" t="s">
        <v>131</v>
      </c>
    </row>
    <row r="11" spans="1:14" x14ac:dyDescent="0.25">
      <c r="A11" s="280" t="s">
        <v>47</v>
      </c>
      <c r="B11" s="280"/>
      <c r="C11" s="281" t="s">
        <v>132</v>
      </c>
    </row>
    <row r="12" spans="1:14" x14ac:dyDescent="0.25">
      <c r="A12" s="280" t="s">
        <v>57</v>
      </c>
      <c r="B12" s="280"/>
      <c r="C12" s="281" t="s">
        <v>133</v>
      </c>
    </row>
    <row r="14" spans="1:14" x14ac:dyDescent="0.25">
      <c r="A14" s="782" t="s">
        <v>106</v>
      </c>
    </row>
    <row r="15" spans="1:14" x14ac:dyDescent="0.25">
      <c r="A15" s="782"/>
    </row>
    <row r="16" spans="1:14" x14ac:dyDescent="0.25">
      <c r="C16" s="837" t="s">
        <v>111</v>
      </c>
      <c r="D16" s="838"/>
      <c r="E16" s="838"/>
      <c r="F16" s="838"/>
      <c r="G16" s="854" t="s">
        <v>112</v>
      </c>
      <c r="H16" s="838"/>
      <c r="I16" s="103"/>
      <c r="J16" s="103"/>
    </row>
    <row r="17" spans="1:14" x14ac:dyDescent="0.25">
      <c r="B17" s="527"/>
      <c r="C17" s="837" t="str">
        <f>A1</f>
        <v>Fife</v>
      </c>
      <c r="D17" s="846"/>
      <c r="E17" s="838" t="s">
        <v>71</v>
      </c>
      <c r="F17" s="838"/>
      <c r="G17" s="854" t="str">
        <f>$A$1</f>
        <v>Fife</v>
      </c>
      <c r="H17" s="838"/>
    </row>
    <row r="18" spans="1:14" ht="15.75" thickBot="1" x14ac:dyDescent="0.3">
      <c r="B18" s="645" t="s">
        <v>2</v>
      </c>
      <c r="C18" s="7" t="s">
        <v>3</v>
      </c>
      <c r="D18" s="649" t="s">
        <v>4</v>
      </c>
      <c r="E18" s="648" t="s">
        <v>3</v>
      </c>
      <c r="F18" s="648" t="s">
        <v>4</v>
      </c>
      <c r="G18" s="105" t="s">
        <v>3</v>
      </c>
      <c r="H18" s="648" t="s">
        <v>4</v>
      </c>
    </row>
    <row r="19" spans="1:14" x14ac:dyDescent="0.25">
      <c r="B19" s="527" t="s">
        <v>113</v>
      </c>
      <c r="C19" s="787"/>
      <c r="D19" s="11"/>
      <c r="E19" s="752"/>
      <c r="F19" s="752"/>
      <c r="G19" s="106"/>
      <c r="H19" s="785"/>
    </row>
    <row r="20" spans="1:14" x14ac:dyDescent="0.25">
      <c r="B20" s="8" t="s">
        <v>5</v>
      </c>
      <c r="C20" s="47">
        <v>521</v>
      </c>
      <c r="D20" s="48">
        <v>785</v>
      </c>
      <c r="E20" s="49">
        <v>55010</v>
      </c>
      <c r="F20" s="49">
        <v>68302</v>
      </c>
      <c r="G20" s="107" t="s">
        <v>115</v>
      </c>
      <c r="H20" s="49" t="s">
        <v>115</v>
      </c>
    </row>
    <row r="21" spans="1:14" x14ac:dyDescent="0.25">
      <c r="B21" s="1" t="s">
        <v>6</v>
      </c>
      <c r="C21" s="26">
        <v>1681</v>
      </c>
      <c r="D21" s="27">
        <v>2266</v>
      </c>
      <c r="E21" s="28">
        <v>79040.762000000002</v>
      </c>
      <c r="F21" s="28">
        <v>98579.547000000006</v>
      </c>
      <c r="G21" s="108" t="s">
        <v>115</v>
      </c>
      <c r="H21" s="28" t="s">
        <v>115</v>
      </c>
    </row>
    <row r="22" spans="1:14" x14ac:dyDescent="0.25">
      <c r="B22" s="50" t="s">
        <v>104</v>
      </c>
      <c r="C22" s="51">
        <v>1826.3999999999999</v>
      </c>
      <c r="D22" s="52">
        <v>2548.1999999999998</v>
      </c>
      <c r="E22" s="53">
        <v>83409.87000000001</v>
      </c>
      <c r="F22" s="53">
        <v>102803.81</v>
      </c>
      <c r="G22" s="109" t="s">
        <v>115</v>
      </c>
      <c r="H22" s="53" t="s">
        <v>115</v>
      </c>
    </row>
    <row r="23" spans="1:14" x14ac:dyDescent="0.25">
      <c r="B23" s="21" t="s">
        <v>114</v>
      </c>
      <c r="C23" s="29"/>
      <c r="D23" s="30"/>
      <c r="E23" s="31"/>
      <c r="F23" s="31"/>
      <c r="G23" s="110"/>
      <c r="H23" s="104"/>
    </row>
    <row r="24" spans="1:14" x14ac:dyDescent="0.25">
      <c r="B24" s="8" t="s">
        <v>5</v>
      </c>
      <c r="C24" s="54">
        <f>IFERROR(C20/SUM($C20:$D20),"-")</f>
        <v>0.39892802450229708</v>
      </c>
      <c r="D24" s="55">
        <f t="shared" ref="D24:D26" si="0">IFERROR(D20/SUM($C20:$D20),"-")</f>
        <v>0.60107197549770286</v>
      </c>
      <c r="E24" s="56">
        <f>IFERROR(E20/SUM($E20:$F20),"-")</f>
        <v>0.44610419099519916</v>
      </c>
      <c r="F24" s="56">
        <f t="shared" ref="F24:F26" si="1">IFERROR(F20/SUM($E20:$F20),"-")</f>
        <v>0.55389580900480084</v>
      </c>
      <c r="G24" s="111">
        <v>0.48499999999999999</v>
      </c>
      <c r="H24" s="56">
        <v>0.51500000000000001</v>
      </c>
      <c r="I24" s="24"/>
    </row>
    <row r="25" spans="1:14" x14ac:dyDescent="0.25">
      <c r="B25" s="1" t="s">
        <v>6</v>
      </c>
      <c r="C25" s="32">
        <f t="shared" ref="C25:C26" si="2">IFERROR(C21/SUM($C21:$D21),"-")</f>
        <v>0.42589308335444642</v>
      </c>
      <c r="D25" s="33">
        <f t="shared" si="0"/>
        <v>0.57410691664555358</v>
      </c>
      <c r="E25" s="34">
        <f t="shared" ref="E25:E26" si="3">IFERROR(E21/SUM($E21:$F21),"-")</f>
        <v>0.44499844891047902</v>
      </c>
      <c r="F25" s="34">
        <f t="shared" si="1"/>
        <v>0.55500155108952098</v>
      </c>
      <c r="G25" s="112">
        <v>0.48499999999999999</v>
      </c>
      <c r="H25" s="34">
        <v>0.51300000000000001</v>
      </c>
      <c r="I25" s="24"/>
    </row>
    <row r="26" spans="1:14" ht="15.75" thickBot="1" x14ac:dyDescent="0.3">
      <c r="B26" s="57" t="s">
        <v>104</v>
      </c>
      <c r="C26" s="58">
        <f t="shared" si="2"/>
        <v>0.417501028665478</v>
      </c>
      <c r="D26" s="59">
        <f t="shared" si="0"/>
        <v>0.582498971334522</v>
      </c>
      <c r="E26" s="60">
        <f t="shared" si="3"/>
        <v>0.44792557668158439</v>
      </c>
      <c r="F26" s="60">
        <f t="shared" si="1"/>
        <v>0.55207442331841572</v>
      </c>
      <c r="G26" s="113">
        <v>0.48599999999999999</v>
      </c>
      <c r="H26" s="60">
        <v>0.51400000000000001</v>
      </c>
      <c r="I26" s="24"/>
    </row>
    <row r="28" spans="1:14" ht="17.25" x14ac:dyDescent="0.25">
      <c r="A28" s="297" t="s">
        <v>410</v>
      </c>
    </row>
    <row r="29" spans="1:14" x14ac:dyDescent="0.25">
      <c r="A29" s="782"/>
    </row>
    <row r="30" spans="1:14" x14ac:dyDescent="0.25">
      <c r="A30" s="782" t="s">
        <v>361</v>
      </c>
    </row>
    <row r="31" spans="1:14" x14ac:dyDescent="0.25">
      <c r="C31" s="837" t="s">
        <v>111</v>
      </c>
      <c r="D31" s="838"/>
      <c r="E31" s="838"/>
      <c r="F31" s="838"/>
      <c r="G31" s="838"/>
      <c r="H31" s="838"/>
      <c r="I31" s="838"/>
      <c r="J31" s="847"/>
      <c r="K31" s="854" t="s">
        <v>112</v>
      </c>
      <c r="L31" s="838"/>
      <c r="M31" s="838"/>
      <c r="N31" s="838"/>
    </row>
    <row r="32" spans="1:14" x14ac:dyDescent="0.25">
      <c r="B32" s="752"/>
      <c r="C32" s="848" t="str">
        <f>$A$1</f>
        <v>Fife</v>
      </c>
      <c r="D32" s="849"/>
      <c r="E32" s="849"/>
      <c r="F32" s="855"/>
      <c r="G32" s="848" t="s">
        <v>71</v>
      </c>
      <c r="H32" s="849"/>
      <c r="I32" s="849"/>
      <c r="J32" s="850"/>
      <c r="K32" s="851" t="str">
        <f>$A$1</f>
        <v>Fife</v>
      </c>
      <c r="L32" s="849"/>
      <c r="M32" s="849"/>
      <c r="N32" s="849"/>
    </row>
    <row r="33" spans="1:21" ht="15.75" thickBot="1" x14ac:dyDescent="0.3">
      <c r="B33" s="64" t="s">
        <v>7</v>
      </c>
      <c r="C33" s="7" t="s">
        <v>360</v>
      </c>
      <c r="D33" s="648" t="s">
        <v>11</v>
      </c>
      <c r="E33" s="648" t="s">
        <v>12</v>
      </c>
      <c r="F33" s="649" t="s">
        <v>107</v>
      </c>
      <c r="G33" s="648" t="s">
        <v>360</v>
      </c>
      <c r="H33" s="648" t="s">
        <v>11</v>
      </c>
      <c r="I33" s="648" t="s">
        <v>12</v>
      </c>
      <c r="J33" s="648" t="s">
        <v>107</v>
      </c>
      <c r="K33" s="105" t="s">
        <v>360</v>
      </c>
      <c r="L33" s="648" t="s">
        <v>11</v>
      </c>
      <c r="M33" s="648" t="s">
        <v>12</v>
      </c>
      <c r="N33" s="648" t="s">
        <v>107</v>
      </c>
      <c r="O33" s="800"/>
    </row>
    <row r="34" spans="1:21" x14ac:dyDescent="0.25">
      <c r="B34" s="38" t="s">
        <v>113</v>
      </c>
      <c r="C34" s="25"/>
      <c r="D34" s="22"/>
      <c r="E34" s="22"/>
      <c r="F34" s="23"/>
      <c r="G34" s="22"/>
      <c r="H34" s="22"/>
      <c r="I34" s="22"/>
      <c r="J34" s="22"/>
      <c r="K34" s="133"/>
      <c r="L34" s="22"/>
      <c r="M34" s="22"/>
      <c r="N34" s="22"/>
    </row>
    <row r="35" spans="1:21" x14ac:dyDescent="0.25">
      <c r="B35" s="756" t="s">
        <v>5</v>
      </c>
      <c r="C35" s="44">
        <v>442</v>
      </c>
      <c r="D35" s="45">
        <v>333</v>
      </c>
      <c r="E35" s="45">
        <v>367</v>
      </c>
      <c r="F35" s="46">
        <v>160</v>
      </c>
      <c r="G35" s="45">
        <v>24153</v>
      </c>
      <c r="H35" s="45">
        <v>19731</v>
      </c>
      <c r="I35" s="45">
        <v>29311</v>
      </c>
      <c r="J35" s="45">
        <v>37234</v>
      </c>
      <c r="K35" s="114" t="s">
        <v>115</v>
      </c>
      <c r="L35" s="45" t="s">
        <v>115</v>
      </c>
      <c r="M35" s="45" t="s">
        <v>115</v>
      </c>
      <c r="N35" s="45" t="s">
        <v>115</v>
      </c>
    </row>
    <row r="36" spans="1:21" x14ac:dyDescent="0.25">
      <c r="B36" s="758" t="s">
        <v>6</v>
      </c>
      <c r="C36" s="41">
        <f>SUM(D47,E47)</f>
        <v>734</v>
      </c>
      <c r="D36" s="42">
        <v>632</v>
      </c>
      <c r="E36" s="42">
        <v>1474</v>
      </c>
      <c r="F36" s="43">
        <v>1231</v>
      </c>
      <c r="G36" s="42">
        <f>L47+M47</f>
        <v>40117</v>
      </c>
      <c r="H36" s="42">
        <v>31774</v>
      </c>
      <c r="I36" s="42">
        <v>41754</v>
      </c>
      <c r="J36" s="42">
        <v>55942</v>
      </c>
      <c r="K36" s="115" t="s">
        <v>115</v>
      </c>
      <c r="L36" s="42" t="s">
        <v>115</v>
      </c>
      <c r="M36" s="42" t="s">
        <v>115</v>
      </c>
      <c r="N36" s="42" t="s">
        <v>115</v>
      </c>
    </row>
    <row r="37" spans="1:21" x14ac:dyDescent="0.25">
      <c r="B37" s="70" t="s">
        <v>104</v>
      </c>
      <c r="C37" s="72">
        <f>SUM(D48,E48)</f>
        <v>1273.1999999999998</v>
      </c>
      <c r="D37" s="71">
        <v>992.4</v>
      </c>
      <c r="E37" s="71">
        <v>1686.6</v>
      </c>
      <c r="F37" s="73">
        <v>1357.8</v>
      </c>
      <c r="G37" s="71">
        <f>L48+M48</f>
        <v>39660.404999999992</v>
      </c>
      <c r="H37" s="71">
        <v>29913.204999999998</v>
      </c>
      <c r="I37" s="71">
        <v>48913.844999999994</v>
      </c>
      <c r="J37" s="71">
        <v>71419.48</v>
      </c>
      <c r="K37" s="116" t="s">
        <v>115</v>
      </c>
      <c r="L37" s="71" t="s">
        <v>115</v>
      </c>
      <c r="M37" s="71" t="s">
        <v>115</v>
      </c>
      <c r="N37" s="71" t="s">
        <v>115</v>
      </c>
    </row>
    <row r="38" spans="1:21" x14ac:dyDescent="0.25">
      <c r="B38" s="39" t="s">
        <v>114</v>
      </c>
      <c r="C38" s="787"/>
      <c r="D38" s="785"/>
      <c r="E38" s="785"/>
      <c r="F38" s="11"/>
      <c r="G38" s="785"/>
      <c r="H38" s="785"/>
      <c r="I38" s="785"/>
      <c r="J38" s="785"/>
      <c r="K38" s="106"/>
      <c r="L38" s="785"/>
      <c r="M38" s="785"/>
      <c r="N38" s="785"/>
    </row>
    <row r="39" spans="1:21" x14ac:dyDescent="0.25">
      <c r="B39" s="756" t="s">
        <v>5</v>
      </c>
      <c r="C39" s="74">
        <f>IFERROR(C35/SUM($C35:$F35),"")</f>
        <v>0.33947772657450076</v>
      </c>
      <c r="D39" s="75">
        <f t="shared" ref="D39:F39" si="4">IFERROR(D35/SUM($C35:$F35),"")</f>
        <v>0.25576036866359447</v>
      </c>
      <c r="E39" s="75">
        <f t="shared" si="4"/>
        <v>0.28187403993855609</v>
      </c>
      <c r="F39" s="76">
        <f t="shared" si="4"/>
        <v>0.12288786482334869</v>
      </c>
      <c r="G39" s="75">
        <f>IFERROR(G35/SUM($G35:$J35),"")</f>
        <v>0.21871972036331036</v>
      </c>
      <c r="H39" s="75">
        <f t="shared" ref="H39:J39" si="5">IFERROR(H35/SUM($G35:$J35),"")</f>
        <v>0.17867589129667025</v>
      </c>
      <c r="I39" s="75">
        <f t="shared" si="5"/>
        <v>0.26542846534877612</v>
      </c>
      <c r="J39" s="75">
        <f t="shared" si="5"/>
        <v>0.33717592299124322</v>
      </c>
      <c r="K39" s="117">
        <v>0.27500000000000002</v>
      </c>
      <c r="L39" s="75">
        <v>0.14499999999999999</v>
      </c>
      <c r="M39" s="75">
        <v>0.255</v>
      </c>
      <c r="N39" s="75">
        <v>0.32500000000000001</v>
      </c>
      <c r="O39" s="24"/>
      <c r="U39" s="24"/>
    </row>
    <row r="40" spans="1:21" x14ac:dyDescent="0.25">
      <c r="B40" s="758" t="s">
        <v>6</v>
      </c>
      <c r="C40" s="77">
        <f t="shared" ref="C40:F40" si="6">IFERROR(C36/SUM($C36:$F36),"")</f>
        <v>0.18029968066814051</v>
      </c>
      <c r="D40" s="78">
        <f t="shared" si="6"/>
        <v>0.15524441169245887</v>
      </c>
      <c r="E40" s="78">
        <f t="shared" si="6"/>
        <v>0.3620732006877917</v>
      </c>
      <c r="F40" s="79">
        <f t="shared" si="6"/>
        <v>0.30238270695160896</v>
      </c>
      <c r="G40" s="78">
        <f t="shared" ref="G40:J40" si="7">IFERROR(G36/SUM($G36:$J36),"")</f>
        <v>0.23655704741519101</v>
      </c>
      <c r="H40" s="78">
        <f t="shared" si="7"/>
        <v>0.18736105951517509</v>
      </c>
      <c r="I40" s="78">
        <f t="shared" si="7"/>
        <v>0.24620990995772082</v>
      </c>
      <c r="J40" s="78">
        <f t="shared" si="7"/>
        <v>0.32987198311191307</v>
      </c>
      <c r="K40" s="118">
        <v>0.27399999999999997</v>
      </c>
      <c r="L40" s="78">
        <v>0.14300000000000002</v>
      </c>
      <c r="M40" s="78">
        <v>0.25700000000000001</v>
      </c>
      <c r="N40" s="78">
        <v>0.32599999999999996</v>
      </c>
      <c r="O40" s="24"/>
      <c r="U40" s="24"/>
    </row>
    <row r="41" spans="1:21" ht="15.75" thickBot="1" x14ac:dyDescent="0.3">
      <c r="B41" s="760" t="s">
        <v>104</v>
      </c>
      <c r="C41" s="80">
        <f t="shared" ref="C41:F41" si="8">IFERROR(C37/SUM($C37:$F37),"")</f>
        <v>0.23977401129943499</v>
      </c>
      <c r="D41" s="81">
        <f t="shared" si="8"/>
        <v>0.18689265536723162</v>
      </c>
      <c r="E41" s="81">
        <f t="shared" si="8"/>
        <v>0.31762711864406779</v>
      </c>
      <c r="F41" s="82">
        <f t="shared" si="8"/>
        <v>0.25570621468926552</v>
      </c>
      <c r="G41" s="81">
        <f t="shared" ref="G41:J41" si="9">IFERROR(G37/SUM($G37:$J37),"")</f>
        <v>0.2088412674344936</v>
      </c>
      <c r="H41" s="81">
        <f t="shared" si="9"/>
        <v>0.15751507442316415</v>
      </c>
      <c r="I41" s="81">
        <f t="shared" si="9"/>
        <v>0.25756745007758663</v>
      </c>
      <c r="J41" s="81">
        <f t="shared" si="9"/>
        <v>0.3760762080647555</v>
      </c>
      <c r="K41" s="119">
        <v>0.27200000000000002</v>
      </c>
      <c r="L41" s="81">
        <v>0.14099999999999999</v>
      </c>
      <c r="M41" s="81">
        <v>0.28300000000000003</v>
      </c>
      <c r="N41" s="81">
        <v>0.30299999999999999</v>
      </c>
      <c r="O41" s="24"/>
      <c r="U41" s="24"/>
    </row>
    <row r="42" spans="1:21" x14ac:dyDescent="0.25">
      <c r="F42" s="24"/>
      <c r="I42" s="24"/>
    </row>
    <row r="43" spans="1:21" x14ac:dyDescent="0.25">
      <c r="A43" s="782" t="s">
        <v>362</v>
      </c>
      <c r="F43" s="24"/>
      <c r="I43" s="24"/>
    </row>
    <row r="44" spans="1:21" x14ac:dyDescent="0.25">
      <c r="B44" s="752"/>
      <c r="C44" s="837" t="str">
        <f>$A$1</f>
        <v>Fife</v>
      </c>
      <c r="D44" s="838"/>
      <c r="E44" s="838"/>
      <c r="F44" s="838"/>
      <c r="G44" s="838"/>
      <c r="H44" s="838"/>
      <c r="I44" s="838"/>
      <c r="J44" s="846"/>
      <c r="K44" s="837" t="s">
        <v>71</v>
      </c>
      <c r="L44" s="838"/>
      <c r="M44" s="838"/>
      <c r="N44" s="838"/>
      <c r="O44" s="838"/>
      <c r="P44" s="838"/>
      <c r="Q44" s="838"/>
      <c r="R44" s="838"/>
    </row>
    <row r="45" spans="1:21" ht="15.75" thickBot="1" x14ac:dyDescent="0.3">
      <c r="B45" s="64" t="s">
        <v>7</v>
      </c>
      <c r="C45" s="7" t="s">
        <v>8</v>
      </c>
      <c r="D45" s="648" t="s">
        <v>9</v>
      </c>
      <c r="E45" s="648" t="s">
        <v>10</v>
      </c>
      <c r="F45" s="648" t="s">
        <v>11</v>
      </c>
      <c r="G45" s="648" t="s">
        <v>12</v>
      </c>
      <c r="H45" s="648" t="s">
        <v>13</v>
      </c>
      <c r="I45" s="648" t="s">
        <v>14</v>
      </c>
      <c r="J45" s="649" t="s">
        <v>15</v>
      </c>
      <c r="K45" s="7" t="s">
        <v>8</v>
      </c>
      <c r="L45" s="648" t="s">
        <v>9</v>
      </c>
      <c r="M45" s="648" t="s">
        <v>10</v>
      </c>
      <c r="N45" s="648" t="s">
        <v>11</v>
      </c>
      <c r="O45" s="648" t="s">
        <v>12</v>
      </c>
      <c r="P45" s="648" t="s">
        <v>13</v>
      </c>
      <c r="Q45" s="648" t="s">
        <v>14</v>
      </c>
      <c r="R45" s="648" t="s">
        <v>15</v>
      </c>
    </row>
    <row r="46" spans="1:21" x14ac:dyDescent="0.25">
      <c r="B46" s="61" t="s">
        <v>70</v>
      </c>
      <c r="C46" s="25"/>
      <c r="D46" s="22"/>
      <c r="E46" s="22"/>
      <c r="F46" s="22"/>
      <c r="G46" s="22"/>
      <c r="H46" s="22"/>
      <c r="I46" s="22"/>
      <c r="J46" s="23"/>
      <c r="K46" s="25"/>
      <c r="L46" s="22"/>
      <c r="M46" s="22"/>
      <c r="N46" s="22"/>
      <c r="O46" s="22"/>
      <c r="P46" s="22"/>
      <c r="Q46" s="22"/>
      <c r="R46" s="22"/>
    </row>
    <row r="47" spans="1:21" x14ac:dyDescent="0.25">
      <c r="B47" s="65" t="s">
        <v>6</v>
      </c>
      <c r="C47" s="44">
        <v>4</v>
      </c>
      <c r="D47" s="45">
        <v>205</v>
      </c>
      <c r="E47" s="45">
        <v>529</v>
      </c>
      <c r="F47" s="45">
        <v>632</v>
      </c>
      <c r="G47" s="45">
        <v>1474</v>
      </c>
      <c r="H47" s="45">
        <v>560</v>
      </c>
      <c r="I47" s="45">
        <v>564</v>
      </c>
      <c r="J47" s="46">
        <v>107</v>
      </c>
      <c r="K47" s="44">
        <v>803</v>
      </c>
      <c r="L47" s="45">
        <v>13350</v>
      </c>
      <c r="M47" s="45">
        <v>26767</v>
      </c>
      <c r="N47" s="45">
        <v>31774</v>
      </c>
      <c r="O47" s="45">
        <v>41754</v>
      </c>
      <c r="P47" s="45">
        <v>20258</v>
      </c>
      <c r="Q47" s="45">
        <v>12890</v>
      </c>
      <c r="R47" s="45">
        <v>21652</v>
      </c>
    </row>
    <row r="48" spans="1:21" x14ac:dyDescent="0.25">
      <c r="B48" s="62" t="s">
        <v>104</v>
      </c>
      <c r="C48" s="41">
        <v>2.4</v>
      </c>
      <c r="D48" s="42">
        <v>398.4</v>
      </c>
      <c r="E48" s="42">
        <v>874.8</v>
      </c>
      <c r="F48" s="42">
        <v>992.4</v>
      </c>
      <c r="G48" s="42">
        <v>1686.6</v>
      </c>
      <c r="H48" s="42">
        <v>0</v>
      </c>
      <c r="I48" s="42">
        <v>0</v>
      </c>
      <c r="J48" s="43">
        <v>0</v>
      </c>
      <c r="K48" s="41">
        <v>1386.04</v>
      </c>
      <c r="L48" s="42">
        <v>13035.179999999998</v>
      </c>
      <c r="M48" s="42">
        <v>26625.224999999995</v>
      </c>
      <c r="N48" s="42">
        <v>29913.204999999998</v>
      </c>
      <c r="O48" s="42">
        <v>48913.844999999994</v>
      </c>
      <c r="P48" s="42">
        <v>15458</v>
      </c>
      <c r="Q48" s="42">
        <v>11277</v>
      </c>
      <c r="R48" s="42">
        <v>12860</v>
      </c>
    </row>
    <row r="49" spans="1:21" x14ac:dyDescent="0.25">
      <c r="B49" s="69" t="s">
        <v>105</v>
      </c>
      <c r="C49" s="66"/>
      <c r="D49" s="67"/>
      <c r="E49" s="67"/>
      <c r="F49" s="67"/>
      <c r="G49" s="67"/>
      <c r="H49" s="67"/>
      <c r="I49" s="67"/>
      <c r="J49" s="68"/>
      <c r="K49" s="66"/>
      <c r="L49" s="67"/>
      <c r="M49" s="67"/>
      <c r="N49" s="67"/>
      <c r="O49" s="67"/>
      <c r="P49" s="67"/>
      <c r="Q49" s="67"/>
      <c r="R49" s="67"/>
    </row>
    <row r="50" spans="1:21" x14ac:dyDescent="0.25">
      <c r="B50" s="65" t="s">
        <v>6</v>
      </c>
      <c r="C50" s="54">
        <f>IFERROR(C47/SUM($C47:$J47),"-")</f>
        <v>9.8159509202453993E-4</v>
      </c>
      <c r="D50" s="56">
        <f t="shared" ref="D50:J50" si="10">IFERROR(D47/SUM($C47:$J47),"-")</f>
        <v>5.030674846625767E-2</v>
      </c>
      <c r="E50" s="56">
        <f t="shared" si="10"/>
        <v>0.12981595092024539</v>
      </c>
      <c r="F50" s="56">
        <f t="shared" si="10"/>
        <v>0.1550920245398773</v>
      </c>
      <c r="G50" s="56">
        <f t="shared" si="10"/>
        <v>0.36171779141104293</v>
      </c>
      <c r="H50" s="56">
        <f t="shared" si="10"/>
        <v>0.13742331288343559</v>
      </c>
      <c r="I50" s="56">
        <f t="shared" si="10"/>
        <v>0.13840490797546012</v>
      </c>
      <c r="J50" s="55">
        <f t="shared" si="10"/>
        <v>2.625766871165644E-2</v>
      </c>
      <c r="K50" s="54">
        <f>IFERROR(K47/SUM($K47:$R47),"-")</f>
        <v>4.7445169219134048E-3</v>
      </c>
      <c r="L50" s="56">
        <f t="shared" ref="L50:R50" si="11">IFERROR(L47/SUM($K47:$R47),"-")</f>
        <v>7.8878332387975036E-2</v>
      </c>
      <c r="M50" s="56">
        <f t="shared" si="11"/>
        <v>0.15815253356021933</v>
      </c>
      <c r="N50" s="56">
        <f t="shared" si="11"/>
        <v>0.18773633957269806</v>
      </c>
      <c r="O50" s="56">
        <f t="shared" si="11"/>
        <v>0.24670306296086217</v>
      </c>
      <c r="P50" s="56">
        <f t="shared" si="11"/>
        <v>0.11969417659292872</v>
      </c>
      <c r="Q50" s="56">
        <f t="shared" si="11"/>
        <v>7.6160427301947442E-2</v>
      </c>
      <c r="R50" s="56">
        <f t="shared" si="11"/>
        <v>0.12793061070145584</v>
      </c>
    </row>
    <row r="51" spans="1:21" ht="15.75" thickBot="1" x14ac:dyDescent="0.3">
      <c r="B51" s="63" t="s">
        <v>104</v>
      </c>
      <c r="C51" s="35">
        <f t="shared" ref="C51:J51" si="12">IFERROR(C48/SUM($C48:$J48),"-")</f>
        <v>6.0688818085267787E-4</v>
      </c>
      <c r="D51" s="37">
        <f t="shared" si="12"/>
        <v>0.10074343802154452</v>
      </c>
      <c r="E51" s="37">
        <f t="shared" si="12"/>
        <v>0.22121074192080109</v>
      </c>
      <c r="F51" s="37">
        <f t="shared" si="12"/>
        <v>0.25094826278258231</v>
      </c>
      <c r="G51" s="37">
        <f t="shared" si="12"/>
        <v>0.4264906690942194</v>
      </c>
      <c r="H51" s="37">
        <f t="shared" si="12"/>
        <v>0</v>
      </c>
      <c r="I51" s="37">
        <f t="shared" si="12"/>
        <v>0</v>
      </c>
      <c r="J51" s="36">
        <f t="shared" si="12"/>
        <v>0</v>
      </c>
      <c r="K51" s="35">
        <f t="shared" ref="K51:R51" si="13">IFERROR(K48/SUM($K48:$R48),"-")</f>
        <v>8.6916227559556518E-3</v>
      </c>
      <c r="L51" s="37">
        <f t="shared" si="13"/>
        <v>8.1741412308431197E-2</v>
      </c>
      <c r="M51" s="37">
        <f t="shared" si="13"/>
        <v>0.16696228932241441</v>
      </c>
      <c r="N51" s="37">
        <f t="shared" si="13"/>
        <v>0.18758065660555709</v>
      </c>
      <c r="O51" s="37">
        <f t="shared" si="13"/>
        <v>0.30673046108574609</v>
      </c>
      <c r="P51" s="37">
        <f t="shared" si="13"/>
        <v>9.6934507345792661E-2</v>
      </c>
      <c r="Q51" s="37">
        <f t="shared" si="13"/>
        <v>7.0716162462058724E-2</v>
      </c>
      <c r="R51" s="37">
        <f t="shared" si="13"/>
        <v>8.064288811404409E-2</v>
      </c>
    </row>
    <row r="52" spans="1:21" x14ac:dyDescent="0.25">
      <c r="G52" s="752"/>
    </row>
    <row r="53" spans="1:21" x14ac:dyDescent="0.25">
      <c r="A53" s="782" t="s">
        <v>108</v>
      </c>
    </row>
    <row r="55" spans="1:21" x14ac:dyDescent="0.25">
      <c r="C55" s="837" t="s">
        <v>111</v>
      </c>
      <c r="D55" s="838"/>
      <c r="E55" s="838"/>
      <c r="F55" s="838"/>
      <c r="G55" s="838"/>
      <c r="H55" s="838"/>
      <c r="I55" s="838"/>
      <c r="J55" s="838"/>
      <c r="K55" s="838"/>
      <c r="L55" s="838"/>
      <c r="M55" s="838"/>
      <c r="N55" s="838"/>
      <c r="O55" s="856" t="s">
        <v>112</v>
      </c>
      <c r="P55" s="838"/>
      <c r="Q55" s="838"/>
      <c r="R55" s="838"/>
      <c r="S55" s="838"/>
      <c r="T55" s="838"/>
    </row>
    <row r="56" spans="1:21" x14ac:dyDescent="0.25">
      <c r="B56" s="752"/>
      <c r="C56" s="837" t="str">
        <f>$A$1</f>
        <v>Fife</v>
      </c>
      <c r="D56" s="838"/>
      <c r="E56" s="838"/>
      <c r="F56" s="838"/>
      <c r="G56" s="838"/>
      <c r="H56" s="846"/>
      <c r="I56" s="838" t="s">
        <v>71</v>
      </c>
      <c r="J56" s="838"/>
      <c r="K56" s="838"/>
      <c r="L56" s="838"/>
      <c r="M56" s="838"/>
      <c r="N56" s="838"/>
      <c r="O56" s="856" t="str">
        <f>$A$1</f>
        <v>Fife</v>
      </c>
      <c r="P56" s="838"/>
      <c r="Q56" s="838"/>
      <c r="R56" s="838"/>
      <c r="S56" s="838"/>
      <c r="T56" s="838"/>
    </row>
    <row r="57" spans="1:21" ht="39.75" thickBot="1" x14ac:dyDescent="0.3">
      <c r="B57" s="64" t="s">
        <v>16</v>
      </c>
      <c r="C57" s="141" t="s">
        <v>17</v>
      </c>
      <c r="D57" s="140" t="s">
        <v>18</v>
      </c>
      <c r="E57" s="140" t="s">
        <v>19</v>
      </c>
      <c r="F57" s="140" t="s">
        <v>20</v>
      </c>
      <c r="G57" s="140" t="s">
        <v>21</v>
      </c>
      <c r="H57" s="142" t="s">
        <v>22</v>
      </c>
      <c r="I57" s="140" t="s">
        <v>17</v>
      </c>
      <c r="J57" s="140" t="s">
        <v>18</v>
      </c>
      <c r="K57" s="140" t="s">
        <v>19</v>
      </c>
      <c r="L57" s="140" t="s">
        <v>20</v>
      </c>
      <c r="M57" s="140" t="s">
        <v>21</v>
      </c>
      <c r="N57" s="140" t="s">
        <v>22</v>
      </c>
      <c r="O57" s="143" t="s">
        <v>17</v>
      </c>
      <c r="P57" s="140" t="s">
        <v>18</v>
      </c>
      <c r="Q57" s="140" t="s">
        <v>19</v>
      </c>
      <c r="R57" s="140" t="s">
        <v>20</v>
      </c>
      <c r="S57" s="140" t="s">
        <v>21</v>
      </c>
      <c r="T57" s="140" t="s">
        <v>22</v>
      </c>
    </row>
    <row r="58" spans="1:21" x14ac:dyDescent="0.25">
      <c r="B58" s="38" t="s">
        <v>113</v>
      </c>
      <c r="C58" s="89"/>
      <c r="D58" s="86"/>
      <c r="E58" s="86"/>
      <c r="F58" s="86"/>
      <c r="G58" s="86"/>
      <c r="H58" s="90"/>
      <c r="I58" s="86"/>
      <c r="J58" s="86"/>
      <c r="K58" s="86"/>
      <c r="L58" s="86"/>
      <c r="M58" s="86"/>
      <c r="N58" s="86"/>
      <c r="O58" s="120"/>
      <c r="P58" s="86"/>
      <c r="Q58" s="86"/>
      <c r="R58" s="86"/>
      <c r="S58" s="86"/>
      <c r="T58" s="86"/>
    </row>
    <row r="59" spans="1:21" x14ac:dyDescent="0.25">
      <c r="B59" s="756" t="s">
        <v>5</v>
      </c>
      <c r="C59" s="44">
        <v>1101</v>
      </c>
      <c r="D59" s="45">
        <v>2</v>
      </c>
      <c r="E59" s="45">
        <v>10</v>
      </c>
      <c r="F59" s="45">
        <v>1</v>
      </c>
      <c r="G59" s="45">
        <v>1</v>
      </c>
      <c r="H59" s="46">
        <v>25</v>
      </c>
      <c r="I59" s="45">
        <v>87881</v>
      </c>
      <c r="J59" s="45">
        <v>2073</v>
      </c>
      <c r="K59" s="45">
        <v>2038</v>
      </c>
      <c r="L59" s="45">
        <v>405</v>
      </c>
      <c r="M59" s="45">
        <v>938</v>
      </c>
      <c r="N59" s="45">
        <v>1307</v>
      </c>
      <c r="O59" s="121" t="s">
        <v>115</v>
      </c>
      <c r="P59" s="45" t="s">
        <v>115</v>
      </c>
      <c r="Q59" s="45" t="s">
        <v>115</v>
      </c>
      <c r="R59" s="45" t="s">
        <v>115</v>
      </c>
      <c r="S59" s="45" t="s">
        <v>115</v>
      </c>
      <c r="T59" s="45" t="s">
        <v>115</v>
      </c>
    </row>
    <row r="60" spans="1:21" x14ac:dyDescent="0.25">
      <c r="B60" s="758" t="s">
        <v>6</v>
      </c>
      <c r="C60" s="41">
        <v>3641</v>
      </c>
      <c r="D60" s="42">
        <v>8</v>
      </c>
      <c r="E60" s="42">
        <v>31</v>
      </c>
      <c r="F60" s="42">
        <v>8</v>
      </c>
      <c r="G60" s="42">
        <v>2</v>
      </c>
      <c r="H60" s="43">
        <v>38</v>
      </c>
      <c r="I60" s="42">
        <v>137977.40100000001</v>
      </c>
      <c r="J60" s="42">
        <v>950.50300000000004</v>
      </c>
      <c r="K60" s="42">
        <v>3261.453</v>
      </c>
      <c r="L60" s="42">
        <v>1727.4570000000001</v>
      </c>
      <c r="M60" s="42">
        <v>499.71800000000002</v>
      </c>
      <c r="N60" s="42">
        <v>1830.617</v>
      </c>
      <c r="O60" s="122" t="s">
        <v>115</v>
      </c>
      <c r="P60" s="42" t="s">
        <v>115</v>
      </c>
      <c r="Q60" s="42" t="s">
        <v>115</v>
      </c>
      <c r="R60" s="42" t="s">
        <v>115</v>
      </c>
      <c r="S60" s="42" t="s">
        <v>115</v>
      </c>
      <c r="T60" s="42" t="s">
        <v>115</v>
      </c>
    </row>
    <row r="61" spans="1:21" x14ac:dyDescent="0.25">
      <c r="B61" s="756" t="s">
        <v>104</v>
      </c>
      <c r="C61" s="44">
        <v>4148.3999999999996</v>
      </c>
      <c r="D61" s="45">
        <v>11.4</v>
      </c>
      <c r="E61" s="45">
        <v>49.8</v>
      </c>
      <c r="F61" s="45">
        <v>13.2</v>
      </c>
      <c r="G61" s="45">
        <v>1.7999999999999998</v>
      </c>
      <c r="H61" s="46">
        <v>30.599999999999998</v>
      </c>
      <c r="I61" s="45">
        <v>120815.22500000002</v>
      </c>
      <c r="J61" s="45">
        <v>625.79000000000008</v>
      </c>
      <c r="K61" s="45">
        <v>3338.5849999999996</v>
      </c>
      <c r="L61" s="45">
        <v>1709.77</v>
      </c>
      <c r="M61" s="45">
        <v>499.46</v>
      </c>
      <c r="N61" s="45">
        <v>1896.9799999999998</v>
      </c>
      <c r="O61" s="121" t="s">
        <v>115</v>
      </c>
      <c r="P61" s="45" t="s">
        <v>115</v>
      </c>
      <c r="Q61" s="45" t="s">
        <v>115</v>
      </c>
      <c r="R61" s="45" t="s">
        <v>115</v>
      </c>
      <c r="S61" s="45" t="s">
        <v>115</v>
      </c>
      <c r="T61" s="45" t="s">
        <v>115</v>
      </c>
    </row>
    <row r="62" spans="1:21" x14ac:dyDescent="0.25">
      <c r="B62" s="88" t="s">
        <v>114</v>
      </c>
      <c r="C62" s="768"/>
      <c r="D62" s="769"/>
      <c r="E62" s="769"/>
      <c r="F62" s="769"/>
      <c r="G62" s="769"/>
      <c r="H62" s="770"/>
      <c r="I62" s="769"/>
      <c r="J62" s="769"/>
      <c r="K62" s="769"/>
      <c r="L62" s="769"/>
      <c r="M62" s="769"/>
      <c r="N62" s="769"/>
      <c r="O62" s="123"/>
      <c r="P62" s="769"/>
      <c r="Q62" s="769"/>
      <c r="R62" s="769"/>
      <c r="S62" s="769"/>
      <c r="T62" s="769"/>
    </row>
    <row r="63" spans="1:21" x14ac:dyDescent="0.25">
      <c r="B63" s="756" t="s">
        <v>5</v>
      </c>
      <c r="C63" s="91">
        <f>IFERROR(C59/SUM($C59:$H59),"-")</f>
        <v>0.96578947368421053</v>
      </c>
      <c r="D63" s="127">
        <f t="shared" ref="D63:H63" si="14">IFERROR(D59/SUM($C59:$H59),"-")</f>
        <v>1.7543859649122807E-3</v>
      </c>
      <c r="E63" s="127">
        <f t="shared" si="14"/>
        <v>8.771929824561403E-3</v>
      </c>
      <c r="F63" s="127">
        <f t="shared" si="14"/>
        <v>8.7719298245614037E-4</v>
      </c>
      <c r="G63" s="127">
        <f t="shared" si="14"/>
        <v>8.7719298245614037E-4</v>
      </c>
      <c r="H63" s="130">
        <f t="shared" si="14"/>
        <v>2.1929824561403508E-2</v>
      </c>
      <c r="I63" s="85">
        <f>IFERROR(I59/SUM($I59:$N59),"-")</f>
        <v>0.92856237188563218</v>
      </c>
      <c r="J63" s="127">
        <f t="shared" ref="J63:N63" si="15">IFERROR(J59/SUM($I59:$N59),"-")</f>
        <v>2.1903594598592591E-2</v>
      </c>
      <c r="K63" s="127">
        <f t="shared" si="15"/>
        <v>2.1533779928572937E-2</v>
      </c>
      <c r="L63" s="127">
        <f t="shared" si="15"/>
        <v>4.2792840387988421E-3</v>
      </c>
      <c r="M63" s="127">
        <f t="shared" si="15"/>
        <v>9.911033156526701E-3</v>
      </c>
      <c r="N63" s="127">
        <f t="shared" si="15"/>
        <v>1.3809936391876757E-2</v>
      </c>
      <c r="O63" s="124">
        <v>0.97699999999999998</v>
      </c>
      <c r="P63" s="127" t="s">
        <v>115</v>
      </c>
      <c r="Q63" s="127">
        <v>1.3000000000000001E-2</v>
      </c>
      <c r="R63" s="127">
        <v>3.0000000000000001E-3</v>
      </c>
      <c r="S63" s="127" t="s">
        <v>115</v>
      </c>
      <c r="T63" s="127">
        <v>8.0000000000000002E-3</v>
      </c>
      <c r="U63" s="24"/>
    </row>
    <row r="64" spans="1:21" x14ac:dyDescent="0.25">
      <c r="B64" s="758" t="s">
        <v>6</v>
      </c>
      <c r="C64" s="92">
        <f t="shared" ref="C64:H65" si="16">IFERROR(C60/SUM($C60:$H60),"-")</f>
        <v>0.97666309012875541</v>
      </c>
      <c r="D64" s="128">
        <f t="shared" si="16"/>
        <v>2.1459227467811159E-3</v>
      </c>
      <c r="E64" s="128">
        <f t="shared" si="16"/>
        <v>8.3154506437768238E-3</v>
      </c>
      <c r="F64" s="128">
        <f t="shared" si="16"/>
        <v>2.1459227467811159E-3</v>
      </c>
      <c r="G64" s="128">
        <f t="shared" si="16"/>
        <v>5.3648068669527897E-4</v>
      </c>
      <c r="H64" s="131">
        <f t="shared" si="16"/>
        <v>1.01931330472103E-2</v>
      </c>
      <c r="I64" s="84">
        <f t="shared" ref="I64:N65" si="17">IFERROR(I60/SUM($I60:$N60),"-")</f>
        <v>0.94345361221366453</v>
      </c>
      <c r="J64" s="128">
        <f t="shared" si="17"/>
        <v>6.4992925092850875E-3</v>
      </c>
      <c r="K64" s="128">
        <f t="shared" si="17"/>
        <v>2.2300968068786078E-2</v>
      </c>
      <c r="L64" s="128">
        <f t="shared" si="17"/>
        <v>1.1811902056292393E-2</v>
      </c>
      <c r="M64" s="128">
        <f t="shared" si="17"/>
        <v>3.4169418235975323E-3</v>
      </c>
      <c r="N64" s="128">
        <f t="shared" si="17"/>
        <v>1.251728332837449E-2</v>
      </c>
      <c r="O64" s="125">
        <v>0.97699999999999987</v>
      </c>
      <c r="P64" s="128" t="s">
        <v>115</v>
      </c>
      <c r="Q64" s="128">
        <v>1.7000000000000001E-2</v>
      </c>
      <c r="R64" s="128">
        <v>2E-3</v>
      </c>
      <c r="S64" s="128" t="s">
        <v>115</v>
      </c>
      <c r="T64" s="128">
        <v>4.0000000000000001E-3</v>
      </c>
      <c r="U64" s="24"/>
    </row>
    <row r="65" spans="1:21" ht="15.75" thickBot="1" x14ac:dyDescent="0.3">
      <c r="B65" s="760" t="s">
        <v>104</v>
      </c>
      <c r="C65" s="93">
        <f t="shared" si="16"/>
        <v>0.97490129723632257</v>
      </c>
      <c r="D65" s="129">
        <f t="shared" si="16"/>
        <v>2.6790750141003948E-3</v>
      </c>
      <c r="E65" s="129">
        <f t="shared" si="16"/>
        <v>1.1703327693175409E-2</v>
      </c>
      <c r="F65" s="129">
        <f t="shared" si="16"/>
        <v>3.102086858432036E-3</v>
      </c>
      <c r="G65" s="129">
        <f t="shared" si="16"/>
        <v>4.2301184433164127E-4</v>
      </c>
      <c r="H65" s="132">
        <f t="shared" si="16"/>
        <v>7.1912013536379014E-3</v>
      </c>
      <c r="I65" s="87">
        <f t="shared" si="17"/>
        <v>0.93738189642443959</v>
      </c>
      <c r="J65" s="129">
        <f t="shared" si="17"/>
        <v>4.8553832264389687E-3</v>
      </c>
      <c r="K65" s="129">
        <f t="shared" si="17"/>
        <v>2.5903433434603846E-2</v>
      </c>
      <c r="L65" s="129">
        <f t="shared" si="17"/>
        <v>1.3265773788441099E-2</v>
      </c>
      <c r="M65" s="129">
        <f t="shared" si="17"/>
        <v>3.8752132604822818E-3</v>
      </c>
      <c r="N65" s="129">
        <f t="shared" si="17"/>
        <v>1.4718299865594198E-2</v>
      </c>
      <c r="O65" s="126">
        <v>0.98599999999999999</v>
      </c>
      <c r="P65" s="129">
        <v>1E-3</v>
      </c>
      <c r="Q65" s="129">
        <v>8.0000000000000002E-3</v>
      </c>
      <c r="R65" s="129">
        <v>4.0000000000000001E-3</v>
      </c>
      <c r="S65" s="129" t="s">
        <v>115</v>
      </c>
      <c r="T65" s="129">
        <v>1E-3</v>
      </c>
      <c r="U65" s="24"/>
    </row>
    <row r="67" spans="1:21" x14ac:dyDescent="0.25">
      <c r="A67" s="782" t="s">
        <v>109</v>
      </c>
    </row>
    <row r="69" spans="1:21" x14ac:dyDescent="0.25">
      <c r="C69" s="837" t="s">
        <v>111</v>
      </c>
      <c r="D69" s="838"/>
      <c r="E69" s="838"/>
      <c r="F69" s="838"/>
      <c r="G69" s="854" t="s">
        <v>112</v>
      </c>
      <c r="H69" s="838"/>
    </row>
    <row r="70" spans="1:21" x14ac:dyDescent="0.25">
      <c r="B70" s="782"/>
      <c r="C70" s="837" t="str">
        <f>$A$1</f>
        <v>Fife</v>
      </c>
      <c r="D70" s="846"/>
      <c r="E70" s="838" t="s">
        <v>71</v>
      </c>
      <c r="F70" s="838"/>
      <c r="G70" s="854" t="str">
        <f>$A$1</f>
        <v>Fife</v>
      </c>
      <c r="H70" s="838"/>
    </row>
    <row r="71" spans="1:21" ht="15.75" thickBot="1" x14ac:dyDescent="0.3">
      <c r="B71" s="522"/>
      <c r="C71" s="7" t="s">
        <v>23</v>
      </c>
      <c r="D71" s="649" t="s">
        <v>24</v>
      </c>
      <c r="E71" s="648" t="s">
        <v>23</v>
      </c>
      <c r="F71" s="648" t="s">
        <v>24</v>
      </c>
      <c r="G71" s="105" t="s">
        <v>23</v>
      </c>
      <c r="H71" s="648" t="s">
        <v>24</v>
      </c>
    </row>
    <row r="72" spans="1:21" x14ac:dyDescent="0.25">
      <c r="B72" s="38" t="s">
        <v>113</v>
      </c>
      <c r="C72" s="25"/>
      <c r="D72" s="23"/>
      <c r="E72" s="22"/>
      <c r="F72" s="22"/>
      <c r="G72" s="133"/>
      <c r="H72" s="22"/>
    </row>
    <row r="73" spans="1:21" x14ac:dyDescent="0.25">
      <c r="B73" s="756" t="s">
        <v>5</v>
      </c>
      <c r="C73" s="44">
        <v>803</v>
      </c>
      <c r="D73" s="46">
        <v>503</v>
      </c>
      <c r="E73" s="45">
        <v>43397</v>
      </c>
      <c r="F73" s="45">
        <v>41831</v>
      </c>
      <c r="G73" s="114" t="s">
        <v>115</v>
      </c>
      <c r="H73" s="45" t="s">
        <v>115</v>
      </c>
    </row>
    <row r="74" spans="1:21" x14ac:dyDescent="0.25">
      <c r="B74" s="758" t="s">
        <v>6</v>
      </c>
      <c r="C74" s="41">
        <v>2581</v>
      </c>
      <c r="D74" s="43">
        <v>341</v>
      </c>
      <c r="E74" s="42">
        <v>60954.792000000001</v>
      </c>
      <c r="F74" s="42">
        <v>51965.741999999998</v>
      </c>
      <c r="G74" s="115" t="s">
        <v>115</v>
      </c>
      <c r="H74" s="42" t="s">
        <v>115</v>
      </c>
    </row>
    <row r="75" spans="1:21" x14ac:dyDescent="0.25">
      <c r="B75" s="756" t="s">
        <v>104</v>
      </c>
      <c r="C75" s="44">
        <v>2587.1999999999998</v>
      </c>
      <c r="D75" s="46">
        <v>1462.8</v>
      </c>
      <c r="E75" s="45">
        <v>74808.260000000009</v>
      </c>
      <c r="F75" s="45">
        <v>48854.91</v>
      </c>
      <c r="G75" s="114" t="s">
        <v>115</v>
      </c>
      <c r="H75" s="45" t="s">
        <v>115</v>
      </c>
    </row>
    <row r="76" spans="1:21" x14ac:dyDescent="0.25">
      <c r="B76" s="88" t="s">
        <v>114</v>
      </c>
      <c r="C76" s="66"/>
      <c r="D76" s="68"/>
      <c r="E76" s="67"/>
      <c r="F76" s="67"/>
      <c r="G76" s="134"/>
      <c r="H76" s="67"/>
    </row>
    <row r="77" spans="1:21" x14ac:dyDescent="0.25">
      <c r="B77" s="756" t="s">
        <v>5</v>
      </c>
      <c r="C77" s="54">
        <f>IFERROR(C73/SUM($C73:$D73),"-")</f>
        <v>0.61485451761102605</v>
      </c>
      <c r="D77" s="55">
        <f>IFERROR(D73/SUM($C73:$D73),"-")</f>
        <v>0.38514548238897395</v>
      </c>
      <c r="E77" s="56">
        <f>IFERROR(E73/SUM($E73:$F73),"-")</f>
        <v>0.50918712160322899</v>
      </c>
      <c r="F77" s="56">
        <f>IFERROR(F73/SUM($E73:$F73),"-")</f>
        <v>0.49081287839677101</v>
      </c>
      <c r="G77" s="124">
        <v>0.26500000000000001</v>
      </c>
      <c r="H77" s="56">
        <v>0.73499999999999999</v>
      </c>
    </row>
    <row r="78" spans="1:21" x14ac:dyDescent="0.25">
      <c r="B78" s="758" t="s">
        <v>6</v>
      </c>
      <c r="C78" s="32">
        <f t="shared" ref="C78:D79" si="18">IFERROR(C74/SUM($C74:$D74),"-")</f>
        <v>0.88329911019849416</v>
      </c>
      <c r="D78" s="33">
        <f t="shared" si="18"/>
        <v>0.11670088980150582</v>
      </c>
      <c r="E78" s="34">
        <f t="shared" ref="E78:F79" si="19">IFERROR(E74/SUM($E74:$F74),"-")</f>
        <v>0.53980254822386864</v>
      </c>
      <c r="F78" s="34">
        <f t="shared" si="19"/>
        <v>0.46019745177613131</v>
      </c>
      <c r="G78" s="112">
        <v>0.28899999999999998</v>
      </c>
      <c r="H78" s="34">
        <v>0.71099999999999997</v>
      </c>
    </row>
    <row r="79" spans="1:21" ht="15.75" thickBot="1" x14ac:dyDescent="0.3">
      <c r="B79" s="760" t="s">
        <v>104</v>
      </c>
      <c r="C79" s="58">
        <f t="shared" si="18"/>
        <v>0.63881481481481472</v>
      </c>
      <c r="D79" s="59">
        <f t="shared" si="18"/>
        <v>0.36118518518518516</v>
      </c>
      <c r="E79" s="60">
        <f t="shared" si="19"/>
        <v>0.6049356489891049</v>
      </c>
      <c r="F79" s="60">
        <f t="shared" si="19"/>
        <v>0.39506435101089515</v>
      </c>
      <c r="G79" s="113">
        <v>0.34</v>
      </c>
      <c r="H79" s="60">
        <v>0.66</v>
      </c>
    </row>
    <row r="81" spans="1:26" ht="17.25" x14ac:dyDescent="0.25">
      <c r="A81" s="782" t="s">
        <v>116</v>
      </c>
      <c r="B81" s="10"/>
      <c r="C81" s="10"/>
    </row>
    <row r="82" spans="1:26" x14ac:dyDescent="0.25">
      <c r="A82" s="782"/>
      <c r="B82" s="10"/>
      <c r="C82" s="10"/>
    </row>
    <row r="83" spans="1:26" x14ac:dyDescent="0.25">
      <c r="A83" s="782"/>
      <c r="B83" s="10"/>
      <c r="C83" s="852" t="s">
        <v>111</v>
      </c>
      <c r="D83" s="853"/>
      <c r="E83" s="853"/>
      <c r="F83" s="853"/>
      <c r="G83" s="853"/>
      <c r="H83" s="853"/>
      <c r="I83" s="853"/>
      <c r="J83" s="853"/>
      <c r="K83" s="853"/>
      <c r="L83" s="853"/>
      <c r="M83" s="853"/>
      <c r="N83" s="853"/>
      <c r="O83" s="853"/>
      <c r="P83" s="853"/>
      <c r="Q83" s="854" t="s">
        <v>112</v>
      </c>
      <c r="R83" s="838"/>
      <c r="S83" s="838"/>
      <c r="T83" s="838"/>
      <c r="U83" s="838"/>
      <c r="V83" s="838"/>
      <c r="W83" s="838"/>
    </row>
    <row r="84" spans="1:26" x14ac:dyDescent="0.25">
      <c r="A84" s="782"/>
      <c r="B84" s="752"/>
      <c r="C84" s="837" t="str">
        <f>$A$1</f>
        <v>Fife</v>
      </c>
      <c r="D84" s="838"/>
      <c r="E84" s="838"/>
      <c r="F84" s="838"/>
      <c r="G84" s="838"/>
      <c r="H84" s="838"/>
      <c r="I84" s="846"/>
      <c r="J84" s="837" t="s">
        <v>71</v>
      </c>
      <c r="K84" s="838"/>
      <c r="L84" s="838"/>
      <c r="M84" s="838"/>
      <c r="N84" s="838"/>
      <c r="O84" s="838"/>
      <c r="P84" s="838"/>
      <c r="Q84" s="854" t="str">
        <f>$A$1</f>
        <v>Fife</v>
      </c>
      <c r="R84" s="838"/>
      <c r="S84" s="838"/>
      <c r="T84" s="838"/>
      <c r="U84" s="838"/>
      <c r="V84" s="838"/>
      <c r="W84" s="838"/>
    </row>
    <row r="85" spans="1:26" ht="27" thickBot="1" x14ac:dyDescent="0.3">
      <c r="A85" s="782"/>
      <c r="B85" s="39" t="s">
        <v>25</v>
      </c>
      <c r="C85" s="144" t="s">
        <v>110</v>
      </c>
      <c r="D85" s="145" t="s">
        <v>28</v>
      </c>
      <c r="E85" s="145" t="s">
        <v>29</v>
      </c>
      <c r="F85" s="145" t="s">
        <v>30</v>
      </c>
      <c r="G85" s="145" t="s">
        <v>31</v>
      </c>
      <c r="H85" s="145" t="s">
        <v>32</v>
      </c>
      <c r="I85" s="146" t="s">
        <v>33</v>
      </c>
      <c r="J85" s="145" t="s">
        <v>110</v>
      </c>
      <c r="K85" s="145" t="s">
        <v>28</v>
      </c>
      <c r="L85" s="145" t="s">
        <v>29</v>
      </c>
      <c r="M85" s="145" t="s">
        <v>30</v>
      </c>
      <c r="N85" s="145" t="s">
        <v>31</v>
      </c>
      <c r="O85" s="145" t="s">
        <v>32</v>
      </c>
      <c r="P85" s="145" t="s">
        <v>33</v>
      </c>
      <c r="Q85" s="147" t="s">
        <v>110</v>
      </c>
      <c r="R85" s="145" t="s">
        <v>28</v>
      </c>
      <c r="S85" s="145" t="s">
        <v>29</v>
      </c>
      <c r="T85" s="145" t="s">
        <v>30</v>
      </c>
      <c r="U85" s="145" t="s">
        <v>31</v>
      </c>
      <c r="V85" s="145" t="s">
        <v>32</v>
      </c>
      <c r="W85" s="145" t="s">
        <v>33</v>
      </c>
    </row>
    <row r="86" spans="1:26" x14ac:dyDescent="0.25">
      <c r="A86" s="782"/>
      <c r="B86" s="38" t="s">
        <v>113</v>
      </c>
      <c r="C86" s="89"/>
      <c r="D86" s="86"/>
      <c r="E86" s="86"/>
      <c r="F86" s="86"/>
      <c r="G86" s="86"/>
      <c r="H86" s="86"/>
      <c r="I86" s="90"/>
      <c r="J86" s="86"/>
      <c r="K86" s="86"/>
      <c r="L86" s="86"/>
      <c r="M86" s="86"/>
      <c r="N86" s="86"/>
      <c r="O86" s="86"/>
      <c r="P86" s="86"/>
      <c r="Q86" s="135"/>
      <c r="R86" s="86"/>
      <c r="S86" s="86"/>
      <c r="T86" s="86"/>
      <c r="U86" s="86"/>
      <c r="V86" s="86"/>
      <c r="W86" s="86"/>
    </row>
    <row r="87" spans="1:26" x14ac:dyDescent="0.25">
      <c r="A87" s="782"/>
      <c r="B87" s="756" t="s">
        <v>5</v>
      </c>
      <c r="C87" s="44">
        <v>550</v>
      </c>
      <c r="D87" s="45">
        <v>270</v>
      </c>
      <c r="E87" s="45">
        <v>227</v>
      </c>
      <c r="F87" s="45">
        <v>100</v>
      </c>
      <c r="G87" s="45">
        <v>63</v>
      </c>
      <c r="H87" s="45">
        <v>44</v>
      </c>
      <c r="I87" s="46">
        <v>16</v>
      </c>
      <c r="J87" s="45">
        <v>26543</v>
      </c>
      <c r="K87" s="45">
        <v>10028</v>
      </c>
      <c r="L87" s="45">
        <v>6026</v>
      </c>
      <c r="M87" s="45">
        <v>2785</v>
      </c>
      <c r="N87" s="45">
        <v>1465</v>
      </c>
      <c r="O87" s="45">
        <v>935</v>
      </c>
      <c r="P87" s="45">
        <v>504</v>
      </c>
      <c r="Q87" s="114" t="s">
        <v>115</v>
      </c>
      <c r="R87" s="45" t="s">
        <v>115</v>
      </c>
      <c r="S87" s="45" t="s">
        <v>115</v>
      </c>
      <c r="T87" s="45" t="s">
        <v>115</v>
      </c>
      <c r="U87" s="45" t="s">
        <v>115</v>
      </c>
      <c r="V87" s="45" t="s">
        <v>115</v>
      </c>
      <c r="W87" s="45" t="s">
        <v>115</v>
      </c>
    </row>
    <row r="88" spans="1:26" x14ac:dyDescent="0.25">
      <c r="A88" s="782"/>
      <c r="B88" s="758" t="s">
        <v>6</v>
      </c>
      <c r="C88" s="41">
        <v>389</v>
      </c>
      <c r="D88" s="42">
        <v>141</v>
      </c>
      <c r="E88" s="42">
        <v>136</v>
      </c>
      <c r="F88" s="42">
        <v>81</v>
      </c>
      <c r="G88" s="42">
        <v>42</v>
      </c>
      <c r="H88" s="42">
        <v>29</v>
      </c>
      <c r="I88" s="43">
        <v>13</v>
      </c>
      <c r="J88" s="42">
        <v>32209.797999999999</v>
      </c>
      <c r="K88" s="42">
        <v>11306.477000000001</v>
      </c>
      <c r="L88" s="42">
        <v>7647.1850000000004</v>
      </c>
      <c r="M88" s="42">
        <v>3579.2579999999998</v>
      </c>
      <c r="N88" s="42">
        <v>2323.9119999999998</v>
      </c>
      <c r="O88" s="42">
        <v>1315.508</v>
      </c>
      <c r="P88" s="42">
        <v>640.26599999999996</v>
      </c>
      <c r="Q88" s="115" t="s">
        <v>115</v>
      </c>
      <c r="R88" s="42" t="s">
        <v>115</v>
      </c>
      <c r="S88" s="42" t="s">
        <v>115</v>
      </c>
      <c r="T88" s="42" t="s">
        <v>115</v>
      </c>
      <c r="U88" s="42" t="s">
        <v>115</v>
      </c>
      <c r="V88" s="42" t="s">
        <v>115</v>
      </c>
      <c r="W88" s="42" t="s">
        <v>115</v>
      </c>
    </row>
    <row r="89" spans="1:26" x14ac:dyDescent="0.25">
      <c r="A89" s="782"/>
      <c r="B89" s="756" t="s">
        <v>104</v>
      </c>
      <c r="C89" s="44">
        <v>266.39999999999998</v>
      </c>
      <c r="D89" s="45">
        <v>144</v>
      </c>
      <c r="E89" s="45">
        <v>132</v>
      </c>
      <c r="F89" s="45">
        <v>66</v>
      </c>
      <c r="G89" s="45">
        <v>31.2</v>
      </c>
      <c r="H89" s="45">
        <v>16.2</v>
      </c>
      <c r="I89" s="46">
        <v>12</v>
      </c>
      <c r="J89" s="45">
        <v>28915.24</v>
      </c>
      <c r="K89" s="45">
        <v>9529.76</v>
      </c>
      <c r="L89" s="45">
        <v>6222.64</v>
      </c>
      <c r="M89" s="45">
        <v>2996.68</v>
      </c>
      <c r="N89" s="45">
        <v>1275.8000000000002</v>
      </c>
      <c r="O89" s="45">
        <v>721.12</v>
      </c>
      <c r="P89" s="45">
        <v>367.8</v>
      </c>
      <c r="Q89" s="114" t="s">
        <v>115</v>
      </c>
      <c r="R89" s="45" t="s">
        <v>115</v>
      </c>
      <c r="S89" s="45" t="s">
        <v>115</v>
      </c>
      <c r="T89" s="45" t="s">
        <v>115</v>
      </c>
      <c r="U89" s="45" t="s">
        <v>115</v>
      </c>
      <c r="V89" s="45" t="s">
        <v>115</v>
      </c>
      <c r="W89" s="45" t="s">
        <v>115</v>
      </c>
    </row>
    <row r="90" spans="1:26" x14ac:dyDescent="0.25">
      <c r="A90" s="782"/>
      <c r="B90" s="88" t="s">
        <v>114</v>
      </c>
      <c r="C90" s="768"/>
      <c r="D90" s="769"/>
      <c r="E90" s="769"/>
      <c r="F90" s="769"/>
      <c r="G90" s="769"/>
      <c r="H90" s="769"/>
      <c r="I90" s="770"/>
      <c r="J90" s="769"/>
      <c r="K90" s="769"/>
      <c r="L90" s="769"/>
      <c r="M90" s="769"/>
      <c r="N90" s="769"/>
      <c r="O90" s="769"/>
      <c r="P90" s="769"/>
      <c r="Q90" s="136"/>
      <c r="R90" s="769"/>
      <c r="S90" s="769"/>
      <c r="T90" s="769"/>
      <c r="U90" s="769"/>
      <c r="V90" s="769"/>
      <c r="W90" s="769"/>
    </row>
    <row r="91" spans="1:26" x14ac:dyDescent="0.25">
      <c r="A91" s="782"/>
      <c r="B91" s="756" t="s">
        <v>5</v>
      </c>
      <c r="C91" s="97">
        <f t="shared" ref="C91:I93" si="20">IFERROR(C87/SUM($C87:$I87),"-")</f>
        <v>0.43307086614173229</v>
      </c>
      <c r="D91" s="94">
        <f t="shared" si="20"/>
        <v>0.2125984251968504</v>
      </c>
      <c r="E91" s="94">
        <f t="shared" si="20"/>
        <v>0.17874015748031497</v>
      </c>
      <c r="F91" s="94">
        <f t="shared" si="20"/>
        <v>7.874015748031496E-2</v>
      </c>
      <c r="G91" s="94">
        <f t="shared" si="20"/>
        <v>4.9606299212598425E-2</v>
      </c>
      <c r="H91" s="94">
        <f t="shared" si="20"/>
        <v>3.4645669291338582E-2</v>
      </c>
      <c r="I91" s="98">
        <f t="shared" si="20"/>
        <v>1.2598425196850394E-2</v>
      </c>
      <c r="J91" s="94">
        <f t="shared" ref="J91:P93" si="21">IFERROR(J87/SUM($J87:$P87),"-")</f>
        <v>0.5497038479062254</v>
      </c>
      <c r="K91" s="94">
        <f t="shared" si="21"/>
        <v>0.20767924450151182</v>
      </c>
      <c r="L91" s="94">
        <f t="shared" si="21"/>
        <v>0.12479807811788096</v>
      </c>
      <c r="M91" s="94">
        <f t="shared" si="21"/>
        <v>5.7677173507849067E-2</v>
      </c>
      <c r="N91" s="94">
        <f t="shared" si="21"/>
        <v>3.0340057159425091E-2</v>
      </c>
      <c r="O91" s="94">
        <f t="shared" si="21"/>
        <v>1.9363790746800315E-2</v>
      </c>
      <c r="P91" s="94">
        <f t="shared" si="21"/>
        <v>1.0437808060307335E-2</v>
      </c>
      <c r="Q91" s="137">
        <f>SUM(S103:T103)</f>
        <v>0.13100000000000001</v>
      </c>
      <c r="R91" s="94">
        <v>0.17699999999999999</v>
      </c>
      <c r="S91" s="94">
        <v>0.161</v>
      </c>
      <c r="T91" s="94">
        <v>0.114</v>
      </c>
      <c r="U91" s="94">
        <v>7.9000000000000001E-2</v>
      </c>
      <c r="V91" s="94">
        <v>0.13200000000000001</v>
      </c>
      <c r="W91" s="94">
        <v>0.20600000000000002</v>
      </c>
    </row>
    <row r="92" spans="1:26" x14ac:dyDescent="0.25">
      <c r="A92" s="782"/>
      <c r="B92" s="758" t="s">
        <v>6</v>
      </c>
      <c r="C92" s="99">
        <f t="shared" si="20"/>
        <v>0.46811070998796628</v>
      </c>
      <c r="D92" s="83">
        <f t="shared" si="20"/>
        <v>0.16967509025270758</v>
      </c>
      <c r="E92" s="83">
        <f t="shared" si="20"/>
        <v>0.16365824308062576</v>
      </c>
      <c r="F92" s="83">
        <f t="shared" si="20"/>
        <v>9.7472924187725629E-2</v>
      </c>
      <c r="G92" s="83">
        <f t="shared" si="20"/>
        <v>5.0541516245487361E-2</v>
      </c>
      <c r="H92" s="83">
        <f t="shared" si="20"/>
        <v>3.4897713598074608E-2</v>
      </c>
      <c r="I92" s="100">
        <f t="shared" si="20"/>
        <v>1.5643802647412757E-2</v>
      </c>
      <c r="J92" s="83">
        <f t="shared" si="21"/>
        <v>0.54572155346298667</v>
      </c>
      <c r="K92" s="83">
        <f t="shared" si="21"/>
        <v>0.1915624616035633</v>
      </c>
      <c r="L92" s="83">
        <f t="shared" si="21"/>
        <v>0.12956410586054745</v>
      </c>
      <c r="M92" s="83">
        <f t="shared" si="21"/>
        <v>6.064236217826708E-2</v>
      </c>
      <c r="N92" s="83">
        <f t="shared" si="21"/>
        <v>3.9373387773225903E-2</v>
      </c>
      <c r="O92" s="83">
        <f t="shared" si="21"/>
        <v>2.2288282259733099E-2</v>
      </c>
      <c r="P92" s="83">
        <f t="shared" si="21"/>
        <v>1.0847846861676457E-2</v>
      </c>
      <c r="Q92" s="138">
        <f t="shared" ref="Q92:Q93" si="22">SUM(S104:T104)</f>
        <v>0.13300000000000001</v>
      </c>
      <c r="R92" s="83">
        <v>0.161</v>
      </c>
      <c r="S92" s="83">
        <v>0.151</v>
      </c>
      <c r="T92" s="83">
        <v>0.10099999999999999</v>
      </c>
      <c r="U92" s="83">
        <v>9.3000000000000013E-2</v>
      </c>
      <c r="V92" s="83">
        <v>0.11900000000000001</v>
      </c>
      <c r="W92" s="83">
        <v>0.24199999999999999</v>
      </c>
    </row>
    <row r="93" spans="1:26" ht="15.75" thickBot="1" x14ac:dyDescent="0.3">
      <c r="A93" s="782"/>
      <c r="B93" s="760" t="s">
        <v>104</v>
      </c>
      <c r="C93" s="101">
        <f t="shared" si="20"/>
        <v>0.39892183288409694</v>
      </c>
      <c r="D93" s="95">
        <f t="shared" si="20"/>
        <v>0.21563342318059298</v>
      </c>
      <c r="E93" s="95">
        <f t="shared" si="20"/>
        <v>0.19766397124887689</v>
      </c>
      <c r="F93" s="95">
        <f t="shared" si="20"/>
        <v>9.8831985624438443E-2</v>
      </c>
      <c r="G93" s="95">
        <f t="shared" si="20"/>
        <v>4.672057502246181E-2</v>
      </c>
      <c r="H93" s="95">
        <f t="shared" si="20"/>
        <v>2.4258760107816708E-2</v>
      </c>
      <c r="I93" s="102">
        <f t="shared" si="20"/>
        <v>1.796945193171608E-2</v>
      </c>
      <c r="J93" s="95">
        <f t="shared" si="21"/>
        <v>0.5779691155376957</v>
      </c>
      <c r="K93" s="95">
        <f t="shared" si="21"/>
        <v>0.19048456656373974</v>
      </c>
      <c r="L93" s="95">
        <f t="shared" si="21"/>
        <v>0.12438055977088505</v>
      </c>
      <c r="M93" s="95">
        <f t="shared" si="21"/>
        <v>5.9898810770704365E-2</v>
      </c>
      <c r="N93" s="95">
        <f t="shared" si="21"/>
        <v>2.5501188909481373E-2</v>
      </c>
      <c r="O93" s="95">
        <f t="shared" si="21"/>
        <v>1.4414028332344573E-2</v>
      </c>
      <c r="P93" s="95">
        <f t="shared" si="21"/>
        <v>7.3517301151491202E-3</v>
      </c>
      <c r="Q93" s="139">
        <f t="shared" si="22"/>
        <v>9.9000000000000005E-2</v>
      </c>
      <c r="R93" s="95">
        <v>0.153</v>
      </c>
      <c r="S93" s="95">
        <v>0.14400000000000002</v>
      </c>
      <c r="T93" s="95">
        <v>0.13300000000000001</v>
      </c>
      <c r="U93" s="95">
        <v>0.10099999999999999</v>
      </c>
      <c r="V93" s="95">
        <v>0.15</v>
      </c>
      <c r="W93" s="95">
        <v>0.221</v>
      </c>
    </row>
    <row r="94" spans="1:26" x14ac:dyDescent="0.25">
      <c r="B94" s="10"/>
      <c r="C94" s="10"/>
    </row>
    <row r="95" spans="1:26" x14ac:dyDescent="0.25">
      <c r="B95" s="10"/>
      <c r="C95" s="852" t="s">
        <v>111</v>
      </c>
      <c r="D95" s="853"/>
      <c r="E95" s="853"/>
      <c r="F95" s="853"/>
      <c r="G95" s="853"/>
      <c r="H95" s="853"/>
      <c r="I95" s="853"/>
      <c r="J95" s="853"/>
      <c r="K95" s="853"/>
      <c r="L95" s="853"/>
      <c r="M95" s="853"/>
      <c r="N95" s="853"/>
      <c r="O95" s="853"/>
      <c r="P95" s="853"/>
      <c r="Q95" s="853"/>
      <c r="R95" s="853"/>
      <c r="S95" s="854" t="s">
        <v>112</v>
      </c>
      <c r="T95" s="838"/>
      <c r="U95" s="838"/>
      <c r="V95" s="838"/>
      <c r="W95" s="838"/>
      <c r="X95" s="838"/>
      <c r="Y95" s="838"/>
      <c r="Z95" s="838"/>
    </row>
    <row r="96" spans="1:26" x14ac:dyDescent="0.25">
      <c r="B96" s="752"/>
      <c r="C96" s="837" t="str">
        <f>$A$1</f>
        <v>Fife</v>
      </c>
      <c r="D96" s="838"/>
      <c r="E96" s="838"/>
      <c r="F96" s="838"/>
      <c r="G96" s="838"/>
      <c r="H96" s="838"/>
      <c r="I96" s="838"/>
      <c r="J96" s="846"/>
      <c r="K96" s="838" t="s">
        <v>71</v>
      </c>
      <c r="L96" s="838"/>
      <c r="M96" s="838"/>
      <c r="N96" s="838"/>
      <c r="O96" s="838"/>
      <c r="P96" s="838"/>
      <c r="Q96" s="838"/>
      <c r="R96" s="838"/>
      <c r="S96" s="854" t="str">
        <f>$A$1</f>
        <v>Fife</v>
      </c>
      <c r="T96" s="838"/>
      <c r="U96" s="838"/>
      <c r="V96" s="838"/>
      <c r="W96" s="838"/>
      <c r="X96" s="838"/>
      <c r="Y96" s="838"/>
      <c r="Z96" s="838"/>
    </row>
    <row r="97" spans="1:32" ht="27" thickBot="1" x14ac:dyDescent="0.3">
      <c r="B97" s="39" t="s">
        <v>25</v>
      </c>
      <c r="C97" s="144" t="s">
        <v>26</v>
      </c>
      <c r="D97" s="145" t="s">
        <v>27</v>
      </c>
      <c r="E97" s="145" t="s">
        <v>28</v>
      </c>
      <c r="F97" s="145" t="s">
        <v>29</v>
      </c>
      <c r="G97" s="145" t="s">
        <v>30</v>
      </c>
      <c r="H97" s="145" t="s">
        <v>31</v>
      </c>
      <c r="I97" s="145" t="s">
        <v>32</v>
      </c>
      <c r="J97" s="146" t="s">
        <v>33</v>
      </c>
      <c r="K97" s="145" t="s">
        <v>26</v>
      </c>
      <c r="L97" s="145" t="s">
        <v>27</v>
      </c>
      <c r="M97" s="145" t="s">
        <v>28</v>
      </c>
      <c r="N97" s="145" t="s">
        <v>29</v>
      </c>
      <c r="O97" s="145" t="s">
        <v>30</v>
      </c>
      <c r="P97" s="145" t="s">
        <v>31</v>
      </c>
      <c r="Q97" s="145" t="s">
        <v>32</v>
      </c>
      <c r="R97" s="145" t="s">
        <v>33</v>
      </c>
      <c r="S97" s="147" t="s">
        <v>26</v>
      </c>
      <c r="T97" s="145" t="s">
        <v>27</v>
      </c>
      <c r="U97" s="145" t="s">
        <v>28</v>
      </c>
      <c r="V97" s="145" t="s">
        <v>29</v>
      </c>
      <c r="W97" s="145" t="s">
        <v>30</v>
      </c>
      <c r="X97" s="145" t="s">
        <v>31</v>
      </c>
      <c r="Y97" s="145" t="s">
        <v>32</v>
      </c>
      <c r="Z97" s="145" t="s">
        <v>33</v>
      </c>
    </row>
    <row r="98" spans="1:32" x14ac:dyDescent="0.25">
      <c r="B98" s="38" t="s">
        <v>113</v>
      </c>
      <c r="C98" s="89"/>
      <c r="D98" s="86"/>
      <c r="E98" s="86"/>
      <c r="F98" s="86"/>
      <c r="G98" s="86"/>
      <c r="H98" s="86"/>
      <c r="I98" s="86"/>
      <c r="J98" s="90"/>
      <c r="K98" s="86"/>
      <c r="L98" s="86"/>
      <c r="M98" s="86"/>
      <c r="N98" s="86"/>
      <c r="O98" s="86"/>
      <c r="P98" s="86"/>
      <c r="Q98" s="86"/>
      <c r="R98" s="86"/>
      <c r="S98" s="135"/>
      <c r="T98" s="86"/>
      <c r="U98" s="86"/>
      <c r="V98" s="86"/>
      <c r="W98" s="86"/>
      <c r="X98" s="86"/>
      <c r="Y98" s="86"/>
      <c r="Z98" s="86"/>
    </row>
    <row r="99" spans="1:32" x14ac:dyDescent="0.25">
      <c r="B99" s="756" t="s">
        <v>5</v>
      </c>
      <c r="C99" s="44">
        <v>330</v>
      </c>
      <c r="D99" s="45">
        <v>220</v>
      </c>
      <c r="E99" s="45">
        <v>270</v>
      </c>
      <c r="F99" s="45">
        <v>227</v>
      </c>
      <c r="G99" s="45">
        <v>100</v>
      </c>
      <c r="H99" s="45">
        <v>63</v>
      </c>
      <c r="I99" s="45">
        <v>44</v>
      </c>
      <c r="J99" s="46">
        <v>16</v>
      </c>
      <c r="K99" s="45">
        <v>13696</v>
      </c>
      <c r="L99" s="45">
        <v>12847</v>
      </c>
      <c r="M99" s="45">
        <v>10028</v>
      </c>
      <c r="N99" s="45">
        <v>6026</v>
      </c>
      <c r="O99" s="45">
        <v>2785</v>
      </c>
      <c r="P99" s="45">
        <v>1465</v>
      </c>
      <c r="Q99" s="45">
        <v>935</v>
      </c>
      <c r="R99" s="45">
        <v>504</v>
      </c>
      <c r="S99" s="114" t="s">
        <v>115</v>
      </c>
      <c r="T99" s="45" t="s">
        <v>115</v>
      </c>
      <c r="U99" s="45" t="s">
        <v>115</v>
      </c>
      <c r="V99" s="45" t="s">
        <v>115</v>
      </c>
      <c r="W99" s="45" t="s">
        <v>115</v>
      </c>
      <c r="X99" s="45" t="s">
        <v>115</v>
      </c>
      <c r="Y99" s="45" t="s">
        <v>115</v>
      </c>
      <c r="Z99" s="45" t="s">
        <v>115</v>
      </c>
    </row>
    <row r="100" spans="1:32" x14ac:dyDescent="0.25">
      <c r="B100" s="758" t="s">
        <v>6</v>
      </c>
      <c r="C100" s="41">
        <v>214</v>
      </c>
      <c r="D100" s="42">
        <v>175</v>
      </c>
      <c r="E100" s="42">
        <v>141</v>
      </c>
      <c r="F100" s="42">
        <v>136</v>
      </c>
      <c r="G100" s="42">
        <v>81</v>
      </c>
      <c r="H100" s="42">
        <v>42</v>
      </c>
      <c r="I100" s="42">
        <v>29</v>
      </c>
      <c r="J100" s="43">
        <v>13</v>
      </c>
      <c r="K100" s="42">
        <v>18255.91</v>
      </c>
      <c r="L100" s="42">
        <v>13953.888000000001</v>
      </c>
      <c r="M100" s="42">
        <v>11306.477000000001</v>
      </c>
      <c r="N100" s="42">
        <v>7647.1850000000004</v>
      </c>
      <c r="O100" s="42">
        <v>3579.2579999999998</v>
      </c>
      <c r="P100" s="42">
        <v>2323.9119999999998</v>
      </c>
      <c r="Q100" s="42">
        <v>1315.508</v>
      </c>
      <c r="R100" s="42">
        <v>640.26599999999996</v>
      </c>
      <c r="S100" s="115" t="s">
        <v>115</v>
      </c>
      <c r="T100" s="42" t="s">
        <v>115</v>
      </c>
      <c r="U100" s="42" t="s">
        <v>115</v>
      </c>
      <c r="V100" s="42" t="s">
        <v>115</v>
      </c>
      <c r="W100" s="42" t="s">
        <v>115</v>
      </c>
      <c r="X100" s="42" t="s">
        <v>115</v>
      </c>
      <c r="Y100" s="42" t="s">
        <v>115</v>
      </c>
      <c r="Z100" s="42" t="s">
        <v>115</v>
      </c>
    </row>
    <row r="101" spans="1:32" x14ac:dyDescent="0.25">
      <c r="B101" s="756" t="s">
        <v>104</v>
      </c>
      <c r="C101" s="44">
        <v>142.19999999999999</v>
      </c>
      <c r="D101" s="45">
        <v>124.19999999999999</v>
      </c>
      <c r="E101" s="45">
        <v>144</v>
      </c>
      <c r="F101" s="45">
        <v>132</v>
      </c>
      <c r="G101" s="45">
        <v>66</v>
      </c>
      <c r="H101" s="45">
        <v>31.2</v>
      </c>
      <c r="I101" s="45">
        <v>16.2</v>
      </c>
      <c r="J101" s="46">
        <v>12</v>
      </c>
      <c r="K101" s="45">
        <v>14624.2</v>
      </c>
      <c r="L101" s="45">
        <v>12586.2</v>
      </c>
      <c r="M101" s="45">
        <v>9529.76</v>
      </c>
      <c r="N101" s="45">
        <v>6222.64</v>
      </c>
      <c r="O101" s="45">
        <v>2996.68</v>
      </c>
      <c r="P101" s="45">
        <v>1275.8000000000002</v>
      </c>
      <c r="Q101" s="45">
        <v>721.12</v>
      </c>
      <c r="R101" s="45">
        <v>367.8</v>
      </c>
      <c r="S101" s="114" t="s">
        <v>115</v>
      </c>
      <c r="T101" s="45" t="s">
        <v>115</v>
      </c>
      <c r="U101" s="45" t="s">
        <v>115</v>
      </c>
      <c r="V101" s="45" t="s">
        <v>115</v>
      </c>
      <c r="W101" s="45" t="s">
        <v>115</v>
      </c>
      <c r="X101" s="45" t="s">
        <v>115</v>
      </c>
      <c r="Y101" s="45" t="s">
        <v>115</v>
      </c>
      <c r="Z101" s="45" t="s">
        <v>115</v>
      </c>
    </row>
    <row r="102" spans="1:32" x14ac:dyDescent="0.25">
      <c r="B102" s="88" t="s">
        <v>114</v>
      </c>
      <c r="C102" s="768"/>
      <c r="D102" s="769"/>
      <c r="E102" s="769"/>
      <c r="F102" s="769"/>
      <c r="G102" s="769"/>
      <c r="H102" s="769"/>
      <c r="I102" s="769"/>
      <c r="J102" s="770"/>
      <c r="K102" s="769"/>
      <c r="L102" s="769"/>
      <c r="M102" s="769"/>
      <c r="N102" s="769"/>
      <c r="O102" s="769"/>
      <c r="P102" s="769"/>
      <c r="Q102" s="769"/>
      <c r="R102" s="769"/>
      <c r="S102" s="136"/>
      <c r="T102" s="769"/>
      <c r="U102" s="769"/>
      <c r="V102" s="769"/>
      <c r="W102" s="769"/>
      <c r="X102" s="769"/>
      <c r="Y102" s="769"/>
      <c r="Z102" s="769"/>
    </row>
    <row r="103" spans="1:32" x14ac:dyDescent="0.25">
      <c r="B103" s="756" t="s">
        <v>5</v>
      </c>
      <c r="C103" s="97">
        <f>IFERROR(C99/SUM($C99:$J99),"-")</f>
        <v>0.25984251968503935</v>
      </c>
      <c r="D103" s="94">
        <f t="shared" ref="D103:J103" si="23">IFERROR(D99/SUM($C99:$J99),"-")</f>
        <v>0.17322834645669291</v>
      </c>
      <c r="E103" s="94">
        <f t="shared" si="23"/>
        <v>0.2125984251968504</v>
      </c>
      <c r="F103" s="94">
        <f t="shared" si="23"/>
        <v>0.17874015748031497</v>
      </c>
      <c r="G103" s="94">
        <f t="shared" si="23"/>
        <v>7.874015748031496E-2</v>
      </c>
      <c r="H103" s="94">
        <f t="shared" si="23"/>
        <v>4.9606299212598425E-2</v>
      </c>
      <c r="I103" s="94">
        <f t="shared" si="23"/>
        <v>3.4645669291338582E-2</v>
      </c>
      <c r="J103" s="98">
        <f t="shared" si="23"/>
        <v>1.2598425196850394E-2</v>
      </c>
      <c r="K103" s="94">
        <f>IFERROR(K99/SUM($K99:$R99),"-")</f>
        <v>0.28364329205152633</v>
      </c>
      <c r="L103" s="94">
        <f t="shared" ref="L103:R103" si="24">IFERROR(L99/SUM($K99:$R99),"-")</f>
        <v>0.26606055585469907</v>
      </c>
      <c r="M103" s="94">
        <f t="shared" si="24"/>
        <v>0.20767924450151182</v>
      </c>
      <c r="N103" s="94">
        <f t="shared" si="24"/>
        <v>0.12479807811788096</v>
      </c>
      <c r="O103" s="94">
        <f t="shared" si="24"/>
        <v>5.7677173507849067E-2</v>
      </c>
      <c r="P103" s="94">
        <f t="shared" si="24"/>
        <v>3.0340057159425091E-2</v>
      </c>
      <c r="Q103" s="94">
        <f t="shared" si="24"/>
        <v>1.9363790746800315E-2</v>
      </c>
      <c r="R103" s="94">
        <f t="shared" si="24"/>
        <v>1.0437808060307335E-2</v>
      </c>
      <c r="S103" s="137">
        <v>3.4000000000000002E-2</v>
      </c>
      <c r="T103" s="94">
        <v>9.6999999999999989E-2</v>
      </c>
      <c r="U103" s="94">
        <v>0.17699999999999999</v>
      </c>
      <c r="V103" s="94">
        <v>0.161</v>
      </c>
      <c r="W103" s="94">
        <v>0.114</v>
      </c>
      <c r="X103" s="94">
        <v>7.9000000000000001E-2</v>
      </c>
      <c r="Y103" s="94">
        <v>0.13200000000000001</v>
      </c>
      <c r="Z103" s="94">
        <v>0.20600000000000002</v>
      </c>
    </row>
    <row r="104" spans="1:32" x14ac:dyDescent="0.25">
      <c r="B104" s="758" t="s">
        <v>6</v>
      </c>
      <c r="C104" s="99">
        <f t="shared" ref="C104:J105" si="25">IFERROR(C100/SUM($C100:$J100),"-")</f>
        <v>0.2575210589651023</v>
      </c>
      <c r="D104" s="83">
        <f t="shared" si="25"/>
        <v>0.21058965102286403</v>
      </c>
      <c r="E104" s="83">
        <f t="shared" si="25"/>
        <v>0.16967509025270758</v>
      </c>
      <c r="F104" s="83">
        <f t="shared" si="25"/>
        <v>0.16365824308062576</v>
      </c>
      <c r="G104" s="83">
        <f t="shared" si="25"/>
        <v>9.7472924187725629E-2</v>
      </c>
      <c r="H104" s="83">
        <f t="shared" si="25"/>
        <v>5.0541516245487361E-2</v>
      </c>
      <c r="I104" s="83">
        <f t="shared" si="25"/>
        <v>3.4897713598074608E-2</v>
      </c>
      <c r="J104" s="100">
        <f t="shared" si="25"/>
        <v>1.5643802647412757E-2</v>
      </c>
      <c r="K104" s="83">
        <f t="shared" ref="K104:R105" si="26">IFERROR(K100/SUM($K100:$R100),"-")</f>
        <v>0.30930475146352898</v>
      </c>
      <c r="L104" s="83">
        <f t="shared" si="26"/>
        <v>0.23641680199945769</v>
      </c>
      <c r="M104" s="83">
        <f t="shared" si="26"/>
        <v>0.1915624616035633</v>
      </c>
      <c r="N104" s="83">
        <f t="shared" si="26"/>
        <v>0.12956410586054745</v>
      </c>
      <c r="O104" s="83">
        <f t="shared" si="26"/>
        <v>6.064236217826708E-2</v>
      </c>
      <c r="P104" s="83">
        <f t="shared" si="26"/>
        <v>3.9373387773225903E-2</v>
      </c>
      <c r="Q104" s="83">
        <f t="shared" si="26"/>
        <v>2.2288282259733099E-2</v>
      </c>
      <c r="R104" s="83">
        <f t="shared" si="26"/>
        <v>1.0847846861676457E-2</v>
      </c>
      <c r="S104" s="138">
        <v>0.05</v>
      </c>
      <c r="T104" s="83">
        <v>8.3000000000000004E-2</v>
      </c>
      <c r="U104" s="83">
        <v>0.161</v>
      </c>
      <c r="V104" s="83">
        <v>0.151</v>
      </c>
      <c r="W104" s="83">
        <v>0.10099999999999999</v>
      </c>
      <c r="X104" s="83">
        <v>9.3000000000000013E-2</v>
      </c>
      <c r="Y104" s="83">
        <v>0.11900000000000001</v>
      </c>
      <c r="Z104" s="83">
        <v>0.24199999999999999</v>
      </c>
    </row>
    <row r="105" spans="1:32" ht="15.75" thickBot="1" x14ac:dyDescent="0.3">
      <c r="B105" s="760" t="s">
        <v>104</v>
      </c>
      <c r="C105" s="101">
        <f t="shared" si="25"/>
        <v>0.21293800539083554</v>
      </c>
      <c r="D105" s="95">
        <f t="shared" si="25"/>
        <v>0.18598382749326142</v>
      </c>
      <c r="E105" s="95">
        <f t="shared" si="25"/>
        <v>0.21563342318059298</v>
      </c>
      <c r="F105" s="95">
        <f t="shared" si="25"/>
        <v>0.19766397124887689</v>
      </c>
      <c r="G105" s="95">
        <f t="shared" si="25"/>
        <v>9.8831985624438443E-2</v>
      </c>
      <c r="H105" s="95">
        <f t="shared" si="25"/>
        <v>4.672057502246181E-2</v>
      </c>
      <c r="I105" s="95">
        <f t="shared" si="25"/>
        <v>2.4258760107816708E-2</v>
      </c>
      <c r="J105" s="102">
        <f t="shared" si="25"/>
        <v>1.796945193171608E-2</v>
      </c>
      <c r="K105" s="95">
        <f t="shared" si="26"/>
        <v>0.30262684120999411</v>
      </c>
      <c r="L105" s="95">
        <f t="shared" si="26"/>
        <v>0.26045335463391006</v>
      </c>
      <c r="M105" s="95">
        <f t="shared" si="26"/>
        <v>0.19720471316648797</v>
      </c>
      <c r="N105" s="95">
        <f t="shared" si="26"/>
        <v>0.12876860868881426</v>
      </c>
      <c r="O105" s="95">
        <f t="shared" si="26"/>
        <v>6.201199399058855E-2</v>
      </c>
      <c r="P105" s="95">
        <f t="shared" si="26"/>
        <v>2.6400850919415113E-2</v>
      </c>
      <c r="Q105" s="95">
        <f t="shared" si="26"/>
        <v>1.4922543984173557E-2</v>
      </c>
      <c r="R105" s="95">
        <f t="shared" si="26"/>
        <v>7.6110934066161455E-3</v>
      </c>
      <c r="S105" s="139">
        <v>2.6000000000000002E-2</v>
      </c>
      <c r="T105" s="95">
        <v>7.2999999999999995E-2</v>
      </c>
      <c r="U105" s="95">
        <v>0.153</v>
      </c>
      <c r="V105" s="95">
        <v>0.14400000000000002</v>
      </c>
      <c r="W105" s="95">
        <v>0.13300000000000001</v>
      </c>
      <c r="X105" s="95">
        <v>0.10099999999999999</v>
      </c>
      <c r="Y105" s="95">
        <v>0.15</v>
      </c>
      <c r="Z105" s="95">
        <v>0.221</v>
      </c>
    </row>
    <row r="107" spans="1:32" ht="17.25" x14ac:dyDescent="0.25">
      <c r="A107" s="782" t="s">
        <v>119</v>
      </c>
    </row>
    <row r="108" spans="1:32" x14ac:dyDescent="0.25">
      <c r="A108" s="782"/>
    </row>
    <row r="109" spans="1:32" x14ac:dyDescent="0.25">
      <c r="A109" s="782"/>
      <c r="C109" s="837" t="s">
        <v>111</v>
      </c>
      <c r="D109" s="838"/>
      <c r="E109" s="838"/>
      <c r="F109" s="838"/>
      <c r="G109" s="838"/>
      <c r="H109" s="838"/>
      <c r="I109" s="838"/>
      <c r="J109" s="838"/>
      <c r="K109" s="838"/>
      <c r="L109" s="838"/>
      <c r="M109" s="838"/>
      <c r="N109" s="838"/>
      <c r="O109" s="838"/>
      <c r="P109" s="838"/>
      <c r="Q109" s="838"/>
      <c r="R109" s="838"/>
      <c r="S109" s="838"/>
      <c r="T109" s="838"/>
      <c r="U109" s="838"/>
      <c r="V109" s="838"/>
      <c r="W109" s="854" t="s">
        <v>112</v>
      </c>
      <c r="X109" s="838"/>
      <c r="Y109" s="838"/>
      <c r="Z109" s="838"/>
      <c r="AA109" s="838"/>
      <c r="AB109" s="838"/>
      <c r="AC109" s="838"/>
      <c r="AD109" s="838"/>
      <c r="AE109" s="838"/>
      <c r="AF109" s="838"/>
    </row>
    <row r="110" spans="1:32" x14ac:dyDescent="0.25">
      <c r="A110" s="782"/>
      <c r="B110" s="752"/>
      <c r="C110" s="848" t="str">
        <f>$A$1</f>
        <v>Fife</v>
      </c>
      <c r="D110" s="849"/>
      <c r="E110" s="849"/>
      <c r="F110" s="849"/>
      <c r="G110" s="849"/>
      <c r="H110" s="849"/>
      <c r="I110" s="849"/>
      <c r="J110" s="849"/>
      <c r="K110" s="849"/>
      <c r="L110" s="855"/>
      <c r="M110" s="849" t="s">
        <v>71</v>
      </c>
      <c r="N110" s="849"/>
      <c r="O110" s="849"/>
      <c r="P110" s="849"/>
      <c r="Q110" s="849"/>
      <c r="R110" s="849"/>
      <c r="S110" s="849"/>
      <c r="T110" s="849"/>
      <c r="U110" s="849"/>
      <c r="V110" s="849"/>
      <c r="W110" s="851" t="str">
        <f>$A$1</f>
        <v>Fife</v>
      </c>
      <c r="X110" s="849"/>
      <c r="Y110" s="849"/>
      <c r="Z110" s="849"/>
      <c r="AA110" s="849"/>
      <c r="AB110" s="849"/>
      <c r="AC110" s="849"/>
      <c r="AD110" s="849"/>
      <c r="AE110" s="849"/>
      <c r="AF110" s="849"/>
    </row>
    <row r="111" spans="1:32" ht="52.5" thickBot="1" x14ac:dyDescent="0.3">
      <c r="A111" s="782"/>
      <c r="B111" s="64" t="s">
        <v>34</v>
      </c>
      <c r="C111" s="141" t="s">
        <v>35</v>
      </c>
      <c r="D111" s="140" t="s">
        <v>36</v>
      </c>
      <c r="E111" s="140" t="s">
        <v>37</v>
      </c>
      <c r="F111" s="140" t="s">
        <v>38</v>
      </c>
      <c r="G111" s="140" t="s">
        <v>39</v>
      </c>
      <c r="H111" s="140" t="s">
        <v>40</v>
      </c>
      <c r="I111" s="140" t="s">
        <v>117</v>
      </c>
      <c r="J111" s="140" t="s">
        <v>43</v>
      </c>
      <c r="K111" s="140" t="s">
        <v>118</v>
      </c>
      <c r="L111" s="142" t="s">
        <v>46</v>
      </c>
      <c r="M111" s="140" t="s">
        <v>35</v>
      </c>
      <c r="N111" s="140" t="s">
        <v>36</v>
      </c>
      <c r="O111" s="140" t="s">
        <v>37</v>
      </c>
      <c r="P111" s="140" t="s">
        <v>38</v>
      </c>
      <c r="Q111" s="140" t="s">
        <v>39</v>
      </c>
      <c r="R111" s="140" t="s">
        <v>40</v>
      </c>
      <c r="S111" s="140" t="s">
        <v>117</v>
      </c>
      <c r="T111" s="140" t="s">
        <v>43</v>
      </c>
      <c r="U111" s="140" t="s">
        <v>118</v>
      </c>
      <c r="V111" s="140" t="s">
        <v>46</v>
      </c>
      <c r="W111" s="154" t="s">
        <v>35</v>
      </c>
      <c r="X111" s="140" t="s">
        <v>36</v>
      </c>
      <c r="Y111" s="140" t="s">
        <v>37</v>
      </c>
      <c r="Z111" s="140" t="s">
        <v>38</v>
      </c>
      <c r="AA111" s="140" t="s">
        <v>39</v>
      </c>
      <c r="AB111" s="140" t="s">
        <v>40</v>
      </c>
      <c r="AC111" s="140" t="s">
        <v>117</v>
      </c>
      <c r="AD111" s="140" t="s">
        <v>43</v>
      </c>
      <c r="AE111" s="140" t="s">
        <v>118</v>
      </c>
      <c r="AF111" s="140" t="s">
        <v>46</v>
      </c>
    </row>
    <row r="112" spans="1:32" x14ac:dyDescent="0.25">
      <c r="A112" s="782"/>
      <c r="B112" s="165" t="s">
        <v>113</v>
      </c>
      <c r="C112" s="148"/>
      <c r="D112" s="149"/>
      <c r="E112" s="149"/>
      <c r="F112" s="149"/>
      <c r="G112" s="149"/>
      <c r="H112" s="149"/>
      <c r="I112" s="150"/>
      <c r="J112" s="149"/>
      <c r="K112" s="150"/>
      <c r="L112" s="152"/>
      <c r="M112" s="149"/>
      <c r="N112" s="149"/>
      <c r="O112" s="149"/>
      <c r="P112" s="149"/>
      <c r="Q112" s="149"/>
      <c r="R112" s="149"/>
      <c r="S112" s="149"/>
      <c r="T112" s="149"/>
      <c r="U112" s="150"/>
      <c r="V112" s="149"/>
      <c r="W112" s="155"/>
      <c r="X112" s="149"/>
      <c r="Y112" s="149"/>
      <c r="Z112" s="149"/>
      <c r="AA112" s="149"/>
      <c r="AB112" s="149"/>
      <c r="AC112" s="150"/>
      <c r="AD112" s="149"/>
      <c r="AE112" s="150"/>
      <c r="AF112" s="149"/>
    </row>
    <row r="113" spans="1:38" x14ac:dyDescent="0.25">
      <c r="A113" s="782"/>
      <c r="B113" s="756" t="s">
        <v>5</v>
      </c>
      <c r="C113" s="157">
        <v>37</v>
      </c>
      <c r="D113" s="158">
        <v>306</v>
      </c>
      <c r="E113" s="158">
        <v>225</v>
      </c>
      <c r="F113" s="158">
        <v>98</v>
      </c>
      <c r="G113" s="158">
        <v>62</v>
      </c>
      <c r="H113" s="158">
        <v>222</v>
      </c>
      <c r="I113" s="158">
        <v>27</v>
      </c>
      <c r="J113" s="159">
        <v>3</v>
      </c>
      <c r="K113" s="159">
        <v>253</v>
      </c>
      <c r="L113" s="160">
        <v>73</v>
      </c>
      <c r="M113" s="159">
        <v>1882</v>
      </c>
      <c r="N113" s="159">
        <v>10685</v>
      </c>
      <c r="O113" s="159">
        <v>8489</v>
      </c>
      <c r="P113" s="159">
        <v>4226</v>
      </c>
      <c r="Q113" s="159">
        <v>11906</v>
      </c>
      <c r="R113" s="159">
        <v>8768</v>
      </c>
      <c r="S113" s="159">
        <v>1748</v>
      </c>
      <c r="T113" s="159">
        <v>99</v>
      </c>
      <c r="U113" s="159">
        <v>31047</v>
      </c>
      <c r="V113" s="159">
        <v>3028</v>
      </c>
      <c r="W113" s="114" t="s">
        <v>115</v>
      </c>
      <c r="X113" s="45" t="s">
        <v>115</v>
      </c>
      <c r="Y113" s="45" t="s">
        <v>115</v>
      </c>
      <c r="Z113" s="45" t="s">
        <v>115</v>
      </c>
      <c r="AA113" s="45" t="s">
        <v>115</v>
      </c>
      <c r="AB113" s="45" t="s">
        <v>115</v>
      </c>
      <c r="AC113" s="45" t="s">
        <v>115</v>
      </c>
      <c r="AD113" s="45" t="s">
        <v>115</v>
      </c>
      <c r="AE113" s="45" t="s">
        <v>115</v>
      </c>
      <c r="AF113" s="45" t="s">
        <v>115</v>
      </c>
    </row>
    <row r="114" spans="1:38" x14ac:dyDescent="0.25">
      <c r="A114" s="782"/>
      <c r="B114" s="758" t="s">
        <v>6</v>
      </c>
      <c r="C114" s="161">
        <v>92</v>
      </c>
      <c r="D114" s="162">
        <v>503</v>
      </c>
      <c r="E114" s="162">
        <v>439</v>
      </c>
      <c r="F114" s="162">
        <v>251</v>
      </c>
      <c r="G114" s="162">
        <v>473</v>
      </c>
      <c r="H114" s="162">
        <v>501</v>
      </c>
      <c r="I114" s="163">
        <v>65</v>
      </c>
      <c r="J114" s="163">
        <v>2</v>
      </c>
      <c r="K114" s="163">
        <v>1250</v>
      </c>
      <c r="L114" s="164">
        <v>141</v>
      </c>
      <c r="M114" s="163">
        <v>3476.69</v>
      </c>
      <c r="N114" s="163">
        <v>16169.253000000001</v>
      </c>
      <c r="O114" s="163">
        <v>13547.993</v>
      </c>
      <c r="P114" s="163">
        <v>5116.13</v>
      </c>
      <c r="Q114" s="163">
        <v>17357.834999999999</v>
      </c>
      <c r="R114" s="163">
        <v>18156.504000000001</v>
      </c>
      <c r="S114" s="163">
        <v>1855.5920000000001</v>
      </c>
      <c r="T114" s="163">
        <v>815.86500000000001</v>
      </c>
      <c r="U114" s="163">
        <v>35372.326000000001</v>
      </c>
      <c r="V114" s="163">
        <v>3469.9360000000001</v>
      </c>
      <c r="W114" s="115" t="s">
        <v>115</v>
      </c>
      <c r="X114" s="42" t="s">
        <v>115</v>
      </c>
      <c r="Y114" s="42" t="s">
        <v>115</v>
      </c>
      <c r="Z114" s="42" t="s">
        <v>115</v>
      </c>
      <c r="AA114" s="42" t="s">
        <v>115</v>
      </c>
      <c r="AB114" s="42" t="s">
        <v>115</v>
      </c>
      <c r="AC114" s="42" t="s">
        <v>115</v>
      </c>
      <c r="AD114" s="42" t="s">
        <v>115</v>
      </c>
      <c r="AE114" s="42" t="s">
        <v>115</v>
      </c>
      <c r="AF114" s="42" t="s">
        <v>115</v>
      </c>
    </row>
    <row r="115" spans="1:38" x14ac:dyDescent="0.25">
      <c r="A115" s="782"/>
      <c r="B115" s="70" t="s">
        <v>104</v>
      </c>
      <c r="C115" s="166">
        <v>128.4</v>
      </c>
      <c r="D115" s="167">
        <v>676.19999999999993</v>
      </c>
      <c r="E115" s="167">
        <v>475.79999999999995</v>
      </c>
      <c r="F115" s="167">
        <v>240.6</v>
      </c>
      <c r="G115" s="167">
        <v>522.6</v>
      </c>
      <c r="H115" s="167">
        <v>647.4</v>
      </c>
      <c r="I115" s="168">
        <v>77.399999999999991</v>
      </c>
      <c r="J115" s="168">
        <v>1.2</v>
      </c>
      <c r="K115" s="168">
        <v>1152</v>
      </c>
      <c r="L115" s="169">
        <v>222</v>
      </c>
      <c r="M115" s="168">
        <v>3440.2649999999999</v>
      </c>
      <c r="N115" s="168">
        <v>15145.3</v>
      </c>
      <c r="O115" s="168">
        <v>12787.300000000001</v>
      </c>
      <c r="P115" s="168">
        <v>4866.66</v>
      </c>
      <c r="Q115" s="168">
        <v>22594.07</v>
      </c>
      <c r="R115" s="168">
        <v>21166.37</v>
      </c>
      <c r="S115" s="168">
        <v>2669.855</v>
      </c>
      <c r="T115" s="168">
        <v>141.07999999999998</v>
      </c>
      <c r="U115" s="168">
        <v>41115.339999999997</v>
      </c>
      <c r="V115" s="168">
        <v>6997.2349999999997</v>
      </c>
      <c r="W115" s="116" t="s">
        <v>115</v>
      </c>
      <c r="X115" s="71" t="s">
        <v>115</v>
      </c>
      <c r="Y115" s="71" t="s">
        <v>115</v>
      </c>
      <c r="Z115" s="71" t="s">
        <v>115</v>
      </c>
      <c r="AA115" s="71" t="s">
        <v>115</v>
      </c>
      <c r="AB115" s="71" t="s">
        <v>115</v>
      </c>
      <c r="AC115" s="71" t="s">
        <v>115</v>
      </c>
      <c r="AD115" s="71" t="s">
        <v>115</v>
      </c>
      <c r="AE115" s="71" t="s">
        <v>115</v>
      </c>
      <c r="AF115" s="71" t="s">
        <v>115</v>
      </c>
    </row>
    <row r="116" spans="1:38" x14ac:dyDescent="0.25">
      <c r="A116" s="782"/>
      <c r="B116" s="755" t="s">
        <v>114</v>
      </c>
      <c r="C116" s="151"/>
      <c r="D116" s="17"/>
      <c r="E116" s="17"/>
      <c r="F116" s="17"/>
      <c r="G116" s="17"/>
      <c r="H116" s="17"/>
      <c r="I116" s="18"/>
      <c r="J116" s="17"/>
      <c r="K116" s="18"/>
      <c r="L116" s="153"/>
      <c r="M116" s="17"/>
      <c r="N116" s="17"/>
      <c r="O116" s="17"/>
      <c r="P116" s="17"/>
      <c r="Q116" s="17"/>
      <c r="R116" s="17"/>
      <c r="S116" s="17"/>
      <c r="T116" s="17"/>
      <c r="U116" s="18"/>
      <c r="V116" s="17"/>
      <c r="W116" s="156"/>
      <c r="X116" s="17"/>
      <c r="Y116" s="17"/>
      <c r="Z116" s="17"/>
      <c r="AA116" s="17"/>
      <c r="AB116" s="17"/>
      <c r="AC116" s="18"/>
      <c r="AD116" s="17"/>
      <c r="AE116" s="18"/>
      <c r="AF116" s="17"/>
    </row>
    <row r="117" spans="1:38" x14ac:dyDescent="0.25">
      <c r="A117" s="782"/>
      <c r="B117" s="756" t="s">
        <v>5</v>
      </c>
      <c r="C117" s="97">
        <f>IFERROR(C113/SUM($C113:$L113),"-")</f>
        <v>2.8330781010719754E-2</v>
      </c>
      <c r="D117" s="94">
        <f t="shared" ref="D117:L117" si="27">IFERROR(D113/SUM($C113:$L113),"-")</f>
        <v>0.23430321592649311</v>
      </c>
      <c r="E117" s="94">
        <f t="shared" si="27"/>
        <v>0.17228177641653905</v>
      </c>
      <c r="F117" s="94">
        <f t="shared" si="27"/>
        <v>7.5038284839203676E-2</v>
      </c>
      <c r="G117" s="94">
        <f t="shared" si="27"/>
        <v>4.7473200612557429E-2</v>
      </c>
      <c r="H117" s="94">
        <f t="shared" si="27"/>
        <v>0.16998468606431852</v>
      </c>
      <c r="I117" s="94">
        <f t="shared" si="27"/>
        <v>2.0673813169984685E-2</v>
      </c>
      <c r="J117" s="94">
        <f t="shared" si="27"/>
        <v>2.2970903522205209E-3</v>
      </c>
      <c r="K117" s="94">
        <f t="shared" si="27"/>
        <v>0.19372128637059724</v>
      </c>
      <c r="L117" s="98">
        <f t="shared" si="27"/>
        <v>5.5895865237366005E-2</v>
      </c>
      <c r="M117" s="94">
        <f>IFERROR(M113/SUM($M113:$V113),"-")</f>
        <v>2.2985417328220036E-2</v>
      </c>
      <c r="N117" s="94">
        <f t="shared" ref="N117:V117" si="28">IFERROR(N113/SUM($M113:$V113),"-")</f>
        <v>0.13049903514985711</v>
      </c>
      <c r="O117" s="94">
        <f t="shared" si="28"/>
        <v>0.10367864383595105</v>
      </c>
      <c r="P117" s="94">
        <f t="shared" si="28"/>
        <v>5.1613375998436697E-2</v>
      </c>
      <c r="Q117" s="94">
        <f t="shared" si="28"/>
        <v>0.14541146583941963</v>
      </c>
      <c r="R117" s="94">
        <f t="shared" si="28"/>
        <v>0.10708615256845551</v>
      </c>
      <c r="S117" s="94">
        <f t="shared" si="28"/>
        <v>2.134883607318205E-2</v>
      </c>
      <c r="T117" s="94">
        <f t="shared" si="28"/>
        <v>1.2091160018564205E-3</v>
      </c>
      <c r="U117" s="94">
        <f t="shared" si="28"/>
        <v>0.37918610615794229</v>
      </c>
      <c r="V117" s="94">
        <f t="shared" si="28"/>
        <v>3.6981851046679205E-2</v>
      </c>
      <c r="W117" s="137">
        <v>5.5E-2</v>
      </c>
      <c r="X117" s="94">
        <v>0.35399999999999998</v>
      </c>
      <c r="Y117" s="94">
        <v>9.6000000000000002E-2</v>
      </c>
      <c r="Z117" s="94">
        <v>7.400000000000001E-2</v>
      </c>
      <c r="AA117" s="94">
        <v>0.27200000000000002</v>
      </c>
      <c r="AB117" s="94">
        <v>0.03</v>
      </c>
      <c r="AC117" s="94">
        <f>SUM(AG129:AH129)</f>
        <v>6.4000000000000001E-2</v>
      </c>
      <c r="AD117" s="94">
        <v>4.0000000000000001E-3</v>
      </c>
      <c r="AE117" s="94">
        <f>SUM(AJ129:AK129)</f>
        <v>5.2000000000000005E-2</v>
      </c>
      <c r="AF117" s="94" t="s">
        <v>115</v>
      </c>
    </row>
    <row r="118" spans="1:38" x14ac:dyDescent="0.25">
      <c r="A118" s="782"/>
      <c r="B118" s="758" t="s">
        <v>6</v>
      </c>
      <c r="C118" s="99">
        <f t="shared" ref="C118:L119" si="29">IFERROR(C114/SUM($C114:$L114),"-")</f>
        <v>2.4751143395211193E-2</v>
      </c>
      <c r="D118" s="83">
        <f t="shared" si="29"/>
        <v>0.1353241861716438</v>
      </c>
      <c r="E118" s="83">
        <f t="shared" si="29"/>
        <v>0.11810599946193166</v>
      </c>
      <c r="F118" s="83">
        <f t="shared" si="29"/>
        <v>6.752757600215227E-2</v>
      </c>
      <c r="G118" s="83">
        <f t="shared" si="29"/>
        <v>0.12725316115146623</v>
      </c>
      <c r="H118" s="83">
        <f t="shared" si="29"/>
        <v>0.13478611783696529</v>
      </c>
      <c r="I118" s="83">
        <f t="shared" si="29"/>
        <v>1.7487220877051384E-2</v>
      </c>
      <c r="J118" s="83">
        <f t="shared" si="29"/>
        <v>5.3806833467850415E-4</v>
      </c>
      <c r="K118" s="83">
        <f t="shared" si="29"/>
        <v>0.33629270917406512</v>
      </c>
      <c r="L118" s="100">
        <f t="shared" si="29"/>
        <v>3.7933817594834544E-2</v>
      </c>
      <c r="M118" s="83">
        <f t="shared" ref="M118:V119" si="30">IFERROR(M114/SUM($M114:$V114),"-")</f>
        <v>3.0143458896557045E-2</v>
      </c>
      <c r="N118" s="83">
        <f t="shared" si="30"/>
        <v>0.14019001210735835</v>
      </c>
      <c r="O118" s="83">
        <f t="shared" si="30"/>
        <v>0.11746326825985134</v>
      </c>
      <c r="P118" s="83">
        <f t="shared" si="30"/>
        <v>4.4357666160757044E-2</v>
      </c>
      <c r="Q118" s="83">
        <f t="shared" si="30"/>
        <v>0.15049520833198221</v>
      </c>
      <c r="R118" s="83">
        <f t="shared" si="30"/>
        <v>0.15741979642394738</v>
      </c>
      <c r="S118" s="83">
        <f t="shared" si="30"/>
        <v>1.6088279708797761E-2</v>
      </c>
      <c r="T118" s="83">
        <f t="shared" si="30"/>
        <v>7.0736801649383509E-3</v>
      </c>
      <c r="U118" s="83">
        <f t="shared" si="30"/>
        <v>0.30668372931052701</v>
      </c>
      <c r="V118" s="83">
        <f t="shared" si="30"/>
        <v>3.0084900635283438E-2</v>
      </c>
      <c r="W118" s="138">
        <v>5.0999999999999997E-2</v>
      </c>
      <c r="X118" s="83">
        <v>0.35200000000000004</v>
      </c>
      <c r="Y118" s="83">
        <v>0.11199999999999999</v>
      </c>
      <c r="Z118" s="83">
        <v>3.3000000000000002E-2</v>
      </c>
      <c r="AA118" s="83">
        <v>0.25900000000000001</v>
      </c>
      <c r="AB118" s="83">
        <v>0.05</v>
      </c>
      <c r="AC118" s="83">
        <f t="shared" ref="AC118:AC119" si="31">SUM(AG130:AH130)</f>
        <v>8.2000000000000003E-2</v>
      </c>
      <c r="AD118" s="83" t="s">
        <v>115</v>
      </c>
      <c r="AE118" s="83">
        <f t="shared" ref="AE118:AE119" si="32">SUM(AJ130:AK130)</f>
        <v>5.8000000000000003E-2</v>
      </c>
      <c r="AF118" s="83">
        <v>1E-3</v>
      </c>
    </row>
    <row r="119" spans="1:38" ht="15.75" thickBot="1" x14ac:dyDescent="0.3">
      <c r="A119" s="782"/>
      <c r="B119" s="760" t="s">
        <v>104</v>
      </c>
      <c r="C119" s="101">
        <f t="shared" si="29"/>
        <v>3.0987547060527077E-2</v>
      </c>
      <c r="D119" s="95">
        <f t="shared" si="29"/>
        <v>0.1631914277439907</v>
      </c>
      <c r="E119" s="95">
        <f t="shared" si="29"/>
        <v>0.11482768607008396</v>
      </c>
      <c r="F119" s="95">
        <f t="shared" si="29"/>
        <v>5.8065450333043722E-2</v>
      </c>
      <c r="G119" s="95">
        <f t="shared" si="29"/>
        <v>0.12612221256878076</v>
      </c>
      <c r="H119" s="95">
        <f t="shared" si="29"/>
        <v>0.15624094989863885</v>
      </c>
      <c r="I119" s="95">
        <f t="shared" si="29"/>
        <v>1.867940920938314E-2</v>
      </c>
      <c r="J119" s="95">
        <f t="shared" si="29"/>
        <v>2.8960324355632781E-4</v>
      </c>
      <c r="K119" s="95">
        <f t="shared" si="29"/>
        <v>0.27801911381407468</v>
      </c>
      <c r="L119" s="102">
        <f t="shared" si="29"/>
        <v>5.3576600057920643E-2</v>
      </c>
      <c r="M119" s="95">
        <f t="shared" si="30"/>
        <v>2.627691481607863E-2</v>
      </c>
      <c r="N119" s="95">
        <f t="shared" si="30"/>
        <v>0.11568055308644994</v>
      </c>
      <c r="O119" s="95">
        <f t="shared" si="30"/>
        <v>9.7670032054984812E-2</v>
      </c>
      <c r="P119" s="95">
        <f t="shared" si="30"/>
        <v>3.7171790620436865E-2</v>
      </c>
      <c r="Q119" s="95">
        <f t="shared" si="30"/>
        <v>0.1725746280413043</v>
      </c>
      <c r="R119" s="95">
        <f t="shared" si="30"/>
        <v>0.16166978458217673</v>
      </c>
      <c r="S119" s="95">
        <f t="shared" si="30"/>
        <v>2.0392484999347902E-2</v>
      </c>
      <c r="T119" s="95">
        <f t="shared" si="30"/>
        <v>1.0775760420352423E-3</v>
      </c>
      <c r="U119" s="95">
        <f t="shared" si="30"/>
        <v>0.31404100754276498</v>
      </c>
      <c r="V119" s="95">
        <f t="shared" si="30"/>
        <v>5.344522821442068E-2</v>
      </c>
      <c r="W119" s="139">
        <v>5.7999999999999996E-2</v>
      </c>
      <c r="X119" s="95">
        <v>0.38700000000000001</v>
      </c>
      <c r="Y119" s="95">
        <v>0.12</v>
      </c>
      <c r="Z119" s="95">
        <v>2.7999999999999997E-2</v>
      </c>
      <c r="AA119" s="95">
        <v>0.26600000000000001</v>
      </c>
      <c r="AB119" s="95">
        <v>0.04</v>
      </c>
      <c r="AC119" s="95">
        <f t="shared" si="31"/>
        <v>4.1999999999999996E-2</v>
      </c>
      <c r="AD119" s="95" t="s">
        <v>115</v>
      </c>
      <c r="AE119" s="95">
        <f t="shared" si="32"/>
        <v>5.8000000000000003E-2</v>
      </c>
      <c r="AF119" s="95" t="s">
        <v>115</v>
      </c>
    </row>
    <row r="120" spans="1:38" x14ac:dyDescent="0.25">
      <c r="C120" s="24"/>
      <c r="M120" s="24"/>
    </row>
    <row r="121" spans="1:38" x14ac:dyDescent="0.25">
      <c r="C121" s="837" t="s">
        <v>111</v>
      </c>
      <c r="D121" s="838"/>
      <c r="E121" s="838"/>
      <c r="F121" s="838"/>
      <c r="G121" s="838"/>
      <c r="H121" s="838"/>
      <c r="I121" s="838"/>
      <c r="J121" s="838"/>
      <c r="K121" s="838"/>
      <c r="L121" s="838"/>
      <c r="M121" s="838"/>
      <c r="N121" s="838"/>
      <c r="O121" s="838"/>
      <c r="P121" s="838"/>
      <c r="Q121" s="838"/>
      <c r="R121" s="838"/>
      <c r="S121" s="838"/>
      <c r="T121" s="838"/>
      <c r="U121" s="838"/>
      <c r="V121" s="838"/>
      <c r="W121" s="838"/>
      <c r="X121" s="838"/>
      <c r="Y121" s="838"/>
      <c r="Z121" s="847"/>
      <c r="AA121" s="854" t="s">
        <v>112</v>
      </c>
      <c r="AB121" s="838"/>
      <c r="AC121" s="838"/>
      <c r="AD121" s="838"/>
      <c r="AE121" s="838"/>
      <c r="AF121" s="838"/>
      <c r="AG121" s="838"/>
      <c r="AH121" s="838"/>
      <c r="AI121" s="838"/>
      <c r="AJ121" s="838"/>
      <c r="AK121" s="838"/>
      <c r="AL121" s="838"/>
    </row>
    <row r="122" spans="1:38" x14ac:dyDescent="0.25">
      <c r="B122" s="752"/>
      <c r="C122" s="837" t="str">
        <f>$A$1</f>
        <v>Fife</v>
      </c>
      <c r="D122" s="838"/>
      <c r="E122" s="838"/>
      <c r="F122" s="838"/>
      <c r="G122" s="838"/>
      <c r="H122" s="838"/>
      <c r="I122" s="838"/>
      <c r="J122" s="838"/>
      <c r="K122" s="838"/>
      <c r="L122" s="838"/>
      <c r="M122" s="838"/>
      <c r="N122" s="846"/>
      <c r="O122" s="848" t="s">
        <v>71</v>
      </c>
      <c r="P122" s="849"/>
      <c r="Q122" s="849"/>
      <c r="R122" s="849"/>
      <c r="S122" s="849"/>
      <c r="T122" s="849"/>
      <c r="U122" s="849"/>
      <c r="V122" s="849"/>
      <c r="W122" s="849"/>
      <c r="X122" s="849"/>
      <c r="Y122" s="849"/>
      <c r="Z122" s="850"/>
      <c r="AA122" s="851" t="str">
        <f>$A$1</f>
        <v>Fife</v>
      </c>
      <c r="AB122" s="849"/>
      <c r="AC122" s="849"/>
      <c r="AD122" s="849"/>
      <c r="AE122" s="849"/>
      <c r="AF122" s="849"/>
      <c r="AG122" s="849"/>
      <c r="AH122" s="849"/>
      <c r="AI122" s="849"/>
      <c r="AJ122" s="849"/>
      <c r="AK122" s="849"/>
      <c r="AL122" s="849"/>
    </row>
    <row r="123" spans="1:38" ht="78" thickBot="1" x14ac:dyDescent="0.3">
      <c r="B123" s="64" t="s">
        <v>34</v>
      </c>
      <c r="C123" s="141" t="s">
        <v>35</v>
      </c>
      <c r="D123" s="140" t="s">
        <v>36</v>
      </c>
      <c r="E123" s="140" t="s">
        <v>37</v>
      </c>
      <c r="F123" s="140" t="s">
        <v>38</v>
      </c>
      <c r="G123" s="140" t="s">
        <v>39</v>
      </c>
      <c r="H123" s="140" t="s">
        <v>40</v>
      </c>
      <c r="I123" s="140" t="s">
        <v>41</v>
      </c>
      <c r="J123" s="140" t="s">
        <v>42</v>
      </c>
      <c r="K123" s="140" t="s">
        <v>43</v>
      </c>
      <c r="L123" s="140" t="s">
        <v>44</v>
      </c>
      <c r="M123" s="140" t="s">
        <v>45</v>
      </c>
      <c r="N123" s="142" t="s">
        <v>46</v>
      </c>
      <c r="O123" s="140" t="s">
        <v>35</v>
      </c>
      <c r="P123" s="140" t="s">
        <v>36</v>
      </c>
      <c r="Q123" s="140" t="s">
        <v>37</v>
      </c>
      <c r="R123" s="140" t="s">
        <v>38</v>
      </c>
      <c r="S123" s="140" t="s">
        <v>39</v>
      </c>
      <c r="T123" s="140" t="s">
        <v>40</v>
      </c>
      <c r="U123" s="140" t="s">
        <v>41</v>
      </c>
      <c r="V123" s="140" t="s">
        <v>42</v>
      </c>
      <c r="W123" s="140" t="s">
        <v>43</v>
      </c>
      <c r="X123" s="140" t="s">
        <v>44</v>
      </c>
      <c r="Y123" s="140" t="s">
        <v>45</v>
      </c>
      <c r="Z123" s="140" t="s">
        <v>46</v>
      </c>
      <c r="AA123" s="154" t="s">
        <v>35</v>
      </c>
      <c r="AB123" s="140" t="s">
        <v>36</v>
      </c>
      <c r="AC123" s="140" t="s">
        <v>37</v>
      </c>
      <c r="AD123" s="140" t="s">
        <v>38</v>
      </c>
      <c r="AE123" s="140" t="s">
        <v>39</v>
      </c>
      <c r="AF123" s="140" t="s">
        <v>40</v>
      </c>
      <c r="AG123" s="140" t="s">
        <v>41</v>
      </c>
      <c r="AH123" s="140" t="s">
        <v>42</v>
      </c>
      <c r="AI123" s="140" t="s">
        <v>43</v>
      </c>
      <c r="AJ123" s="140" t="s">
        <v>44</v>
      </c>
      <c r="AK123" s="140" t="s">
        <v>45</v>
      </c>
      <c r="AL123" s="140" t="s">
        <v>46</v>
      </c>
    </row>
    <row r="124" spans="1:38" x14ac:dyDescent="0.25">
      <c r="B124" s="165" t="s">
        <v>113</v>
      </c>
      <c r="C124" s="148"/>
      <c r="D124" s="149"/>
      <c r="E124" s="149"/>
      <c r="F124" s="149"/>
      <c r="G124" s="149"/>
      <c r="H124" s="149"/>
      <c r="I124" s="150"/>
      <c r="J124" s="149"/>
      <c r="K124" s="150"/>
      <c r="L124" s="149"/>
      <c r="M124" s="149"/>
      <c r="N124" s="152"/>
      <c r="O124" s="149"/>
      <c r="P124" s="149"/>
      <c r="Q124" s="149"/>
      <c r="R124" s="149"/>
      <c r="S124" s="149"/>
      <c r="T124" s="149"/>
      <c r="U124" s="150"/>
      <c r="V124" s="149"/>
      <c r="W124" s="150"/>
      <c r="X124" s="149"/>
      <c r="Y124" s="149"/>
      <c r="Z124" s="149"/>
      <c r="AA124" s="155"/>
      <c r="AB124" s="149"/>
      <c r="AC124" s="149"/>
      <c r="AD124" s="149"/>
      <c r="AE124" s="149"/>
      <c r="AF124" s="149"/>
      <c r="AG124" s="150"/>
      <c r="AH124" s="149"/>
      <c r="AI124" s="150"/>
      <c r="AJ124" s="149"/>
      <c r="AK124" s="149"/>
      <c r="AL124" s="149"/>
    </row>
    <row r="125" spans="1:38" x14ac:dyDescent="0.25">
      <c r="B125" s="756" t="s">
        <v>5</v>
      </c>
      <c r="C125" s="157">
        <v>37</v>
      </c>
      <c r="D125" s="159">
        <v>306</v>
      </c>
      <c r="E125" s="159">
        <v>225</v>
      </c>
      <c r="F125" s="159">
        <v>98</v>
      </c>
      <c r="G125" s="159">
        <v>62</v>
      </c>
      <c r="H125" s="159">
        <v>222</v>
      </c>
      <c r="I125" s="159">
        <v>0</v>
      </c>
      <c r="J125" s="159">
        <v>27</v>
      </c>
      <c r="K125" s="159">
        <v>3</v>
      </c>
      <c r="L125" s="159">
        <v>130</v>
      </c>
      <c r="M125" s="159">
        <v>123</v>
      </c>
      <c r="N125" s="160">
        <v>73</v>
      </c>
      <c r="O125" s="158">
        <v>1882</v>
      </c>
      <c r="P125" s="158">
        <v>10685</v>
      </c>
      <c r="Q125" s="158">
        <v>8489</v>
      </c>
      <c r="R125" s="158">
        <v>4226</v>
      </c>
      <c r="S125" s="158">
        <v>11906</v>
      </c>
      <c r="T125" s="158">
        <v>8768</v>
      </c>
      <c r="U125" s="158">
        <v>751</v>
      </c>
      <c r="V125" s="158">
        <v>997</v>
      </c>
      <c r="W125" s="158">
        <v>99</v>
      </c>
      <c r="X125" s="158">
        <v>16490</v>
      </c>
      <c r="Y125" s="158">
        <v>14557</v>
      </c>
      <c r="Z125" s="158">
        <v>3028</v>
      </c>
      <c r="AA125" s="114" t="s">
        <v>115</v>
      </c>
      <c r="AB125" s="45" t="s">
        <v>115</v>
      </c>
      <c r="AC125" s="45" t="s">
        <v>115</v>
      </c>
      <c r="AD125" s="45" t="s">
        <v>115</v>
      </c>
      <c r="AE125" s="45" t="s">
        <v>115</v>
      </c>
      <c r="AF125" s="45" t="s">
        <v>115</v>
      </c>
      <c r="AG125" s="45" t="s">
        <v>115</v>
      </c>
      <c r="AH125" s="45" t="s">
        <v>115</v>
      </c>
      <c r="AI125" s="45" t="s">
        <v>115</v>
      </c>
      <c r="AJ125" s="45" t="s">
        <v>115</v>
      </c>
      <c r="AK125" s="45" t="s">
        <v>115</v>
      </c>
      <c r="AL125" s="45" t="s">
        <v>115</v>
      </c>
    </row>
    <row r="126" spans="1:38" x14ac:dyDescent="0.25">
      <c r="B126" s="758" t="s">
        <v>6</v>
      </c>
      <c r="C126" s="170">
        <v>92</v>
      </c>
      <c r="D126" s="163">
        <v>503</v>
      </c>
      <c r="E126" s="163">
        <v>439</v>
      </c>
      <c r="F126" s="163">
        <v>251</v>
      </c>
      <c r="G126" s="163">
        <v>473</v>
      </c>
      <c r="H126" s="163">
        <v>501</v>
      </c>
      <c r="I126" s="163">
        <v>47</v>
      </c>
      <c r="J126" s="163">
        <v>18</v>
      </c>
      <c r="K126" s="163">
        <v>2</v>
      </c>
      <c r="L126" s="163">
        <v>1177</v>
      </c>
      <c r="M126" s="163">
        <v>73</v>
      </c>
      <c r="N126" s="164">
        <v>141</v>
      </c>
      <c r="O126" s="162">
        <v>3476.69</v>
      </c>
      <c r="P126" s="162">
        <v>16169.253000000001</v>
      </c>
      <c r="Q126" s="162">
        <v>13547.993</v>
      </c>
      <c r="R126" s="162">
        <v>5116.13</v>
      </c>
      <c r="S126" s="162">
        <v>17357.834999999999</v>
      </c>
      <c r="T126" s="162">
        <v>18156.504000000001</v>
      </c>
      <c r="U126" s="162">
        <v>728.7</v>
      </c>
      <c r="V126" s="162">
        <v>1096.8920000000001</v>
      </c>
      <c r="W126" s="162">
        <v>815.86500000000001</v>
      </c>
      <c r="X126" s="162">
        <v>26733</v>
      </c>
      <c r="Y126" s="162">
        <v>8114.326</v>
      </c>
      <c r="Z126" s="162">
        <v>3469.9360000000001</v>
      </c>
      <c r="AA126" s="115" t="s">
        <v>115</v>
      </c>
      <c r="AB126" s="42" t="s">
        <v>115</v>
      </c>
      <c r="AC126" s="42" t="s">
        <v>115</v>
      </c>
      <c r="AD126" s="42" t="s">
        <v>115</v>
      </c>
      <c r="AE126" s="42" t="s">
        <v>115</v>
      </c>
      <c r="AF126" s="42" t="s">
        <v>115</v>
      </c>
      <c r="AG126" s="42" t="s">
        <v>115</v>
      </c>
      <c r="AH126" s="42" t="s">
        <v>115</v>
      </c>
      <c r="AI126" s="42" t="s">
        <v>115</v>
      </c>
      <c r="AJ126" s="42" t="s">
        <v>115</v>
      </c>
      <c r="AK126" s="42" t="s">
        <v>115</v>
      </c>
      <c r="AL126" s="42" t="s">
        <v>115</v>
      </c>
    </row>
    <row r="127" spans="1:38" x14ac:dyDescent="0.25">
      <c r="B127" s="70" t="s">
        <v>104</v>
      </c>
      <c r="C127" s="171">
        <v>128.4</v>
      </c>
      <c r="D127" s="168">
        <v>676.19999999999993</v>
      </c>
      <c r="E127" s="168">
        <v>475.79999999999995</v>
      </c>
      <c r="F127" s="168">
        <v>240.6</v>
      </c>
      <c r="G127" s="168">
        <v>522.6</v>
      </c>
      <c r="H127" s="168">
        <v>647.4</v>
      </c>
      <c r="I127" s="168">
        <v>0</v>
      </c>
      <c r="J127" s="168">
        <v>0</v>
      </c>
      <c r="K127" s="168">
        <v>1.2</v>
      </c>
      <c r="L127" s="168">
        <v>0</v>
      </c>
      <c r="M127" s="168">
        <v>0</v>
      </c>
      <c r="N127" s="169">
        <v>222</v>
      </c>
      <c r="O127" s="167">
        <v>3440.2649999999999</v>
      </c>
      <c r="P127" s="167">
        <v>15145.3</v>
      </c>
      <c r="Q127" s="167">
        <v>12787.300000000001</v>
      </c>
      <c r="R127" s="167">
        <v>4866.66</v>
      </c>
      <c r="S127" s="167">
        <v>22594.07</v>
      </c>
      <c r="T127" s="167">
        <v>21166.37</v>
      </c>
      <c r="U127" s="167">
        <v>371</v>
      </c>
      <c r="V127" s="167">
        <v>578</v>
      </c>
      <c r="W127" s="167">
        <v>141.07999999999998</v>
      </c>
      <c r="X127" s="167">
        <v>11218</v>
      </c>
      <c r="Y127" s="167">
        <v>5058</v>
      </c>
      <c r="Z127" s="167">
        <v>6997.2349999999997</v>
      </c>
      <c r="AA127" s="116" t="s">
        <v>115</v>
      </c>
      <c r="AB127" s="71" t="s">
        <v>115</v>
      </c>
      <c r="AC127" s="71" t="s">
        <v>115</v>
      </c>
      <c r="AD127" s="71" t="s">
        <v>115</v>
      </c>
      <c r="AE127" s="71" t="s">
        <v>115</v>
      </c>
      <c r="AF127" s="71" t="s">
        <v>115</v>
      </c>
      <c r="AG127" s="71" t="s">
        <v>115</v>
      </c>
      <c r="AH127" s="71" t="s">
        <v>115</v>
      </c>
      <c r="AI127" s="71" t="s">
        <v>115</v>
      </c>
      <c r="AJ127" s="71" t="s">
        <v>115</v>
      </c>
      <c r="AK127" s="71" t="s">
        <v>115</v>
      </c>
      <c r="AL127" s="71" t="s">
        <v>115</v>
      </c>
    </row>
    <row r="128" spans="1:38" x14ac:dyDescent="0.25">
      <c r="B128" s="755" t="s">
        <v>114</v>
      </c>
      <c r="C128" s="151"/>
      <c r="D128" s="17"/>
      <c r="E128" s="17"/>
      <c r="F128" s="17"/>
      <c r="G128" s="17"/>
      <c r="H128" s="17"/>
      <c r="I128" s="18"/>
      <c r="J128" s="17"/>
      <c r="K128" s="18"/>
      <c r="L128" s="17"/>
      <c r="M128" s="17"/>
      <c r="N128" s="153"/>
      <c r="O128" s="17"/>
      <c r="P128" s="17"/>
      <c r="Q128" s="17"/>
      <c r="R128" s="17"/>
      <c r="S128" s="17"/>
      <c r="T128" s="17"/>
      <c r="U128" s="18"/>
      <c r="V128" s="17"/>
      <c r="W128" s="18"/>
      <c r="X128" s="17"/>
      <c r="Y128" s="17"/>
      <c r="Z128" s="17"/>
      <c r="AA128" s="156"/>
      <c r="AB128" s="17"/>
      <c r="AC128" s="17"/>
      <c r="AD128" s="17"/>
      <c r="AE128" s="17"/>
      <c r="AF128" s="17"/>
      <c r="AG128" s="18"/>
      <c r="AH128" s="17"/>
      <c r="AI128" s="18"/>
      <c r="AJ128" s="17"/>
      <c r="AK128" s="17"/>
      <c r="AL128" s="17"/>
    </row>
    <row r="129" spans="1:38" x14ac:dyDescent="0.25">
      <c r="B129" s="756" t="s">
        <v>5</v>
      </c>
      <c r="C129" s="97">
        <f>IFERROR(C125/SUM($C125:$N125),"-")</f>
        <v>2.8330781010719754E-2</v>
      </c>
      <c r="D129" s="94">
        <f t="shared" ref="D129:N129" si="33">IFERROR(D125/SUM($C125:$N125),"-")</f>
        <v>0.23430321592649311</v>
      </c>
      <c r="E129" s="94">
        <f t="shared" si="33"/>
        <v>0.17228177641653905</v>
      </c>
      <c r="F129" s="94">
        <f t="shared" si="33"/>
        <v>7.5038284839203676E-2</v>
      </c>
      <c r="G129" s="94">
        <f t="shared" si="33"/>
        <v>4.7473200612557429E-2</v>
      </c>
      <c r="H129" s="94">
        <f t="shared" si="33"/>
        <v>0.16998468606431852</v>
      </c>
      <c r="I129" s="94">
        <f t="shared" si="33"/>
        <v>0</v>
      </c>
      <c r="J129" s="94">
        <f t="shared" si="33"/>
        <v>2.0673813169984685E-2</v>
      </c>
      <c r="K129" s="94">
        <f t="shared" si="33"/>
        <v>2.2970903522205209E-3</v>
      </c>
      <c r="L129" s="94">
        <f t="shared" si="33"/>
        <v>9.9540581929555894E-2</v>
      </c>
      <c r="M129" s="94">
        <f t="shared" si="33"/>
        <v>9.4180704441041346E-2</v>
      </c>
      <c r="N129" s="98">
        <f t="shared" si="33"/>
        <v>5.5895865237366005E-2</v>
      </c>
      <c r="O129" s="94">
        <f>IFERROR(O125/SUM($O125:$Z125),"-")</f>
        <v>2.2985417328220036E-2</v>
      </c>
      <c r="P129" s="94">
        <f t="shared" ref="P129:Z129" si="34">IFERROR(P125/SUM($O125:$Z125),"-")</f>
        <v>0.13049903514985711</v>
      </c>
      <c r="Q129" s="94">
        <f t="shared" si="34"/>
        <v>0.10367864383595105</v>
      </c>
      <c r="R129" s="94">
        <f t="shared" si="34"/>
        <v>5.1613375998436697E-2</v>
      </c>
      <c r="S129" s="94">
        <f t="shared" si="34"/>
        <v>0.14541146583941963</v>
      </c>
      <c r="T129" s="94">
        <f t="shared" si="34"/>
        <v>0.10708615256845551</v>
      </c>
      <c r="U129" s="94">
        <f t="shared" si="34"/>
        <v>9.1721830039815343E-3</v>
      </c>
      <c r="V129" s="94">
        <f t="shared" si="34"/>
        <v>1.2176653069200518E-2</v>
      </c>
      <c r="W129" s="94">
        <f t="shared" si="34"/>
        <v>1.2091160018564205E-3</v>
      </c>
      <c r="X129" s="94">
        <f t="shared" si="34"/>
        <v>0.20139720071325631</v>
      </c>
      <c r="Y129" s="94">
        <f t="shared" si="34"/>
        <v>0.17778890544468601</v>
      </c>
      <c r="Z129" s="94">
        <f t="shared" si="34"/>
        <v>3.6981851046679205E-2</v>
      </c>
      <c r="AA129" s="137">
        <v>5.5E-2</v>
      </c>
      <c r="AB129" s="94">
        <v>0.35399999999999998</v>
      </c>
      <c r="AC129" s="94">
        <v>9.6000000000000002E-2</v>
      </c>
      <c r="AD129" s="94">
        <v>7.400000000000001E-2</v>
      </c>
      <c r="AE129" s="94">
        <v>0.27200000000000002</v>
      </c>
      <c r="AF129" s="94">
        <v>0.03</v>
      </c>
      <c r="AG129" s="94">
        <v>1.4999999999999999E-2</v>
      </c>
      <c r="AH129" s="94">
        <v>4.9000000000000002E-2</v>
      </c>
      <c r="AI129" s="94">
        <v>4.0000000000000001E-3</v>
      </c>
      <c r="AJ129" s="94">
        <v>0.05</v>
      </c>
      <c r="AK129" s="94">
        <v>2E-3</v>
      </c>
      <c r="AL129" s="94" t="s">
        <v>115</v>
      </c>
    </row>
    <row r="130" spans="1:38" x14ac:dyDescent="0.25">
      <c r="B130" s="758" t="s">
        <v>6</v>
      </c>
      <c r="C130" s="99">
        <f t="shared" ref="C130:N131" si="35">IFERROR(C126/SUM($C126:$N126),"-")</f>
        <v>2.4751143395211193E-2</v>
      </c>
      <c r="D130" s="83">
        <f t="shared" si="35"/>
        <v>0.1353241861716438</v>
      </c>
      <c r="E130" s="83">
        <f t="shared" si="35"/>
        <v>0.11810599946193166</v>
      </c>
      <c r="F130" s="83">
        <f t="shared" si="35"/>
        <v>6.752757600215227E-2</v>
      </c>
      <c r="G130" s="83">
        <f t="shared" si="35"/>
        <v>0.12725316115146623</v>
      </c>
      <c r="H130" s="83">
        <f t="shared" si="35"/>
        <v>0.13478611783696529</v>
      </c>
      <c r="I130" s="83">
        <f t="shared" si="35"/>
        <v>1.2644605864944848E-2</v>
      </c>
      <c r="J130" s="83">
        <f t="shared" si="35"/>
        <v>4.8426150121065378E-3</v>
      </c>
      <c r="K130" s="83">
        <f t="shared" si="35"/>
        <v>5.3806833467850415E-4</v>
      </c>
      <c r="L130" s="83">
        <f t="shared" si="35"/>
        <v>0.31665321495829968</v>
      </c>
      <c r="M130" s="83">
        <f t="shared" si="35"/>
        <v>1.9639494215765402E-2</v>
      </c>
      <c r="N130" s="100">
        <f t="shared" si="35"/>
        <v>3.7933817594834544E-2</v>
      </c>
      <c r="O130" s="83">
        <f t="shared" ref="O130:Z131" si="36">IFERROR(O126/SUM($O126:$Z126),"-")</f>
        <v>3.0289208716779651E-2</v>
      </c>
      <c r="P130" s="83">
        <f t="shared" si="36"/>
        <v>0.14086785963413925</v>
      </c>
      <c r="Q130" s="83">
        <f t="shared" si="36"/>
        <v>0.11803122730829316</v>
      </c>
      <c r="R130" s="83">
        <f t="shared" si="36"/>
        <v>4.4572144595053882E-2</v>
      </c>
      <c r="S130" s="83">
        <f t="shared" si="36"/>
        <v>0.15122288360090283</v>
      </c>
      <c r="T130" s="83">
        <f t="shared" si="36"/>
        <v>0.15818095349974967</v>
      </c>
      <c r="U130" s="83">
        <f t="shared" si="36"/>
        <v>6.3484942263812225E-3</v>
      </c>
      <c r="V130" s="83">
        <f t="shared" si="36"/>
        <v>9.5562131590006209E-3</v>
      </c>
      <c r="W130" s="83">
        <f t="shared" si="36"/>
        <v>7.1078828626410266E-3</v>
      </c>
      <c r="X130" s="83">
        <f t="shared" si="36"/>
        <v>0.23290009078338028</v>
      </c>
      <c r="Y130" s="83">
        <f t="shared" si="36"/>
        <v>7.0692674299403097E-2</v>
      </c>
      <c r="Z130" s="83">
        <f t="shared" si="36"/>
        <v>3.0230367314275221E-2</v>
      </c>
      <c r="AA130" s="138">
        <v>5.0999999999999997E-2</v>
      </c>
      <c r="AB130" s="83">
        <v>0.35200000000000004</v>
      </c>
      <c r="AC130" s="83">
        <v>0.11199999999999999</v>
      </c>
      <c r="AD130" s="83">
        <v>3.3000000000000002E-2</v>
      </c>
      <c r="AE130" s="83">
        <v>0.25900000000000001</v>
      </c>
      <c r="AF130" s="83">
        <v>0.05</v>
      </c>
      <c r="AG130" s="83">
        <v>3.2000000000000001E-2</v>
      </c>
      <c r="AH130" s="83">
        <v>0.05</v>
      </c>
      <c r="AI130" s="83" t="s">
        <v>115</v>
      </c>
      <c r="AJ130" s="83">
        <v>5.2000000000000005E-2</v>
      </c>
      <c r="AK130" s="83">
        <v>6.0000000000000001E-3</v>
      </c>
      <c r="AL130" s="83">
        <v>1E-3</v>
      </c>
    </row>
    <row r="131" spans="1:38" ht="15.75" thickBot="1" x14ac:dyDescent="0.3">
      <c r="B131" s="760" t="s">
        <v>104</v>
      </c>
      <c r="C131" s="101">
        <f t="shared" si="35"/>
        <v>4.4060119415276926E-2</v>
      </c>
      <c r="D131" s="95">
        <f t="shared" si="35"/>
        <v>0.23203623635989293</v>
      </c>
      <c r="E131" s="95">
        <f t="shared" si="35"/>
        <v>0.16326950792670372</v>
      </c>
      <c r="F131" s="95">
        <f t="shared" si="35"/>
        <v>8.2561251801523572E-2</v>
      </c>
      <c r="G131" s="95">
        <f t="shared" si="35"/>
        <v>0.17932880378834673</v>
      </c>
      <c r="H131" s="95">
        <f t="shared" si="35"/>
        <v>0.22215359275272803</v>
      </c>
      <c r="I131" s="95">
        <f t="shared" si="35"/>
        <v>0</v>
      </c>
      <c r="J131" s="95">
        <f t="shared" si="35"/>
        <v>0</v>
      </c>
      <c r="K131" s="95">
        <f t="shared" si="35"/>
        <v>4.1177681696520489E-4</v>
      </c>
      <c r="L131" s="95">
        <f t="shared" si="35"/>
        <v>0</v>
      </c>
      <c r="M131" s="95">
        <f t="shared" si="35"/>
        <v>0</v>
      </c>
      <c r="N131" s="102">
        <f t="shared" si="35"/>
        <v>7.6178711138562907E-2</v>
      </c>
      <c r="O131" s="95">
        <f t="shared" si="36"/>
        <v>3.2964324233581005E-2</v>
      </c>
      <c r="P131" s="95">
        <f t="shared" si="36"/>
        <v>0.14512096591828083</v>
      </c>
      <c r="Q131" s="95">
        <f t="shared" si="36"/>
        <v>0.12252681211245949</v>
      </c>
      <c r="R131" s="95">
        <f t="shared" si="36"/>
        <v>4.6631918812823817E-2</v>
      </c>
      <c r="S131" s="95">
        <f t="shared" si="36"/>
        <v>0.21649444133990423</v>
      </c>
      <c r="T131" s="95">
        <f t="shared" si="36"/>
        <v>0.20281434236256277</v>
      </c>
      <c r="U131" s="95">
        <f t="shared" si="36"/>
        <v>3.5548901874299082E-3</v>
      </c>
      <c r="V131" s="95">
        <f t="shared" si="36"/>
        <v>5.5383464375592644E-3</v>
      </c>
      <c r="W131" s="95">
        <f t="shared" si="36"/>
        <v>1.3518164626485482E-3</v>
      </c>
      <c r="X131" s="95">
        <f t="shared" si="36"/>
        <v>0.10748991407705852</v>
      </c>
      <c r="Y131" s="95">
        <f t="shared" si="36"/>
        <v>4.8465322285769476E-2</v>
      </c>
      <c r="Z131" s="95">
        <f t="shared" si="36"/>
        <v>6.7046905769922144E-2</v>
      </c>
      <c r="AA131" s="139">
        <v>5.7999999999999996E-2</v>
      </c>
      <c r="AB131" s="95">
        <v>0.38700000000000001</v>
      </c>
      <c r="AC131" s="95">
        <v>0.12</v>
      </c>
      <c r="AD131" s="95">
        <v>2.7999999999999997E-2</v>
      </c>
      <c r="AE131" s="95">
        <v>0.26600000000000001</v>
      </c>
      <c r="AF131" s="95">
        <v>0.04</v>
      </c>
      <c r="AG131" s="95">
        <v>1.3999999999999999E-2</v>
      </c>
      <c r="AH131" s="95">
        <v>2.7999999999999997E-2</v>
      </c>
      <c r="AI131" s="95" t="s">
        <v>115</v>
      </c>
      <c r="AJ131" s="95">
        <v>4.7E-2</v>
      </c>
      <c r="AK131" s="95">
        <v>1.1000000000000001E-2</v>
      </c>
      <c r="AL131" s="95" t="s">
        <v>115</v>
      </c>
    </row>
    <row r="133" spans="1:38" ht="17.25" x14ac:dyDescent="0.25">
      <c r="A133" s="782" t="s">
        <v>122</v>
      </c>
    </row>
    <row r="134" spans="1:38" x14ac:dyDescent="0.25">
      <c r="A134" s="782"/>
    </row>
    <row r="135" spans="1:38" x14ac:dyDescent="0.25">
      <c r="C135" s="837" t="s">
        <v>111</v>
      </c>
      <c r="D135" s="838"/>
      <c r="E135" s="838"/>
      <c r="F135" s="838"/>
      <c r="G135" s="838"/>
      <c r="H135" s="838"/>
      <c r="I135" s="838"/>
      <c r="J135" s="847"/>
      <c r="K135" s="838" t="s">
        <v>112</v>
      </c>
      <c r="L135" s="838"/>
      <c r="M135" s="838"/>
      <c r="N135" s="838"/>
    </row>
    <row r="136" spans="1:38" x14ac:dyDescent="0.25">
      <c r="B136" s="752"/>
      <c r="C136" s="848" t="str">
        <f>$A$1</f>
        <v>Fife</v>
      </c>
      <c r="D136" s="849"/>
      <c r="E136" s="849"/>
      <c r="F136" s="849"/>
      <c r="G136" s="848" t="s">
        <v>71</v>
      </c>
      <c r="H136" s="849"/>
      <c r="I136" s="849"/>
      <c r="J136" s="850"/>
      <c r="K136" s="849" t="str">
        <f>$A$1</f>
        <v>Fife</v>
      </c>
      <c r="L136" s="849"/>
      <c r="M136" s="849"/>
      <c r="N136" s="849"/>
    </row>
    <row r="137" spans="1:38" ht="27" thickBot="1" x14ac:dyDescent="0.3">
      <c r="B137" s="64" t="s">
        <v>47</v>
      </c>
      <c r="C137" s="141" t="s">
        <v>123</v>
      </c>
      <c r="D137" s="140" t="s">
        <v>48</v>
      </c>
      <c r="E137" s="140" t="s">
        <v>49</v>
      </c>
      <c r="F137" s="140" t="s">
        <v>46</v>
      </c>
      <c r="G137" s="141" t="s">
        <v>123</v>
      </c>
      <c r="H137" s="140" t="s">
        <v>48</v>
      </c>
      <c r="I137" s="140" t="s">
        <v>49</v>
      </c>
      <c r="J137" s="243" t="s">
        <v>46</v>
      </c>
      <c r="K137" s="140" t="s">
        <v>123</v>
      </c>
      <c r="L137" s="140" t="s">
        <v>48</v>
      </c>
      <c r="M137" s="140" t="s">
        <v>49</v>
      </c>
      <c r="N137" s="140" t="s">
        <v>46</v>
      </c>
    </row>
    <row r="138" spans="1:38" x14ac:dyDescent="0.25">
      <c r="B138" s="187" t="s">
        <v>113</v>
      </c>
      <c r="C138" s="89"/>
      <c r="D138" s="86"/>
      <c r="E138" s="86"/>
      <c r="F138" s="86"/>
      <c r="G138" s="40"/>
      <c r="H138" s="174"/>
      <c r="I138" s="174"/>
      <c r="J138" s="180"/>
      <c r="K138" s="174"/>
      <c r="L138" s="174"/>
      <c r="M138" s="174"/>
      <c r="N138" s="174"/>
    </row>
    <row r="139" spans="1:38" x14ac:dyDescent="0.25">
      <c r="B139" s="757" t="s">
        <v>5</v>
      </c>
      <c r="C139" s="157">
        <v>164</v>
      </c>
      <c r="D139" s="158">
        <v>882</v>
      </c>
      <c r="E139" s="158">
        <v>186</v>
      </c>
      <c r="F139" s="158">
        <v>74</v>
      </c>
      <c r="G139" s="157">
        <v>13867</v>
      </c>
      <c r="H139" s="158">
        <v>33440</v>
      </c>
      <c r="I139" s="158">
        <v>9127</v>
      </c>
      <c r="J139" s="181">
        <v>8067</v>
      </c>
      <c r="K139" s="175" t="s">
        <v>115</v>
      </c>
      <c r="L139" s="176" t="s">
        <v>115</v>
      </c>
      <c r="M139" s="176" t="s">
        <v>115</v>
      </c>
      <c r="N139" s="176" t="s">
        <v>115</v>
      </c>
    </row>
    <row r="140" spans="1:38" x14ac:dyDescent="0.25">
      <c r="B140" s="759" t="s">
        <v>6</v>
      </c>
      <c r="C140" s="161">
        <v>853</v>
      </c>
      <c r="D140" s="162">
        <v>1976</v>
      </c>
      <c r="E140" s="162">
        <v>496</v>
      </c>
      <c r="F140" s="162">
        <f>SUM(F150:G150)</f>
        <v>318</v>
      </c>
      <c r="G140" s="161">
        <v>23012</v>
      </c>
      <c r="H140" s="162">
        <v>54932</v>
      </c>
      <c r="I140" s="162">
        <v>13782</v>
      </c>
      <c r="J140" s="182">
        <f>SUM(K150:L150)</f>
        <v>13996</v>
      </c>
      <c r="K140" s="177" t="s">
        <v>115</v>
      </c>
      <c r="L140" s="752" t="s">
        <v>115</v>
      </c>
      <c r="M140" s="752" t="s">
        <v>115</v>
      </c>
      <c r="N140" s="752" t="s">
        <v>115</v>
      </c>
    </row>
    <row r="141" spans="1:38" x14ac:dyDescent="0.25">
      <c r="B141" s="188" t="s">
        <v>104</v>
      </c>
      <c r="C141" s="166">
        <v>995.4</v>
      </c>
      <c r="D141" s="167">
        <v>2088</v>
      </c>
      <c r="E141" s="167">
        <v>606</v>
      </c>
      <c r="F141" s="167">
        <f>SUM(F151:G151)</f>
        <v>434.4</v>
      </c>
      <c r="G141" s="166">
        <v>28876.974999999999</v>
      </c>
      <c r="H141" s="167">
        <v>61388.249999999993</v>
      </c>
      <c r="I141" s="167">
        <v>15273.17</v>
      </c>
      <c r="J141" s="183">
        <f>SUM(K151:L151)</f>
        <v>17278.355</v>
      </c>
      <c r="K141" s="178" t="s">
        <v>115</v>
      </c>
      <c r="L141" s="179" t="s">
        <v>115</v>
      </c>
      <c r="M141" s="179" t="s">
        <v>115</v>
      </c>
      <c r="N141" s="179" t="s">
        <v>115</v>
      </c>
    </row>
    <row r="142" spans="1:38" x14ac:dyDescent="0.25">
      <c r="B142" s="527" t="s">
        <v>114</v>
      </c>
      <c r="C142" s="771"/>
      <c r="D142" s="786"/>
      <c r="E142" s="786"/>
      <c r="F142" s="786"/>
      <c r="G142" s="186"/>
      <c r="H142" s="752"/>
      <c r="I142" s="752"/>
      <c r="J142" s="173"/>
    </row>
    <row r="143" spans="1:38" x14ac:dyDescent="0.25">
      <c r="B143" s="757" t="s">
        <v>5</v>
      </c>
      <c r="C143" s="97">
        <f>IFERROR(C139/SUM($C139:$F139),"-")</f>
        <v>0.12557427258805512</v>
      </c>
      <c r="D143" s="94">
        <f t="shared" ref="D143:F143" si="37">IFERROR(D139/SUM($C139:$F139),"-")</f>
        <v>0.67534456355283312</v>
      </c>
      <c r="E143" s="94">
        <f t="shared" si="37"/>
        <v>0.14241960183767227</v>
      </c>
      <c r="F143" s="94">
        <f t="shared" si="37"/>
        <v>5.6661562021439509E-2</v>
      </c>
      <c r="G143" s="97">
        <f t="array" ref="G143">IFERROR(G139/SUM($G139:$J139),"-")</f>
        <v>0.21498891490054417</v>
      </c>
      <c r="H143" s="94">
        <f t="array" ref="H143">IFERROR(H139/SUM($G139:$J139),"-")</f>
        <v>0.51844157454923179</v>
      </c>
      <c r="I143" s="94">
        <f t="array" ref="I143">IFERROR(I139/SUM($G139:$J139),"-")</f>
        <v>0.14150168214446288</v>
      </c>
      <c r="J143" s="189">
        <f t="array" ref="J143">IFERROR(J139/SUM($G139:$J139),"-")</f>
        <v>0.12506782840576114</v>
      </c>
      <c r="K143" s="94">
        <v>0.63100000000000001</v>
      </c>
      <c r="L143" s="94">
        <v>0.22600000000000001</v>
      </c>
      <c r="M143" s="94">
        <v>0.13800000000000001</v>
      </c>
      <c r="N143" s="94" t="s">
        <v>115</v>
      </c>
    </row>
    <row r="144" spans="1:38" x14ac:dyDescent="0.25">
      <c r="B144" s="759" t="s">
        <v>6</v>
      </c>
      <c r="C144" s="99">
        <f t="shared" ref="C144:F145" si="38">IFERROR(C140/SUM($C140:$F140),"-")</f>
        <v>0.23414768048311832</v>
      </c>
      <c r="D144" s="83">
        <f t="shared" si="38"/>
        <v>0.54241010156464453</v>
      </c>
      <c r="E144" s="83">
        <f t="shared" si="38"/>
        <v>0.13615152346966786</v>
      </c>
      <c r="F144" s="83">
        <f t="shared" si="38"/>
        <v>8.7290694482569306E-2</v>
      </c>
      <c r="G144" s="99">
        <f t="array" ref="G144">IFERROR(G140/SUM($G140:$J140),"-")</f>
        <v>0.21766519740451373</v>
      </c>
      <c r="H144" s="83">
        <f t="array" ref="H144">IFERROR(H140/SUM($G140:$J140),"-")</f>
        <v>0.51958911106486827</v>
      </c>
      <c r="I144" s="83">
        <f t="array" ref="I144">IFERROR(I140/SUM($G140:$J140),"-")</f>
        <v>0.13036075745823952</v>
      </c>
      <c r="J144" s="184">
        <f t="array" ref="J144">IFERROR(J140/SUM($G140:$J140),"-")</f>
        <v>0.1323849340723785</v>
      </c>
      <c r="K144" s="83">
        <v>0.64200000000000002</v>
      </c>
      <c r="L144" s="83">
        <v>0.21199999999999999</v>
      </c>
      <c r="M144" s="83">
        <v>0.14099999999999999</v>
      </c>
      <c r="N144" s="83">
        <v>1E-3</v>
      </c>
    </row>
    <row r="145" spans="1:32" ht="15.75" thickBot="1" x14ac:dyDescent="0.3">
      <c r="B145" s="766" t="s">
        <v>104</v>
      </c>
      <c r="C145" s="101">
        <f t="shared" si="38"/>
        <v>0.24137931034482757</v>
      </c>
      <c r="D145" s="95">
        <f t="shared" si="38"/>
        <v>0.50632911392405056</v>
      </c>
      <c r="E145" s="95">
        <f t="shared" si="38"/>
        <v>0.14695184053542848</v>
      </c>
      <c r="F145" s="95">
        <f t="shared" si="38"/>
        <v>0.10533973519569328</v>
      </c>
      <c r="G145" s="101">
        <f t="array" ref="G145">IFERROR(G141/SUM($G141:$J141),"-")</f>
        <v>0.23512244868879859</v>
      </c>
      <c r="H145" s="95">
        <f t="array" ref="H145">IFERROR(H141/SUM($G141:$J141),"-")</f>
        <v>0.49983613798606458</v>
      </c>
      <c r="I145" s="95">
        <f t="array" ref="I145">IFERROR(I141/SUM($G141:$J141),"-")</f>
        <v>0.12435738610572257</v>
      </c>
      <c r="J145" s="185">
        <f t="array" ref="J145">IFERROR(J141/SUM($G141:$J141),"-")</f>
        <v>0.14068402721941431</v>
      </c>
      <c r="K145" s="95">
        <v>0.629</v>
      </c>
      <c r="L145" s="95">
        <v>0.22500000000000001</v>
      </c>
      <c r="M145" s="95">
        <v>0.13300000000000001</v>
      </c>
      <c r="N145" s="95" t="s">
        <v>115</v>
      </c>
    </row>
    <row r="147" spans="1:32" x14ac:dyDescent="0.25">
      <c r="B147" s="752"/>
      <c r="C147" s="837" t="str">
        <f>$A$1</f>
        <v>Fife</v>
      </c>
      <c r="D147" s="838"/>
      <c r="E147" s="838"/>
      <c r="F147" s="838"/>
      <c r="G147" s="846"/>
      <c r="H147" s="838" t="s">
        <v>71</v>
      </c>
      <c r="I147" s="838"/>
      <c r="J147" s="838"/>
      <c r="K147" s="838"/>
      <c r="L147" s="838"/>
      <c r="M147" s="9"/>
      <c r="N147" s="9"/>
      <c r="Q147" s="836"/>
      <c r="R147" s="836"/>
      <c r="S147" s="836"/>
      <c r="T147" s="836"/>
      <c r="U147" s="836"/>
      <c r="V147" s="836"/>
      <c r="W147" s="836"/>
    </row>
    <row r="148" spans="1:32" ht="39.75" thickBot="1" x14ac:dyDescent="0.3">
      <c r="B148" s="39" t="s">
        <v>47</v>
      </c>
      <c r="C148" s="144" t="s">
        <v>123</v>
      </c>
      <c r="D148" s="145" t="s">
        <v>48</v>
      </c>
      <c r="E148" s="145" t="s">
        <v>49</v>
      </c>
      <c r="F148" s="145" t="s">
        <v>124</v>
      </c>
      <c r="G148" s="146" t="s">
        <v>46</v>
      </c>
      <c r="H148" s="145" t="s">
        <v>123</v>
      </c>
      <c r="I148" s="145" t="s">
        <v>48</v>
      </c>
      <c r="J148" s="145" t="s">
        <v>49</v>
      </c>
      <c r="K148" s="145" t="s">
        <v>124</v>
      </c>
      <c r="L148" s="145" t="s">
        <v>46</v>
      </c>
    </row>
    <row r="149" spans="1:32" x14ac:dyDescent="0.25">
      <c r="B149" s="165" t="s">
        <v>70</v>
      </c>
      <c r="C149" s="89"/>
      <c r="D149" s="86"/>
      <c r="E149" s="86"/>
      <c r="F149" s="86"/>
      <c r="G149" s="195"/>
      <c r="H149" s="174"/>
      <c r="I149" s="174"/>
      <c r="J149" s="174"/>
      <c r="K149" s="174"/>
      <c r="L149" s="174"/>
    </row>
    <row r="150" spans="1:32" x14ac:dyDescent="0.25">
      <c r="B150" s="756" t="s">
        <v>6</v>
      </c>
      <c r="C150" s="157">
        <v>853</v>
      </c>
      <c r="D150" s="158">
        <v>1976</v>
      </c>
      <c r="E150" s="158">
        <v>496</v>
      </c>
      <c r="F150" s="158">
        <v>54</v>
      </c>
      <c r="G150" s="196">
        <v>264</v>
      </c>
      <c r="H150" s="158">
        <v>23012</v>
      </c>
      <c r="I150" s="158">
        <v>54932</v>
      </c>
      <c r="J150" s="158">
        <v>13782</v>
      </c>
      <c r="K150" s="158">
        <v>4236</v>
      </c>
      <c r="L150" s="158">
        <v>9760</v>
      </c>
      <c r="Q150" s="172"/>
    </row>
    <row r="151" spans="1:32" x14ac:dyDescent="0.25">
      <c r="B151" s="193" t="s">
        <v>104</v>
      </c>
      <c r="C151" s="197">
        <v>995.4</v>
      </c>
      <c r="D151" s="194">
        <v>2088</v>
      </c>
      <c r="E151" s="194">
        <v>606</v>
      </c>
      <c r="F151" s="194">
        <v>82.8</v>
      </c>
      <c r="G151" s="198">
        <v>351.59999999999997</v>
      </c>
      <c r="H151" s="194">
        <v>28876.974999999999</v>
      </c>
      <c r="I151" s="194">
        <v>61388.249999999993</v>
      </c>
      <c r="J151" s="194">
        <v>15273.17</v>
      </c>
      <c r="K151" s="194">
        <v>4421.5249999999996</v>
      </c>
      <c r="L151" s="194">
        <v>12856.83</v>
      </c>
      <c r="Q151" s="172"/>
    </row>
    <row r="152" spans="1:32" x14ac:dyDescent="0.25">
      <c r="B152" s="755" t="s">
        <v>105</v>
      </c>
      <c r="C152" s="771"/>
      <c r="D152" s="786"/>
      <c r="E152" s="786"/>
      <c r="F152" s="786"/>
      <c r="G152" s="96"/>
      <c r="H152" s="786"/>
      <c r="I152" s="752"/>
      <c r="J152" s="752"/>
      <c r="K152" s="752"/>
      <c r="L152" s="752"/>
      <c r="M152" s="752"/>
      <c r="N152" s="752"/>
      <c r="O152" s="752"/>
      <c r="P152" s="752"/>
    </row>
    <row r="153" spans="1:32" x14ac:dyDescent="0.25">
      <c r="B153" s="756" t="s">
        <v>6</v>
      </c>
      <c r="C153" s="97">
        <f>IFERROR(C150/SUM($C150:$G150),"-")</f>
        <v>0.23414768048311832</v>
      </c>
      <c r="D153" s="94">
        <f t="shared" ref="D153:G154" si="39">IFERROR(D150/SUM($C150:$G150),"-")</f>
        <v>0.54241010156464453</v>
      </c>
      <c r="E153" s="94">
        <f t="shared" si="39"/>
        <v>0.13615152346966786</v>
      </c>
      <c r="F153" s="94">
        <f t="shared" si="39"/>
        <v>1.4822948119681581E-2</v>
      </c>
      <c r="G153" s="98">
        <f t="shared" si="39"/>
        <v>7.2467746362887733E-2</v>
      </c>
      <c r="H153" s="94">
        <f>IFERROR(H150/SUM($H150:$L150),"-")</f>
        <v>0.21766519740451373</v>
      </c>
      <c r="I153" s="94">
        <f t="shared" ref="I153:L154" si="40">IFERROR(I150/SUM($H150:$L150),"-")</f>
        <v>0.51958911106486827</v>
      </c>
      <c r="J153" s="94">
        <f t="shared" si="40"/>
        <v>0.13036075745823952</v>
      </c>
      <c r="K153" s="94">
        <f t="shared" si="40"/>
        <v>4.0067346436881632E-2</v>
      </c>
      <c r="L153" s="94">
        <f t="shared" si="40"/>
        <v>9.231758763549687E-2</v>
      </c>
      <c r="M153" s="190"/>
      <c r="N153" s="752"/>
      <c r="O153" s="752"/>
      <c r="P153" s="752"/>
    </row>
    <row r="154" spans="1:32" ht="15.75" thickBot="1" x14ac:dyDescent="0.3">
      <c r="B154" s="191" t="s">
        <v>104</v>
      </c>
      <c r="C154" s="199">
        <f>IFERROR(C151/SUM($C151:$G151),"-")</f>
        <v>0.24137931034482757</v>
      </c>
      <c r="D154" s="192">
        <f t="shared" si="39"/>
        <v>0.50632911392405056</v>
      </c>
      <c r="E154" s="192">
        <f t="shared" si="39"/>
        <v>0.14695184053542848</v>
      </c>
      <c r="F154" s="192">
        <f t="shared" si="39"/>
        <v>2.0078568310781315E-2</v>
      </c>
      <c r="G154" s="200">
        <f t="shared" si="39"/>
        <v>8.5261166884911962E-2</v>
      </c>
      <c r="H154" s="192">
        <f>IFERROR(H151/SUM($H151:$L151),"-")</f>
        <v>0.23512244868879859</v>
      </c>
      <c r="I154" s="192">
        <f t="shared" si="40"/>
        <v>0.49983613798606458</v>
      </c>
      <c r="J154" s="192">
        <f t="shared" si="40"/>
        <v>0.12435738610572257</v>
      </c>
      <c r="K154" s="192">
        <f t="shared" si="40"/>
        <v>3.6000993349848458E-2</v>
      </c>
      <c r="L154" s="192">
        <f t="shared" si="40"/>
        <v>0.10468303386956584</v>
      </c>
      <c r="M154" s="190"/>
      <c r="N154" s="752"/>
      <c r="O154" s="752"/>
      <c r="P154" s="752"/>
    </row>
    <row r="156" spans="1:32" ht="17.25" x14ac:dyDescent="0.25">
      <c r="A156" s="782" t="s">
        <v>50</v>
      </c>
    </row>
    <row r="157" spans="1:32" x14ac:dyDescent="0.25">
      <c r="A157" s="782"/>
    </row>
    <row r="158" spans="1:32" x14ac:dyDescent="0.25">
      <c r="C158" s="837" t="str">
        <f>$A$1</f>
        <v>Fife</v>
      </c>
      <c r="D158" s="838"/>
      <c r="E158" s="838"/>
      <c r="F158" s="838"/>
      <c r="G158" s="838"/>
      <c r="H158" s="838"/>
      <c r="I158" s="838"/>
      <c r="J158" s="838"/>
      <c r="K158" s="838"/>
      <c r="L158" s="838"/>
      <c r="M158" s="838"/>
      <c r="N158" s="838"/>
      <c r="O158" s="838"/>
      <c r="P158" s="838"/>
      <c r="Q158" s="839"/>
      <c r="R158" s="840" t="s">
        <v>71</v>
      </c>
      <c r="S158" s="838"/>
      <c r="T158" s="838"/>
      <c r="U158" s="838"/>
      <c r="V158" s="838"/>
      <c r="W158" s="838"/>
      <c r="X158" s="838"/>
      <c r="Y158" s="838"/>
      <c r="Z158" s="838"/>
      <c r="AA158" s="838"/>
      <c r="AB158" s="838"/>
      <c r="AC158" s="838"/>
      <c r="AD158" s="838"/>
      <c r="AE158" s="838"/>
      <c r="AF158" s="838"/>
    </row>
    <row r="159" spans="1:32" x14ac:dyDescent="0.25">
      <c r="B159" s="12"/>
      <c r="C159" s="841" t="s">
        <v>51</v>
      </c>
      <c r="D159" s="842"/>
      <c r="E159" s="842"/>
      <c r="F159" s="842"/>
      <c r="G159" s="842"/>
      <c r="H159" s="842"/>
      <c r="I159" s="842"/>
      <c r="J159" s="843"/>
      <c r="K159" s="842" t="s">
        <v>52</v>
      </c>
      <c r="L159" s="842"/>
      <c r="M159" s="842"/>
      <c r="N159" s="842"/>
      <c r="O159" s="842"/>
      <c r="P159" s="842"/>
      <c r="Q159" s="844"/>
      <c r="R159" s="845" t="s">
        <v>51</v>
      </c>
      <c r="S159" s="842"/>
      <c r="T159" s="842"/>
      <c r="U159" s="842"/>
      <c r="V159" s="842"/>
      <c r="W159" s="842"/>
      <c r="X159" s="842"/>
      <c r="Y159" s="843"/>
      <c r="Z159" s="842" t="s">
        <v>52</v>
      </c>
      <c r="AA159" s="842"/>
      <c r="AB159" s="842"/>
      <c r="AC159" s="842"/>
      <c r="AD159" s="842"/>
      <c r="AE159" s="842"/>
      <c r="AF159" s="842"/>
    </row>
    <row r="160" spans="1:32" x14ac:dyDescent="0.25">
      <c r="B160" s="12"/>
      <c r="C160" s="833" t="s">
        <v>53</v>
      </c>
      <c r="D160" s="834"/>
      <c r="E160" s="834"/>
      <c r="F160" s="834"/>
      <c r="G160" s="834" t="s">
        <v>54</v>
      </c>
      <c r="H160" s="834"/>
      <c r="I160" s="834"/>
      <c r="J160" s="14"/>
      <c r="K160" s="832" t="s">
        <v>55</v>
      </c>
      <c r="L160" s="832"/>
      <c r="M160" s="832"/>
      <c r="N160" s="832" t="s">
        <v>56</v>
      </c>
      <c r="O160" s="832"/>
      <c r="P160" s="832"/>
      <c r="Q160" s="225"/>
      <c r="R160" s="835" t="s">
        <v>53</v>
      </c>
      <c r="S160" s="834"/>
      <c r="T160" s="834"/>
      <c r="U160" s="834"/>
      <c r="V160" s="834" t="s">
        <v>54</v>
      </c>
      <c r="W160" s="834"/>
      <c r="X160" s="834"/>
      <c r="Y160" s="14"/>
      <c r="Z160" s="832" t="s">
        <v>55</v>
      </c>
      <c r="AA160" s="832"/>
      <c r="AB160" s="832"/>
      <c r="AC160" s="832" t="s">
        <v>56</v>
      </c>
      <c r="AD160" s="832"/>
      <c r="AE160" s="832"/>
      <c r="AF160" s="12"/>
    </row>
    <row r="161" spans="1:32" ht="52.5" thickBot="1" x14ac:dyDescent="0.3">
      <c r="B161" s="13" t="s">
        <v>57</v>
      </c>
      <c r="C161" s="235" t="s">
        <v>381</v>
      </c>
      <c r="D161" s="236" t="s">
        <v>382</v>
      </c>
      <c r="E161" s="236" t="s">
        <v>383</v>
      </c>
      <c r="F161" s="237" t="s">
        <v>67</v>
      </c>
      <c r="G161" s="238" t="s">
        <v>58</v>
      </c>
      <c r="H161" s="236" t="s">
        <v>384</v>
      </c>
      <c r="I161" s="239" t="s">
        <v>68</v>
      </c>
      <c r="J161" s="240" t="s">
        <v>59</v>
      </c>
      <c r="K161" s="236" t="s">
        <v>60</v>
      </c>
      <c r="L161" s="236" t="s">
        <v>61</v>
      </c>
      <c r="M161" s="237" t="s">
        <v>62</v>
      </c>
      <c r="N161" s="238" t="s">
        <v>63</v>
      </c>
      <c r="O161" s="236" t="s">
        <v>64</v>
      </c>
      <c r="P161" s="239" t="s">
        <v>65</v>
      </c>
      <c r="Q161" s="241" t="s">
        <v>66</v>
      </c>
      <c r="R161" s="235" t="s">
        <v>381</v>
      </c>
      <c r="S161" s="236" t="s">
        <v>382</v>
      </c>
      <c r="T161" s="236" t="s">
        <v>383</v>
      </c>
      <c r="U161" s="237" t="s">
        <v>67</v>
      </c>
      <c r="V161" s="238" t="s">
        <v>58</v>
      </c>
      <c r="W161" s="236" t="s">
        <v>384</v>
      </c>
      <c r="X161" s="239" t="s">
        <v>68</v>
      </c>
      <c r="Y161" s="240" t="s">
        <v>59</v>
      </c>
      <c r="Z161" s="236" t="s">
        <v>60</v>
      </c>
      <c r="AA161" s="236" t="s">
        <v>61</v>
      </c>
      <c r="AB161" s="237" t="s">
        <v>62</v>
      </c>
      <c r="AC161" s="238" t="s">
        <v>63</v>
      </c>
      <c r="AD161" s="236" t="s">
        <v>64</v>
      </c>
      <c r="AE161" s="239" t="s">
        <v>65</v>
      </c>
      <c r="AF161" s="242" t="s">
        <v>66</v>
      </c>
    </row>
    <row r="162" spans="1:32" x14ac:dyDescent="0.25">
      <c r="B162" s="165" t="s">
        <v>70</v>
      </c>
      <c r="C162" s="201"/>
      <c r="D162" s="202"/>
      <c r="E162" s="202"/>
      <c r="F162" s="206"/>
      <c r="G162" s="207"/>
      <c r="H162" s="202"/>
      <c r="I162" s="208"/>
      <c r="J162" s="96"/>
      <c r="K162" s="202"/>
      <c r="L162" s="202"/>
      <c r="M162" s="206"/>
      <c r="N162" s="207"/>
      <c r="O162" s="202"/>
      <c r="P162" s="208"/>
      <c r="Q162" s="226"/>
      <c r="R162" s="229"/>
      <c r="S162" s="202"/>
      <c r="T162" s="202"/>
      <c r="U162" s="206"/>
      <c r="V162" s="207"/>
      <c r="W162" s="202"/>
      <c r="X162" s="208"/>
      <c r="Y162" s="96"/>
      <c r="Z162" s="202"/>
      <c r="AA162" s="202"/>
      <c r="AB162" s="206"/>
      <c r="AC162" s="207"/>
      <c r="AD162" s="202"/>
      <c r="AE162" s="208"/>
      <c r="AF162" s="786"/>
    </row>
    <row r="163" spans="1:32" x14ac:dyDescent="0.25">
      <c r="B163" s="756" t="s">
        <v>6</v>
      </c>
      <c r="C163" s="157">
        <v>585</v>
      </c>
      <c r="D163" s="158" t="s">
        <v>411</v>
      </c>
      <c r="E163" s="158">
        <v>86</v>
      </c>
      <c r="F163" s="213">
        <v>671</v>
      </c>
      <c r="G163" s="209">
        <v>524</v>
      </c>
      <c r="H163" s="158">
        <v>23</v>
      </c>
      <c r="I163" s="217">
        <v>547</v>
      </c>
      <c r="J163" s="204">
        <f>SUM(F163,I163)</f>
        <v>1218</v>
      </c>
      <c r="K163" s="158">
        <v>1162</v>
      </c>
      <c r="L163" s="158">
        <v>149</v>
      </c>
      <c r="M163" s="223">
        <f>SUM(K163:L163)</f>
        <v>1311</v>
      </c>
      <c r="N163" s="209">
        <v>708</v>
      </c>
      <c r="O163" s="158">
        <v>304</v>
      </c>
      <c r="P163" s="221">
        <f>SUM(N163:O163)</f>
        <v>1012</v>
      </c>
      <c r="Q163" s="227">
        <f>SUM(M163,P163)</f>
        <v>2323</v>
      </c>
      <c r="R163" s="230">
        <v>8123.1750000000002</v>
      </c>
      <c r="S163" s="158">
        <v>747</v>
      </c>
      <c r="T163" s="158">
        <v>555.81500000000005</v>
      </c>
      <c r="U163" s="213">
        <v>13030.99</v>
      </c>
      <c r="V163" s="209">
        <v>7376.0569999999998</v>
      </c>
      <c r="W163" s="158">
        <v>1035.5999999999999</v>
      </c>
      <c r="X163" s="217">
        <v>12002.656999999999</v>
      </c>
      <c r="Y163" s="204">
        <f>SUM(U163,X163)</f>
        <v>25033.646999999997</v>
      </c>
      <c r="Z163" s="158">
        <v>34748.426999999996</v>
      </c>
      <c r="AA163" s="158">
        <v>4475.6959999999999</v>
      </c>
      <c r="AB163" s="223">
        <f>SUM(Z163:AA163)</f>
        <v>39224.122999999992</v>
      </c>
      <c r="AC163" s="209">
        <v>16484.688999999998</v>
      </c>
      <c r="AD163" s="158">
        <v>6038.2250000000004</v>
      </c>
      <c r="AE163" s="221">
        <f>SUM(AC163:AD163)</f>
        <v>22522.913999999997</v>
      </c>
      <c r="AF163" s="203">
        <f>SUM(AB163,AE163)</f>
        <v>61747.036999999989</v>
      </c>
    </row>
    <row r="164" spans="1:32" x14ac:dyDescent="0.25">
      <c r="B164" s="193" t="s">
        <v>104</v>
      </c>
      <c r="C164" s="197">
        <v>0</v>
      </c>
      <c r="D164" s="194">
        <v>0</v>
      </c>
      <c r="E164" s="194">
        <v>0</v>
      </c>
      <c r="F164" s="214">
        <v>603.6</v>
      </c>
      <c r="G164" s="210">
        <v>0</v>
      </c>
      <c r="H164" s="194">
        <v>0</v>
      </c>
      <c r="I164" s="218">
        <v>655.8</v>
      </c>
      <c r="J164" s="205">
        <f>SUM(F164,I164)</f>
        <v>1259.4000000000001</v>
      </c>
      <c r="K164" s="194">
        <v>1204.8</v>
      </c>
      <c r="L164" s="194">
        <v>228</v>
      </c>
      <c r="M164" s="224">
        <f>SUM(K164:L164)</f>
        <v>1432.8</v>
      </c>
      <c r="N164" s="210">
        <v>847.8</v>
      </c>
      <c r="O164" s="194">
        <v>319.2</v>
      </c>
      <c r="P164" s="222">
        <f>SUM(N164:O164)</f>
        <v>1167</v>
      </c>
      <c r="Q164" s="228">
        <f>SUM(M164,P164)</f>
        <v>2599.8000000000002</v>
      </c>
      <c r="R164" s="231">
        <v>2379</v>
      </c>
      <c r="S164" s="194">
        <v>220</v>
      </c>
      <c r="T164" s="194">
        <v>347</v>
      </c>
      <c r="U164" s="214">
        <v>14265.740000000002</v>
      </c>
      <c r="V164" s="210">
        <v>2646</v>
      </c>
      <c r="W164" s="194">
        <v>573</v>
      </c>
      <c r="X164" s="218">
        <v>15043.915000000001</v>
      </c>
      <c r="Y164" s="205">
        <f>SUM(U164,X164)</f>
        <v>29309.655000000002</v>
      </c>
      <c r="Z164" s="194">
        <v>42961.415000000001</v>
      </c>
      <c r="AA164" s="194">
        <v>6355.1549999999997</v>
      </c>
      <c r="AB164" s="224">
        <f>SUM(Z164:AA164)</f>
        <v>49316.57</v>
      </c>
      <c r="AC164" s="210">
        <v>19132.064999999999</v>
      </c>
      <c r="AD164" s="194">
        <v>8705.7250000000004</v>
      </c>
      <c r="AE164" s="222">
        <f>SUM(AC164:AD164)</f>
        <v>27837.79</v>
      </c>
      <c r="AF164" s="232">
        <f>SUM(AB164,AE164)</f>
        <v>77154.36</v>
      </c>
    </row>
    <row r="165" spans="1:32" x14ac:dyDescent="0.25">
      <c r="B165" s="755" t="s">
        <v>105</v>
      </c>
      <c r="C165" s="201"/>
      <c r="D165" s="202"/>
      <c r="E165" s="202"/>
      <c r="F165" s="206"/>
      <c r="G165" s="207"/>
      <c r="H165" s="202"/>
      <c r="I165" s="208"/>
      <c r="J165" s="96"/>
      <c r="K165" s="202"/>
      <c r="L165" s="202"/>
      <c r="M165" s="206"/>
      <c r="N165" s="207"/>
      <c r="O165" s="202"/>
      <c r="P165" s="208"/>
      <c r="Q165" s="226"/>
      <c r="R165" s="229"/>
      <c r="S165" s="202"/>
      <c r="T165" s="202"/>
      <c r="U165" s="206"/>
      <c r="V165" s="207"/>
      <c r="W165" s="202"/>
      <c r="X165" s="208"/>
      <c r="Y165" s="96"/>
      <c r="Z165" s="202"/>
      <c r="AA165" s="202"/>
      <c r="AB165" s="206"/>
      <c r="AC165" s="207"/>
      <c r="AD165" s="202"/>
      <c r="AE165" s="208"/>
      <c r="AF165" s="786"/>
    </row>
    <row r="166" spans="1:32" x14ac:dyDescent="0.25">
      <c r="B166" s="756" t="s">
        <v>6</v>
      </c>
      <c r="C166" s="97">
        <f>IFERROR(C163/SUM($J163,$Q163),"-")</f>
        <v>0.16520756848347926</v>
      </c>
      <c r="D166" s="94" t="str">
        <f t="shared" ref="D166:Q167" si="41">IFERROR(D163/SUM($J163,$Q163),"-")</f>
        <v>-</v>
      </c>
      <c r="E166" s="94">
        <f t="shared" si="41"/>
        <v>2.4286924597571306E-2</v>
      </c>
      <c r="F166" s="215">
        <f t="shared" si="41"/>
        <v>0.18949449308105054</v>
      </c>
      <c r="G166" s="211">
        <f t="shared" si="41"/>
        <v>0.14798079638520192</v>
      </c>
      <c r="H166" s="94">
        <f t="shared" si="41"/>
        <v>6.4953402993504659E-3</v>
      </c>
      <c r="I166" s="219">
        <f t="shared" si="41"/>
        <v>0.15447613668455237</v>
      </c>
      <c r="J166" s="801">
        <f t="shared" si="41"/>
        <v>0.34397062976560294</v>
      </c>
      <c r="K166" s="94">
        <f t="shared" si="41"/>
        <v>0.32815588816718438</v>
      </c>
      <c r="L166" s="94">
        <f t="shared" si="41"/>
        <v>4.2078508895792149E-2</v>
      </c>
      <c r="M166" s="215">
        <f t="shared" si="41"/>
        <v>0.37023439706297656</v>
      </c>
      <c r="N166" s="211">
        <f t="shared" si="41"/>
        <v>0.19994351878000566</v>
      </c>
      <c r="O166" s="94">
        <f t="shared" si="41"/>
        <v>8.5851454391414853E-2</v>
      </c>
      <c r="P166" s="219">
        <f t="shared" si="41"/>
        <v>0.2857949731714205</v>
      </c>
      <c r="Q166" s="803">
        <f t="shared" si="41"/>
        <v>0.65602937023439711</v>
      </c>
      <c r="R166" s="233">
        <f>IFERROR(R163/SUM($Y163,$AF163),"-")</f>
        <v>9.3605795962613092E-2</v>
      </c>
      <c r="S166" s="94">
        <f t="shared" ref="S166:AF167" si="42">IFERROR(S163/SUM($Y163,$AF163),"-")</f>
        <v>8.6079063400790919E-3</v>
      </c>
      <c r="T166" s="94">
        <f t="shared" si="42"/>
        <v>6.4048239121968688E-3</v>
      </c>
      <c r="U166" s="215">
        <f t="shared" si="42"/>
        <v>0.15016002869947423</v>
      </c>
      <c r="V166" s="211">
        <f t="shared" si="42"/>
        <v>8.4996529872938098E-2</v>
      </c>
      <c r="W166" s="94">
        <f t="shared" si="42"/>
        <v>1.193353119917792E-2</v>
      </c>
      <c r="X166" s="219">
        <f t="shared" si="42"/>
        <v>0.1383102373334601</v>
      </c>
      <c r="Y166" s="801">
        <f t="shared" si="42"/>
        <v>0.2884702660329343</v>
      </c>
      <c r="Z166" s="94">
        <f t="shared" si="42"/>
        <v>0.40041660653423755</v>
      </c>
      <c r="AA166" s="94">
        <f t="shared" si="42"/>
        <v>5.1574795146809412E-2</v>
      </c>
      <c r="AB166" s="215">
        <f t="shared" si="42"/>
        <v>0.4519914016810469</v>
      </c>
      <c r="AC166" s="211">
        <f t="shared" si="42"/>
        <v>0.18995804411958775</v>
      </c>
      <c r="AD166" s="94">
        <f t="shared" si="42"/>
        <v>6.9580288166431165E-2</v>
      </c>
      <c r="AE166" s="219">
        <f t="shared" si="42"/>
        <v>0.25953833228601886</v>
      </c>
      <c r="AF166" s="805">
        <f t="shared" si="42"/>
        <v>0.71152973396706576</v>
      </c>
    </row>
    <row r="167" spans="1:32" ht="15.75" thickBot="1" x14ac:dyDescent="0.3">
      <c r="B167" s="191" t="s">
        <v>104</v>
      </c>
      <c r="C167" s="199">
        <f>IFERROR(C164/SUM($J164,$Q164),"-")</f>
        <v>0</v>
      </c>
      <c r="D167" s="192">
        <f t="shared" si="41"/>
        <v>0</v>
      </c>
      <c r="E167" s="192">
        <f t="shared" si="41"/>
        <v>0</v>
      </c>
      <c r="F167" s="216">
        <f t="shared" si="41"/>
        <v>0.15640547263681592</v>
      </c>
      <c r="G167" s="212">
        <f t="shared" si="41"/>
        <v>0</v>
      </c>
      <c r="H167" s="192">
        <f t="shared" si="41"/>
        <v>0</v>
      </c>
      <c r="I167" s="220">
        <f t="shared" si="41"/>
        <v>0.16993159203980096</v>
      </c>
      <c r="J167" s="802">
        <f t="shared" si="41"/>
        <v>0.32633706467661694</v>
      </c>
      <c r="K167" s="192">
        <f t="shared" si="41"/>
        <v>0.3121890547263681</v>
      </c>
      <c r="L167" s="192">
        <f t="shared" si="41"/>
        <v>5.9079601990049746E-2</v>
      </c>
      <c r="M167" s="216">
        <f t="shared" si="41"/>
        <v>0.3712686567164179</v>
      </c>
      <c r="N167" s="212">
        <f t="shared" si="41"/>
        <v>0.21968283582089548</v>
      </c>
      <c r="O167" s="192">
        <f t="shared" si="41"/>
        <v>8.2711442786069636E-2</v>
      </c>
      <c r="P167" s="220">
        <f t="shared" si="41"/>
        <v>0.30239427860696516</v>
      </c>
      <c r="Q167" s="804">
        <f t="shared" si="41"/>
        <v>0.67366293532338306</v>
      </c>
      <c r="R167" s="234">
        <f>IFERROR(R164/SUM($Y164,$AF164),"-")</f>
        <v>2.2345578456720798E-2</v>
      </c>
      <c r="S167" s="192">
        <f t="shared" si="42"/>
        <v>2.0664259186542982E-3</v>
      </c>
      <c r="T167" s="192">
        <f t="shared" si="42"/>
        <v>3.2593172444229162E-3</v>
      </c>
      <c r="U167" s="216">
        <f t="shared" si="42"/>
        <v>0.13399588583992442</v>
      </c>
      <c r="V167" s="212">
        <f t="shared" si="42"/>
        <v>2.4853468094360336E-2</v>
      </c>
      <c r="W167" s="192">
        <f t="shared" si="42"/>
        <v>5.3821002335859682E-3</v>
      </c>
      <c r="X167" s="220">
        <f t="shared" si="42"/>
        <v>0.14130516306378263</v>
      </c>
      <c r="Y167" s="802">
        <f t="shared" si="42"/>
        <v>0.27530104890370705</v>
      </c>
      <c r="Z167" s="192">
        <f t="shared" si="42"/>
        <v>0.40352991571847069</v>
      </c>
      <c r="AA167" s="192">
        <f t="shared" si="42"/>
        <v>5.9692986404842989E-2</v>
      </c>
      <c r="AB167" s="216">
        <f t="shared" si="42"/>
        <v>0.46322290212331368</v>
      </c>
      <c r="AC167" s="212">
        <f t="shared" si="42"/>
        <v>0.17970452269717613</v>
      </c>
      <c r="AD167" s="192">
        <f t="shared" si="42"/>
        <v>8.1771526275803141E-2</v>
      </c>
      <c r="AE167" s="220">
        <f t="shared" si="42"/>
        <v>0.26147604897297927</v>
      </c>
      <c r="AF167" s="806">
        <f t="shared" si="42"/>
        <v>0.72469895109629301</v>
      </c>
    </row>
    <row r="168" spans="1:32" x14ac:dyDescent="0.25">
      <c r="F168" s="24"/>
      <c r="U168" s="24"/>
    </row>
    <row r="169" spans="1:32" x14ac:dyDescent="0.25">
      <c r="A169" s="15" t="s">
        <v>69</v>
      </c>
    </row>
    <row r="170" spans="1:32" x14ac:dyDescent="0.25">
      <c r="A170" s="15" t="s">
        <v>121</v>
      </c>
    </row>
    <row r="171" spans="1:32" x14ac:dyDescent="0.25">
      <c r="A171" s="15" t="s">
        <v>120</v>
      </c>
    </row>
    <row r="172" spans="1:32" x14ac:dyDescent="0.25">
      <c r="A172" s="15" t="s">
        <v>377</v>
      </c>
    </row>
    <row r="173" spans="1:32" x14ac:dyDescent="0.25">
      <c r="A173" s="15" t="s">
        <v>378</v>
      </c>
    </row>
    <row r="174" spans="1:32" x14ac:dyDescent="0.25">
      <c r="A174" s="15" t="s">
        <v>379</v>
      </c>
    </row>
    <row r="175" spans="1:32" x14ac:dyDescent="0.25">
      <c r="A175" s="15" t="s">
        <v>380</v>
      </c>
    </row>
  </sheetData>
  <mergeCells count="65">
    <mergeCell ref="C44:J44"/>
    <mergeCell ref="K44:R44"/>
    <mergeCell ref="A1:C1"/>
    <mergeCell ref="C16:F16"/>
    <mergeCell ref="G16:H16"/>
    <mergeCell ref="C17:D17"/>
    <mergeCell ref="E17:F17"/>
    <mergeCell ref="G17:H17"/>
    <mergeCell ref="C31:J31"/>
    <mergeCell ref="C32:F32"/>
    <mergeCell ref="G32:J32"/>
    <mergeCell ref="K32:N32"/>
    <mergeCell ref="K31:N31"/>
    <mergeCell ref="C84:I84"/>
    <mergeCell ref="J84:P84"/>
    <mergeCell ref="Q84:W84"/>
    <mergeCell ref="C55:N55"/>
    <mergeCell ref="O55:T55"/>
    <mergeCell ref="C56:H56"/>
    <mergeCell ref="I56:N56"/>
    <mergeCell ref="O56:T56"/>
    <mergeCell ref="C69:F69"/>
    <mergeCell ref="G69:H69"/>
    <mergeCell ref="C70:D70"/>
    <mergeCell ref="E70:F70"/>
    <mergeCell ref="G70:H70"/>
    <mergeCell ref="C83:P83"/>
    <mergeCell ref="Q83:W83"/>
    <mergeCell ref="C122:N122"/>
    <mergeCell ref="O122:Z122"/>
    <mergeCell ref="AA122:AL122"/>
    <mergeCell ref="C95:R95"/>
    <mergeCell ref="S95:Z95"/>
    <mergeCell ref="C96:J96"/>
    <mergeCell ref="K96:R96"/>
    <mergeCell ref="S96:Z96"/>
    <mergeCell ref="C109:V109"/>
    <mergeCell ref="W109:AF109"/>
    <mergeCell ref="C110:L110"/>
    <mergeCell ref="M110:V110"/>
    <mergeCell ref="W110:AF110"/>
    <mergeCell ref="C121:Z121"/>
    <mergeCell ref="AA121:AL121"/>
    <mergeCell ref="C135:J135"/>
    <mergeCell ref="K135:N135"/>
    <mergeCell ref="C136:F136"/>
    <mergeCell ref="G136:J136"/>
    <mergeCell ref="K136:N136"/>
    <mergeCell ref="Q147:W147"/>
    <mergeCell ref="C158:Q158"/>
    <mergeCell ref="R158:AF158"/>
    <mergeCell ref="C159:J159"/>
    <mergeCell ref="K159:Q159"/>
    <mergeCell ref="R159:Y159"/>
    <mergeCell ref="Z159:AF159"/>
    <mergeCell ref="C147:G147"/>
    <mergeCell ref="H147:L147"/>
    <mergeCell ref="Z160:AB160"/>
    <mergeCell ref="AC160:AE160"/>
    <mergeCell ref="C160:F160"/>
    <mergeCell ref="G160:I160"/>
    <mergeCell ref="K160:M160"/>
    <mergeCell ref="N160:P160"/>
    <mergeCell ref="R160:U160"/>
    <mergeCell ref="V160:X160"/>
  </mergeCells>
  <hyperlinks>
    <hyperlink ref="C5" location="Demographics!A13" display="Table C2.1" xr:uid="{3618424B-CDEF-4723-98C4-B9AE2BB343CD}"/>
    <hyperlink ref="C6" location="Demographics!A27" display="Table C2.2" xr:uid="{0BC399DE-9DC3-406B-9B5C-E7CC0BDF4821}"/>
    <hyperlink ref="C7" location="Demographics!A50" display="Table C2.3" xr:uid="{B2B375BD-E192-4DDE-B25F-69AE552D77A1}"/>
    <hyperlink ref="C8" location="Demographics!A64" display="Table C2.4" xr:uid="{8B6964C7-4684-4860-887C-288A3503F57F}"/>
    <hyperlink ref="C9" location="Demographics!A78" display="Table C2.5" xr:uid="{E26B983B-1CA6-4861-BE98-A72AF10C750B}"/>
    <hyperlink ref="C10" location="Demographics!A104" display="Table C2.6" xr:uid="{1D2662EE-9697-420B-B91B-D17E4ACD866C}"/>
    <hyperlink ref="C11" location="Demographics!A130" display="Table C2.7" xr:uid="{013183AC-653F-4C28-9E82-088F84CB4A2B}"/>
    <hyperlink ref="C12" location="Demographics!A153" display="Table C2.8" xr:uid="{1D8BF7F4-B0E2-4BD2-897C-12365DFE7918}"/>
    <hyperlink ref="A3" location="Contents!A1" display="Return to Contents" xr:uid="{E58821A0-857D-40F7-893E-2C42EF8E3E50}"/>
    <hyperlink ref="A28" location="'Notes &amp; Caveats'!A18" display="Table C2.2 Money and Welfare Rights Advice Clients by Age Bracket in 2017/18, 2018/19 and 2019/201" xr:uid="{2EA21237-1742-4142-BFC0-213058E97240}"/>
  </hyperlink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7D82E5-4326-40F6-B7E9-43137551BA4A}">
  <dimension ref="A1:N29"/>
  <sheetViews>
    <sheetView topLeftCell="C1" workbookViewId="0"/>
  </sheetViews>
  <sheetFormatPr defaultRowHeight="15" x14ac:dyDescent="0.25"/>
  <cols>
    <col min="1" max="4" width="9.140625" style="646"/>
    <col min="5" max="5" width="9.140625" style="646" customWidth="1"/>
    <col min="6" max="16384" width="9.140625" style="646"/>
  </cols>
  <sheetData>
    <row r="1" spans="1:13" s="781" customFormat="1" x14ac:dyDescent="0.25">
      <c r="A1" s="297" t="s">
        <v>0</v>
      </c>
    </row>
    <row r="2" spans="1:13" s="695" customFormat="1" x14ac:dyDescent="0.25">
      <c r="A2" s="782" t="s">
        <v>406</v>
      </c>
    </row>
    <row r="3" spans="1:13" s="695" customFormat="1" x14ac:dyDescent="0.25"/>
    <row r="4" spans="1:13" s="695" customFormat="1" x14ac:dyDescent="0.25"/>
    <row r="5" spans="1:13" s="695" customFormat="1" x14ac:dyDescent="0.25">
      <c r="L5" s="696"/>
    </row>
    <row r="6" spans="1:13" s="695" customFormat="1" x14ac:dyDescent="0.25">
      <c r="L6" s="696"/>
    </row>
    <row r="7" spans="1:13" s="695" customFormat="1" x14ac:dyDescent="0.25">
      <c r="L7" s="696"/>
    </row>
    <row r="8" spans="1:13" s="695" customFormat="1" x14ac:dyDescent="0.25">
      <c r="L8" s="696"/>
    </row>
    <row r="9" spans="1:13" s="695" customFormat="1" x14ac:dyDescent="0.25">
      <c r="L9" s="696"/>
    </row>
    <row r="10" spans="1:13" s="695" customFormat="1" x14ac:dyDescent="0.25">
      <c r="L10" s="696"/>
    </row>
    <row r="11" spans="1:13" s="695" customFormat="1" x14ac:dyDescent="0.25">
      <c r="L11" s="696"/>
      <c r="M11"/>
    </row>
    <row r="12" spans="1:13" s="695" customFormat="1" x14ac:dyDescent="0.25">
      <c r="L12" s="696"/>
    </row>
    <row r="13" spans="1:13" s="695" customFormat="1" x14ac:dyDescent="0.25">
      <c r="L13" s="696"/>
    </row>
    <row r="14" spans="1:13" s="695" customFormat="1" x14ac:dyDescent="0.25">
      <c r="L14" s="696"/>
    </row>
    <row r="15" spans="1:13" s="695" customFormat="1" x14ac:dyDescent="0.25"/>
    <row r="16" spans="1:13" s="695" customFormat="1" x14ac:dyDescent="0.25"/>
    <row r="17" spans="5:14" s="695" customFormat="1" x14ac:dyDescent="0.25"/>
    <row r="18" spans="5:14" s="695" customFormat="1" x14ac:dyDescent="0.25"/>
    <row r="19" spans="5:14" s="695" customFormat="1" x14ac:dyDescent="0.25"/>
    <row r="20" spans="5:14" s="695" customFormat="1" x14ac:dyDescent="0.25"/>
    <row r="21" spans="5:14" s="695" customFormat="1" x14ac:dyDescent="0.25">
      <c r="E21" s="697"/>
      <c r="F21" s="697"/>
      <c r="G21" s="697"/>
      <c r="H21" s="697"/>
      <c r="I21" s="697"/>
      <c r="J21" s="697"/>
      <c r="K21" s="697"/>
      <c r="L21" s="697"/>
      <c r="M21" s="697"/>
      <c r="N21" s="697"/>
    </row>
    <row r="22" spans="5:14" s="695" customFormat="1" x14ac:dyDescent="0.25"/>
    <row r="23" spans="5:14" s="695" customFormat="1" x14ac:dyDescent="0.25"/>
    <row r="24" spans="5:14" s="695" customFormat="1" x14ac:dyDescent="0.25"/>
    <row r="25" spans="5:14" s="695" customFormat="1" x14ac:dyDescent="0.25"/>
    <row r="26" spans="5:14" s="695" customFormat="1" x14ac:dyDescent="0.25"/>
    <row r="27" spans="5:14" s="695" customFormat="1" x14ac:dyDescent="0.25"/>
    <row r="28" spans="5:14" s="695" customFormat="1" x14ac:dyDescent="0.25"/>
    <row r="29" spans="5:14" s="695" customFormat="1" x14ac:dyDescent="0.25"/>
  </sheetData>
  <hyperlinks>
    <hyperlink ref="A1" location="Contents!A1" display="Return to Contents" xr:uid="{69B4C89E-BFE1-425B-A4FC-B9D7D9610357}"/>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20AFB3-DCDA-4659-8562-2CF6F6D6416B}">
  <dimension ref="A2:U61"/>
  <sheetViews>
    <sheetView workbookViewId="0">
      <selection activeCell="F14" sqref="F14"/>
    </sheetView>
  </sheetViews>
  <sheetFormatPr defaultRowHeight="15" x14ac:dyDescent="0.25"/>
  <sheetData>
    <row r="2" spans="1:21" x14ac:dyDescent="0.25">
      <c r="A2" s="286" t="s">
        <v>201</v>
      </c>
      <c r="B2" s="286"/>
      <c r="C2" s="286"/>
      <c r="D2" s="286"/>
      <c r="E2" s="286"/>
      <c r="F2" s="286"/>
      <c r="G2" s="286"/>
      <c r="H2" s="286"/>
      <c r="I2" s="286"/>
      <c r="J2" s="286"/>
      <c r="K2" s="286"/>
      <c r="L2" s="286"/>
      <c r="M2" s="286"/>
      <c r="N2" s="286"/>
      <c r="O2" s="286"/>
      <c r="P2" s="286"/>
      <c r="Q2" s="286"/>
      <c r="R2" s="286"/>
      <c r="S2" s="286"/>
      <c r="T2" s="286"/>
      <c r="U2" s="286"/>
    </row>
    <row r="3" spans="1:21" x14ac:dyDescent="0.25">
      <c r="A3" s="825"/>
      <c r="B3" s="858" t="str">
        <f>Volume!C42</f>
        <v>Fife</v>
      </c>
      <c r="C3" s="858"/>
      <c r="D3" s="858"/>
      <c r="E3" s="858"/>
      <c r="F3" s="858"/>
      <c r="G3" s="858" t="str">
        <f>CONCATENATE(B3," LA Referrals")</f>
        <v>Fife LA Referrals</v>
      </c>
      <c r="H3" s="858"/>
      <c r="I3" s="858"/>
      <c r="J3" s="858"/>
      <c r="K3" s="858"/>
      <c r="L3" s="858" t="s">
        <v>71</v>
      </c>
      <c r="M3" s="858"/>
      <c r="N3" s="858"/>
      <c r="O3" s="858"/>
      <c r="P3" s="858"/>
      <c r="Q3" s="858" t="s">
        <v>403</v>
      </c>
      <c r="R3" s="858"/>
      <c r="S3" s="858"/>
      <c r="T3" s="858"/>
      <c r="U3" s="858"/>
    </row>
    <row r="4" spans="1:21" x14ac:dyDescent="0.25">
      <c r="A4" s="825"/>
      <c r="B4" s="826" t="s">
        <v>197</v>
      </c>
      <c r="C4" s="826" t="s">
        <v>195</v>
      </c>
      <c r="D4" s="826" t="s">
        <v>199</v>
      </c>
      <c r="E4" s="826" t="s">
        <v>46</v>
      </c>
      <c r="F4" s="826" t="s">
        <v>202</v>
      </c>
      <c r="G4" s="827" t="s">
        <v>192</v>
      </c>
      <c r="H4" s="828" t="s">
        <v>193</v>
      </c>
      <c r="I4" s="828" t="s">
        <v>196</v>
      </c>
      <c r="J4" s="828" t="s">
        <v>198</v>
      </c>
      <c r="K4" s="828" t="s">
        <v>194</v>
      </c>
      <c r="L4" s="826" t="s">
        <v>197</v>
      </c>
      <c r="M4" s="826" t="s">
        <v>195</v>
      </c>
      <c r="N4" s="826" t="s">
        <v>199</v>
      </c>
      <c r="O4" s="826" t="s">
        <v>46</v>
      </c>
      <c r="P4" s="826" t="s">
        <v>202</v>
      </c>
      <c r="Q4" s="827" t="s">
        <v>192</v>
      </c>
      <c r="R4" s="828" t="s">
        <v>193</v>
      </c>
      <c r="S4" s="828" t="s">
        <v>196</v>
      </c>
      <c r="T4" s="828" t="s">
        <v>198</v>
      </c>
      <c r="U4" s="828" t="s">
        <v>194</v>
      </c>
    </row>
    <row r="5" spans="1:21" x14ac:dyDescent="0.25">
      <c r="A5" s="825" t="s">
        <v>104</v>
      </c>
      <c r="B5" s="816">
        <f>Volume!$H45</f>
        <v>0.71932921447484544</v>
      </c>
      <c r="C5" s="816" t="str">
        <f>Volume!$H46</f>
        <v>-</v>
      </c>
      <c r="D5" s="816">
        <f>Volume!$H47</f>
        <v>0.146513680494263</v>
      </c>
      <c r="E5" s="816">
        <f>Volume!$H48</f>
        <v>1.7652250661959398E-3</v>
      </c>
      <c r="F5" s="816">
        <f>Volume!$H49</f>
        <v>0.13239187996469548</v>
      </c>
      <c r="G5" s="816" t="str">
        <f>Volume!$H50</f>
        <v>-</v>
      </c>
      <c r="H5" s="816" t="str">
        <f>Volume!$H51</f>
        <v>-</v>
      </c>
      <c r="I5" s="816" t="str">
        <f>Volume!$H52</f>
        <v>-</v>
      </c>
      <c r="J5" s="816" t="str">
        <f>Volume!$H53</f>
        <v>-</v>
      </c>
      <c r="K5" s="816">
        <f>Volume!$H54</f>
        <v>0.13239187996469548</v>
      </c>
      <c r="L5" s="816">
        <f>Volume!$N45</f>
        <v>0.6824664877252814</v>
      </c>
      <c r="M5" s="816">
        <f>Volume!$N46</f>
        <v>7.7116998721206059E-2</v>
      </c>
      <c r="N5" s="816">
        <f>Volume!$N47</f>
        <v>1.8490525591349675E-2</v>
      </c>
      <c r="O5" s="816">
        <f>Volume!$N48</f>
        <v>4.5621760380536822E-2</v>
      </c>
      <c r="P5" s="816">
        <f>Volume!$N49</f>
        <v>0.17630422758162598</v>
      </c>
      <c r="Q5" s="816">
        <f>Volume!$N50</f>
        <v>4.5969168591337281E-3</v>
      </c>
      <c r="R5" s="816">
        <f>Volume!$N51</f>
        <v>3.1416723728346398E-2</v>
      </c>
      <c r="S5" s="816">
        <f>Volume!$N52</f>
        <v>1.5427341079692286E-2</v>
      </c>
      <c r="T5" s="816">
        <f>Volume!$N53</f>
        <v>7.2738817062558345E-2</v>
      </c>
      <c r="U5" s="816">
        <f>Volume!$N54</f>
        <v>5.2124428851895215E-2</v>
      </c>
    </row>
    <row r="6" spans="1:21" x14ac:dyDescent="0.25">
      <c r="B6" s="286"/>
      <c r="C6" s="815"/>
      <c r="E6" s="286"/>
      <c r="G6" s="286"/>
      <c r="H6" s="286"/>
      <c r="I6" s="815"/>
    </row>
    <row r="7" spans="1:21" x14ac:dyDescent="0.25">
      <c r="B7" s="286"/>
      <c r="C7" s="815"/>
      <c r="E7" s="286"/>
      <c r="G7" s="286"/>
      <c r="H7" s="286"/>
      <c r="I7" s="815"/>
    </row>
    <row r="8" spans="1:21" x14ac:dyDescent="0.25">
      <c r="A8" s="286" t="s">
        <v>34</v>
      </c>
      <c r="B8" s="286"/>
      <c r="C8" s="286"/>
      <c r="D8" s="286"/>
      <c r="E8" s="286"/>
      <c r="F8" s="286"/>
      <c r="G8" s="286"/>
      <c r="H8" s="286"/>
      <c r="I8" s="815"/>
    </row>
    <row r="9" spans="1:21" x14ac:dyDescent="0.25">
      <c r="A9" s="286"/>
      <c r="B9" s="829"/>
      <c r="C9" s="286"/>
      <c r="D9" s="286"/>
      <c r="E9" s="286"/>
      <c r="F9" s="286"/>
      <c r="G9" s="286"/>
      <c r="H9" s="286"/>
      <c r="I9" s="815"/>
    </row>
    <row r="10" spans="1:21" x14ac:dyDescent="0.25">
      <c r="A10" s="286"/>
      <c r="B10" s="286"/>
      <c r="C10" s="286" t="str">
        <f>Demographics!C111</f>
        <v>Self-employed</v>
      </c>
      <c r="D10" s="286" t="str">
        <f>Demographics!D111</f>
        <v>Employed full-time</v>
      </c>
      <c r="E10" s="286" t="str">
        <f>Demographics!E111</f>
        <v>Employed part-time</v>
      </c>
      <c r="F10" s="286"/>
      <c r="G10" s="286"/>
      <c r="H10" s="286"/>
      <c r="I10" s="815"/>
    </row>
    <row r="11" spans="1:21" x14ac:dyDescent="0.25">
      <c r="A11" s="857" t="s">
        <v>111</v>
      </c>
      <c r="B11" s="286" t="str">
        <f>Demographics!C110</f>
        <v>Fife</v>
      </c>
      <c r="C11" s="816">
        <f>Demographics!C119</f>
        <v>3.0987547060527077E-2</v>
      </c>
      <c r="D11" s="816">
        <f>Demographics!D119</f>
        <v>0.1631914277439907</v>
      </c>
      <c r="E11" s="816">
        <f>Demographics!E119</f>
        <v>0.11482768607008396</v>
      </c>
      <c r="F11" s="816">
        <f>SUM(C11:E11)</f>
        <v>0.30900666087460177</v>
      </c>
      <c r="G11" s="286"/>
      <c r="H11" s="286"/>
      <c r="I11" s="815"/>
    </row>
    <row r="12" spans="1:21" x14ac:dyDescent="0.25">
      <c r="A12" s="857"/>
      <c r="B12" s="286" t="str">
        <f>Demographics!M110</f>
        <v>Scotland</v>
      </c>
      <c r="C12" s="816">
        <f>Demographics!M119</f>
        <v>2.627691481607863E-2</v>
      </c>
      <c r="D12" s="816">
        <f>Demographics!N119</f>
        <v>0.11568055308644994</v>
      </c>
      <c r="E12" s="816">
        <f>Demographics!O119</f>
        <v>9.7670032054984812E-2</v>
      </c>
      <c r="F12" s="816">
        <f t="shared" ref="F12:F13" si="0">SUM(C12:E12)</f>
        <v>0.23962749995751337</v>
      </c>
      <c r="G12" s="286"/>
      <c r="H12" s="286"/>
      <c r="I12" s="815"/>
    </row>
    <row r="13" spans="1:21" x14ac:dyDescent="0.25">
      <c r="A13" s="830" t="s">
        <v>405</v>
      </c>
      <c r="B13" s="286" t="str">
        <f>CONCATENATE(Demographics!W110," ",Demographics!W109)</f>
        <v>Fife Population (SHS)</v>
      </c>
      <c r="C13" s="816">
        <f>Demographics!W119</f>
        <v>5.7999999999999996E-2</v>
      </c>
      <c r="D13" s="816">
        <f>Demographics!X119</f>
        <v>0.38700000000000001</v>
      </c>
      <c r="E13" s="816">
        <f>Demographics!Y119</f>
        <v>0.12</v>
      </c>
      <c r="F13" s="816">
        <f t="shared" si="0"/>
        <v>0.56499999999999995</v>
      </c>
      <c r="G13" s="286"/>
      <c r="H13" s="286"/>
      <c r="I13" s="815"/>
    </row>
    <row r="14" spans="1:21" x14ac:dyDescent="0.25">
      <c r="B14" s="286"/>
      <c r="C14" s="815"/>
      <c r="E14" s="286"/>
      <c r="G14" s="286"/>
      <c r="H14" s="286"/>
      <c r="I14" s="815"/>
    </row>
    <row r="15" spans="1:21" x14ac:dyDescent="0.25">
      <c r="B15" s="286"/>
      <c r="C15" s="815"/>
      <c r="E15" s="286"/>
      <c r="G15" s="286"/>
      <c r="H15" s="286"/>
      <c r="I15" s="815"/>
    </row>
    <row r="16" spans="1:21" x14ac:dyDescent="0.25">
      <c r="B16" s="286"/>
      <c r="C16" s="815"/>
      <c r="E16" s="286"/>
      <c r="G16" s="286"/>
      <c r="H16" s="286"/>
      <c r="I16" s="815"/>
    </row>
    <row r="17" spans="2:12" x14ac:dyDescent="0.25">
      <c r="B17" s="286"/>
      <c r="C17" s="815"/>
      <c r="E17" s="286"/>
      <c r="G17" s="286"/>
      <c r="H17" s="286"/>
      <c r="I17" s="815"/>
    </row>
    <row r="18" spans="2:12" x14ac:dyDescent="0.25">
      <c r="B18" s="286"/>
      <c r="C18" s="815"/>
      <c r="E18" s="286"/>
      <c r="G18" s="286"/>
      <c r="H18" s="286"/>
      <c r="I18" s="815"/>
    </row>
    <row r="19" spans="2:12" x14ac:dyDescent="0.25">
      <c r="B19" s="286"/>
      <c r="C19" s="815"/>
      <c r="E19" s="286"/>
      <c r="G19" s="286"/>
      <c r="H19" s="286"/>
      <c r="I19" s="815"/>
    </row>
    <row r="20" spans="2:12" x14ac:dyDescent="0.25">
      <c r="B20" s="286"/>
      <c r="C20" s="815"/>
      <c r="E20" s="286"/>
      <c r="G20" s="286"/>
      <c r="H20" s="286"/>
      <c r="I20" s="815"/>
    </row>
    <row r="21" spans="2:12" x14ac:dyDescent="0.25">
      <c r="B21" s="286"/>
      <c r="C21" s="286"/>
    </row>
    <row r="22" spans="2:12" x14ac:dyDescent="0.25">
      <c r="B22" s="286"/>
      <c r="C22" s="286"/>
    </row>
    <row r="24" spans="2:12" x14ac:dyDescent="0.25">
      <c r="B24" s="286"/>
      <c r="C24" s="816"/>
      <c r="I24" s="815"/>
      <c r="J24" s="815"/>
      <c r="L24" s="816"/>
    </row>
    <row r="25" spans="2:12" x14ac:dyDescent="0.25">
      <c r="B25" s="286"/>
      <c r="C25" s="816"/>
      <c r="E25" s="286"/>
      <c r="G25" s="286"/>
      <c r="H25" s="286"/>
      <c r="I25" s="815"/>
      <c r="J25" s="815"/>
      <c r="K25" s="286"/>
      <c r="L25" s="816"/>
    </row>
    <row r="26" spans="2:12" x14ac:dyDescent="0.25">
      <c r="B26" s="286"/>
      <c r="C26" s="816"/>
      <c r="E26" s="286"/>
      <c r="G26" s="286"/>
      <c r="H26" s="286"/>
      <c r="I26" s="815"/>
      <c r="J26" s="815"/>
      <c r="K26" s="286"/>
      <c r="L26" s="816"/>
    </row>
    <row r="27" spans="2:12" x14ac:dyDescent="0.25">
      <c r="B27" s="286"/>
      <c r="C27" s="816"/>
      <c r="E27" s="286"/>
      <c r="G27" s="286"/>
      <c r="H27" s="286"/>
      <c r="I27" s="815"/>
      <c r="J27" s="815"/>
      <c r="K27" s="286"/>
      <c r="L27" s="816"/>
    </row>
    <row r="28" spans="2:12" x14ac:dyDescent="0.25">
      <c r="B28" s="286"/>
      <c r="C28" s="818"/>
      <c r="E28" s="286"/>
      <c r="G28" s="286"/>
      <c r="H28" s="286"/>
      <c r="I28" s="815"/>
      <c r="J28" s="815"/>
      <c r="K28" s="286"/>
      <c r="L28" s="816"/>
    </row>
    <row r="29" spans="2:12" x14ac:dyDescent="0.25">
      <c r="B29" s="286"/>
      <c r="C29" s="818"/>
      <c r="E29" s="286"/>
      <c r="G29" s="286"/>
      <c r="H29" s="286"/>
      <c r="I29" s="815"/>
      <c r="J29" s="815"/>
      <c r="K29" s="286"/>
      <c r="L29" s="816"/>
    </row>
    <row r="30" spans="2:12" x14ac:dyDescent="0.25">
      <c r="B30" s="286"/>
      <c r="C30" s="818"/>
      <c r="E30" s="286"/>
      <c r="G30" s="286"/>
      <c r="H30" s="286"/>
      <c r="I30" s="815"/>
      <c r="J30" s="815"/>
      <c r="K30" s="286"/>
      <c r="L30" s="816"/>
    </row>
    <row r="31" spans="2:12" x14ac:dyDescent="0.25">
      <c r="B31" s="286"/>
      <c r="C31" s="818"/>
      <c r="E31" s="286"/>
      <c r="G31" s="286"/>
      <c r="H31" s="286"/>
      <c r="I31" s="815"/>
      <c r="J31" s="815"/>
      <c r="K31" s="286"/>
      <c r="L31" s="817"/>
    </row>
    <row r="32" spans="2:12" x14ac:dyDescent="0.25">
      <c r="B32" s="286"/>
      <c r="C32" s="818"/>
      <c r="E32" s="286"/>
      <c r="G32" s="286"/>
      <c r="H32" s="286"/>
      <c r="I32" s="815"/>
      <c r="J32" s="815"/>
      <c r="K32" s="286"/>
      <c r="L32" s="816"/>
    </row>
    <row r="33" spans="2:12" x14ac:dyDescent="0.25">
      <c r="B33" s="286"/>
      <c r="C33" s="818"/>
      <c r="E33" s="286"/>
      <c r="G33" s="286"/>
      <c r="H33" s="286"/>
      <c r="I33" s="819"/>
      <c r="J33" s="815"/>
      <c r="K33" s="286"/>
      <c r="L33" s="816"/>
    </row>
    <row r="34" spans="2:12" x14ac:dyDescent="0.25">
      <c r="B34" s="286"/>
      <c r="C34" s="816"/>
      <c r="E34" s="286"/>
      <c r="G34" s="286"/>
      <c r="H34" s="286"/>
      <c r="I34" s="819"/>
      <c r="J34" s="815"/>
      <c r="K34" s="286"/>
      <c r="L34" s="816"/>
    </row>
    <row r="35" spans="2:12" x14ac:dyDescent="0.25">
      <c r="B35" s="286"/>
      <c r="C35" s="816"/>
      <c r="E35" s="286"/>
      <c r="G35" s="286"/>
      <c r="H35" s="286"/>
      <c r="I35" s="819"/>
      <c r="J35" s="815"/>
      <c r="K35" s="286"/>
      <c r="L35" s="816"/>
    </row>
    <row r="36" spans="2:12" x14ac:dyDescent="0.25">
      <c r="B36" s="286"/>
      <c r="C36" s="816"/>
      <c r="E36" s="286"/>
      <c r="G36" s="286"/>
      <c r="H36" s="286"/>
      <c r="I36" s="819"/>
      <c r="J36" s="815"/>
      <c r="K36" s="286"/>
      <c r="L36" s="816"/>
    </row>
    <row r="37" spans="2:12" x14ac:dyDescent="0.25">
      <c r="B37" s="286"/>
      <c r="C37" s="817"/>
      <c r="E37" s="286"/>
      <c r="G37" s="286"/>
      <c r="H37" s="286"/>
      <c r="I37" s="819"/>
      <c r="J37" s="815"/>
      <c r="K37" s="286"/>
      <c r="L37" s="816"/>
    </row>
    <row r="38" spans="2:12" x14ac:dyDescent="0.25">
      <c r="B38" s="286"/>
      <c r="C38" s="816"/>
      <c r="E38" s="286"/>
      <c r="G38" s="286"/>
      <c r="H38" s="286"/>
      <c r="I38" s="819"/>
      <c r="J38" s="815"/>
      <c r="K38" s="286"/>
      <c r="L38" s="816"/>
    </row>
    <row r="39" spans="2:12" x14ac:dyDescent="0.25">
      <c r="B39" s="286"/>
      <c r="C39" s="816"/>
      <c r="E39" s="286"/>
      <c r="G39" s="286"/>
      <c r="H39" s="286"/>
      <c r="I39" s="819"/>
      <c r="J39" s="815"/>
      <c r="K39" s="286"/>
      <c r="L39" s="816"/>
    </row>
    <row r="40" spans="2:12" x14ac:dyDescent="0.25">
      <c r="B40" s="286"/>
    </row>
    <row r="41" spans="2:12" x14ac:dyDescent="0.25">
      <c r="B41" s="286"/>
    </row>
    <row r="42" spans="2:12" x14ac:dyDescent="0.25">
      <c r="B42" s="286"/>
    </row>
    <row r="43" spans="2:12" x14ac:dyDescent="0.25">
      <c r="B43" s="286"/>
    </row>
    <row r="44" spans="2:12" x14ac:dyDescent="0.25">
      <c r="B44" s="286"/>
    </row>
    <row r="45" spans="2:12" x14ac:dyDescent="0.25">
      <c r="B45" s="286"/>
    </row>
    <row r="46" spans="2:12" x14ac:dyDescent="0.25">
      <c r="B46" s="286"/>
    </row>
    <row r="47" spans="2:12" x14ac:dyDescent="0.25">
      <c r="B47" s="286"/>
    </row>
    <row r="48" spans="2:12" x14ac:dyDescent="0.25">
      <c r="B48" s="286"/>
    </row>
    <row r="49" spans="2:2" x14ac:dyDescent="0.25">
      <c r="B49" s="286"/>
    </row>
    <row r="50" spans="2:2" x14ac:dyDescent="0.25">
      <c r="B50" s="286"/>
    </row>
    <row r="51" spans="2:2" x14ac:dyDescent="0.25">
      <c r="B51" s="286"/>
    </row>
    <row r="52" spans="2:2" x14ac:dyDescent="0.25">
      <c r="B52" s="286"/>
    </row>
    <row r="53" spans="2:2" x14ac:dyDescent="0.25">
      <c r="B53" s="286"/>
    </row>
    <row r="54" spans="2:2" x14ac:dyDescent="0.25">
      <c r="B54" s="286"/>
    </row>
    <row r="55" spans="2:2" x14ac:dyDescent="0.25">
      <c r="B55" s="286"/>
    </row>
    <row r="56" spans="2:2" x14ac:dyDescent="0.25">
      <c r="B56" s="286"/>
    </row>
    <row r="57" spans="2:2" x14ac:dyDescent="0.25">
      <c r="B57" s="286"/>
    </row>
    <row r="58" spans="2:2" x14ac:dyDescent="0.25">
      <c r="B58" s="286"/>
    </row>
    <row r="59" spans="2:2" x14ac:dyDescent="0.25">
      <c r="B59" s="286"/>
    </row>
    <row r="60" spans="2:2" x14ac:dyDescent="0.25">
      <c r="B60" s="286"/>
    </row>
    <row r="61" spans="2:2" x14ac:dyDescent="0.25">
      <c r="B61" s="286"/>
    </row>
  </sheetData>
  <mergeCells count="5">
    <mergeCell ref="A11:A12"/>
    <mergeCell ref="B3:F3"/>
    <mergeCell ref="G3:K3"/>
    <mergeCell ref="L3:P3"/>
    <mergeCell ref="Q3:U3"/>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D74E56-ADBC-4B55-9C3E-3C536DA434CE}">
  <dimension ref="A1:O48"/>
  <sheetViews>
    <sheetView workbookViewId="0">
      <selection sqref="A1:C1"/>
    </sheetView>
  </sheetViews>
  <sheetFormatPr defaultRowHeight="15" x14ac:dyDescent="0.25"/>
  <cols>
    <col min="1" max="1" width="9.140625" style="5"/>
    <col min="2" max="2" width="34.42578125" style="5" customWidth="1"/>
    <col min="3" max="5" width="14.28515625" style="5" customWidth="1"/>
    <col min="6" max="6" width="10.42578125" style="244" customWidth="1"/>
    <col min="7" max="8" width="10.42578125" style="5" customWidth="1"/>
    <col min="9" max="11" width="13.7109375" style="5" customWidth="1"/>
    <col min="12" max="14" width="12" style="5" customWidth="1"/>
    <col min="15" max="16384" width="9.140625" style="5"/>
  </cols>
  <sheetData>
    <row r="1" spans="1:15" ht="18.75" x14ac:dyDescent="0.3">
      <c r="A1" s="831" t="s">
        <v>86</v>
      </c>
      <c r="B1" s="831"/>
      <c r="C1" s="831"/>
      <c r="E1" s="753"/>
      <c r="O1" s="16"/>
    </row>
    <row r="2" spans="1:15" x14ac:dyDescent="0.25">
      <c r="A2" s="6" t="s">
        <v>134</v>
      </c>
    </row>
    <row r="3" spans="1:15" s="781" customFormat="1" x14ac:dyDescent="0.25">
      <c r="A3" s="297" t="s">
        <v>0</v>
      </c>
    </row>
    <row r="4" spans="1:15" s="244" customFormat="1" x14ac:dyDescent="0.25">
      <c r="A4" s="245"/>
    </row>
    <row r="5" spans="1:15" s="244" customFormat="1" x14ac:dyDescent="0.25">
      <c r="A5" s="280" t="s">
        <v>70</v>
      </c>
      <c r="C5" s="281" t="s">
        <v>148</v>
      </c>
    </row>
    <row r="6" spans="1:15" s="244" customFormat="1" x14ac:dyDescent="0.25">
      <c r="A6" s="280" t="s">
        <v>147</v>
      </c>
      <c r="C6" s="281" t="s">
        <v>149</v>
      </c>
    </row>
    <row r="7" spans="1:15" x14ac:dyDescent="0.25">
      <c r="H7" s="244"/>
      <c r="I7" s="244"/>
      <c r="J7" s="244"/>
      <c r="K7" s="244"/>
    </row>
    <row r="8" spans="1:15" ht="17.25" x14ac:dyDescent="0.25">
      <c r="A8" s="245" t="s">
        <v>150</v>
      </c>
      <c r="B8" s="244"/>
      <c r="C8" s="244"/>
      <c r="D8" s="244"/>
      <c r="E8" s="244"/>
      <c r="G8" s="244"/>
      <c r="H8" s="244"/>
      <c r="I8" s="244"/>
      <c r="J8" s="244"/>
      <c r="K8" s="244"/>
    </row>
    <row r="9" spans="1:15" s="244" customFormat="1" x14ac:dyDescent="0.25">
      <c r="A9" s="245"/>
    </row>
    <row r="10" spans="1:15" s="244" customFormat="1" x14ac:dyDescent="0.25">
      <c r="A10" s="245"/>
      <c r="B10" s="859" t="s">
        <v>70</v>
      </c>
      <c r="C10" s="837" t="str">
        <f>$A$1</f>
        <v>Fife</v>
      </c>
      <c r="D10" s="838"/>
      <c r="E10" s="838"/>
      <c r="F10" s="838"/>
      <c r="G10" s="838"/>
      <c r="H10" s="846"/>
      <c r="I10" s="838" t="s">
        <v>71</v>
      </c>
      <c r="J10" s="838"/>
      <c r="K10" s="838"/>
      <c r="L10" s="838"/>
      <c r="M10" s="838"/>
      <c r="N10" s="838"/>
    </row>
    <row r="11" spans="1:15" x14ac:dyDescent="0.25">
      <c r="A11" s="244"/>
      <c r="B11" s="859"/>
      <c r="C11" s="860" t="s">
        <v>113</v>
      </c>
      <c r="D11" s="861"/>
      <c r="E11" s="862"/>
      <c r="F11" s="861" t="s">
        <v>114</v>
      </c>
      <c r="G11" s="861"/>
      <c r="H11" s="863"/>
      <c r="I11" s="860" t="s">
        <v>113</v>
      </c>
      <c r="J11" s="861"/>
      <c r="K11" s="862"/>
      <c r="L11" s="864" t="s">
        <v>114</v>
      </c>
      <c r="M11" s="864"/>
      <c r="N11" s="864"/>
    </row>
    <row r="12" spans="1:15" ht="18" thickBot="1" x14ac:dyDescent="0.3">
      <c r="A12" s="244"/>
      <c r="B12" s="3" t="s">
        <v>353</v>
      </c>
      <c r="C12" s="249" t="s">
        <v>5</v>
      </c>
      <c r="D12" s="247" t="s">
        <v>6</v>
      </c>
      <c r="E12" s="251" t="s">
        <v>104</v>
      </c>
      <c r="F12" s="247" t="s">
        <v>5</v>
      </c>
      <c r="G12" s="247" t="s">
        <v>6</v>
      </c>
      <c r="H12" s="248" t="s">
        <v>104</v>
      </c>
      <c r="I12" s="249" t="s">
        <v>5</v>
      </c>
      <c r="J12" s="247" t="s">
        <v>6</v>
      </c>
      <c r="K12" s="251" t="s">
        <v>104</v>
      </c>
      <c r="L12" s="247" t="s">
        <v>5</v>
      </c>
      <c r="M12" s="247" t="s">
        <v>6</v>
      </c>
      <c r="N12" s="247" t="s">
        <v>104</v>
      </c>
    </row>
    <row r="13" spans="1:15" x14ac:dyDescent="0.25">
      <c r="A13" s="244"/>
      <c r="B13" s="176" t="s">
        <v>135</v>
      </c>
      <c r="C13" s="255">
        <v>433</v>
      </c>
      <c r="D13" s="256">
        <v>240</v>
      </c>
      <c r="E13" s="257">
        <v>221.4</v>
      </c>
      <c r="F13" s="258">
        <f>IFERROR(C13/SUM(C$13:C$24),"-")</f>
        <v>5.7934171795557932E-2</v>
      </c>
      <c r="G13" s="258">
        <f t="shared" ref="G13:H13" si="0">IFERROR(D13/SUM(D$13:D$24),"-")</f>
        <v>4.8969598041216075E-2</v>
      </c>
      <c r="H13" s="259">
        <f t="shared" si="0"/>
        <v>5.4577725188581581E-2</v>
      </c>
      <c r="I13" s="255">
        <v>3124</v>
      </c>
      <c r="J13" s="256">
        <v>2689</v>
      </c>
      <c r="K13" s="257">
        <v>1853.3899999999999</v>
      </c>
      <c r="L13" s="260">
        <f>IFERROR(I13/SUM(I$13:I$24),"-")</f>
        <v>5.5730978503255729E-2</v>
      </c>
      <c r="M13" s="260">
        <f t="shared" ref="M13:N13" si="1">IFERROR(J13/SUM(J$13:J$24),"-")</f>
        <v>6.1684215355676371E-2</v>
      </c>
      <c r="N13" s="260">
        <f t="shared" si="1"/>
        <v>5.8584562280808501E-2</v>
      </c>
    </row>
    <row r="14" spans="1:15" x14ac:dyDescent="0.25">
      <c r="A14" s="244"/>
      <c r="B14" s="4" t="s">
        <v>136</v>
      </c>
      <c r="C14" s="261">
        <v>215</v>
      </c>
      <c r="D14" s="262">
        <v>137</v>
      </c>
      <c r="E14" s="263">
        <v>103.8</v>
      </c>
      <c r="F14" s="31">
        <f t="shared" ref="F14:F24" si="2">IFERROR(C14/SUM(C$13:C$24),"-")</f>
        <v>2.8766390152528767E-2</v>
      </c>
      <c r="G14" s="31">
        <f t="shared" ref="G14:G24" si="3">IFERROR(D14/SUM(D$13:D$24),"-")</f>
        <v>2.7953478881860845E-2</v>
      </c>
      <c r="H14" s="264">
        <f t="shared" ref="H14:H24" si="4">IFERROR(E14/SUM(E$13:E$24),"-")</f>
        <v>2.5587930779470497E-2</v>
      </c>
      <c r="I14" s="261">
        <v>3689</v>
      </c>
      <c r="J14" s="262">
        <v>1845</v>
      </c>
      <c r="K14" s="263">
        <v>1573.175</v>
      </c>
      <c r="L14" s="265">
        <f t="shared" ref="L14:L24" si="5">IFERROR(I14/SUM(I$13:I$24),"-")</f>
        <v>6.581036482026581E-2</v>
      </c>
      <c r="M14" s="265">
        <f t="shared" ref="M14:M24" si="6">IFERROR(J14/SUM(J$13:J$24),"-")</f>
        <v>4.232330878810818E-2</v>
      </c>
      <c r="N14" s="265">
        <f t="shared" ref="N14:N24" si="7">IFERROR(K14/SUM(K$13:K$24),"-")</f>
        <v>4.9727131778045046E-2</v>
      </c>
    </row>
    <row r="15" spans="1:15" x14ac:dyDescent="0.25">
      <c r="A15" s="244"/>
      <c r="B15" s="176" t="s">
        <v>137</v>
      </c>
      <c r="C15" s="255">
        <v>702</v>
      </c>
      <c r="D15" s="256">
        <v>495</v>
      </c>
      <c r="E15" s="257">
        <v>369</v>
      </c>
      <c r="F15" s="258">
        <f t="shared" si="2"/>
        <v>9.3925608777093925E-2</v>
      </c>
      <c r="G15" s="258">
        <f t="shared" si="3"/>
        <v>0.10099979596000816</v>
      </c>
      <c r="H15" s="259">
        <f t="shared" si="4"/>
        <v>9.0962875314302624E-2</v>
      </c>
      <c r="I15" s="255">
        <v>3310</v>
      </c>
      <c r="J15" s="256">
        <v>2183</v>
      </c>
      <c r="K15" s="257">
        <v>1813.4699999999998</v>
      </c>
      <c r="L15" s="260">
        <f t="shared" si="5"/>
        <v>5.9049148158059048E-2</v>
      </c>
      <c r="M15" s="260">
        <f t="shared" si="6"/>
        <v>5.007684720023857E-2</v>
      </c>
      <c r="N15" s="260">
        <f t="shared" si="7"/>
        <v>5.7322714679251416E-2</v>
      </c>
    </row>
    <row r="16" spans="1:15" x14ac:dyDescent="0.25">
      <c r="A16" s="244"/>
      <c r="B16" s="4" t="s">
        <v>138</v>
      </c>
      <c r="C16" s="261">
        <v>821</v>
      </c>
      <c r="D16" s="262">
        <v>526</v>
      </c>
      <c r="E16" s="263">
        <v>453.59999999999997</v>
      </c>
      <c r="F16" s="31">
        <f t="shared" si="2"/>
        <v>0.10984747123360984</v>
      </c>
      <c r="G16" s="31">
        <f t="shared" si="3"/>
        <v>0.10732503570699857</v>
      </c>
      <c r="H16" s="264">
        <f t="shared" si="4"/>
        <v>0.11181777843514273</v>
      </c>
      <c r="I16" s="261">
        <v>7413</v>
      </c>
      <c r="J16" s="262">
        <v>5174</v>
      </c>
      <c r="K16" s="263">
        <v>4591.2250000000004</v>
      </c>
      <c r="L16" s="265">
        <f t="shared" si="5"/>
        <v>0.13224511640353223</v>
      </c>
      <c r="M16" s="265">
        <f t="shared" si="6"/>
        <v>0.11868878030876517</v>
      </c>
      <c r="N16" s="265">
        <f t="shared" si="7"/>
        <v>0.14512590817782822</v>
      </c>
    </row>
    <row r="17" spans="1:15" x14ac:dyDescent="0.25">
      <c r="A17" s="244"/>
      <c r="B17" s="176" t="s">
        <v>139</v>
      </c>
      <c r="C17" s="255">
        <v>1417</v>
      </c>
      <c r="D17" s="256">
        <v>894</v>
      </c>
      <c r="E17" s="257">
        <v>764.4</v>
      </c>
      <c r="F17" s="258">
        <f t="shared" si="2"/>
        <v>0.18959058067968959</v>
      </c>
      <c r="G17" s="258">
        <f t="shared" si="3"/>
        <v>0.18241175270352988</v>
      </c>
      <c r="H17" s="259">
        <f t="shared" si="4"/>
        <v>0.18843366365922204</v>
      </c>
      <c r="I17" s="255">
        <v>8246</v>
      </c>
      <c r="J17" s="256">
        <v>5452</v>
      </c>
      <c r="K17" s="257">
        <v>4615.3150000000005</v>
      </c>
      <c r="L17" s="260">
        <f t="shared" si="5"/>
        <v>0.14710552136294711</v>
      </c>
      <c r="M17" s="260">
        <f t="shared" si="6"/>
        <v>0.12506595095542863</v>
      </c>
      <c r="N17" s="260">
        <f t="shared" si="7"/>
        <v>0.14588737883718469</v>
      </c>
    </row>
    <row r="18" spans="1:15" x14ac:dyDescent="0.25">
      <c r="A18" s="244"/>
      <c r="B18" s="4" t="s">
        <v>140</v>
      </c>
      <c r="C18" s="261">
        <v>50</v>
      </c>
      <c r="D18" s="262">
        <v>17</v>
      </c>
      <c r="E18" s="263">
        <v>22.8</v>
      </c>
      <c r="F18" s="31">
        <f t="shared" si="2"/>
        <v>6.6898581750066896E-3</v>
      </c>
      <c r="G18" s="31">
        <f t="shared" si="3"/>
        <v>3.4686798612528057E-3</v>
      </c>
      <c r="H18" s="264">
        <f t="shared" si="4"/>
        <v>5.6204703446235777E-3</v>
      </c>
      <c r="I18" s="261">
        <v>1394</v>
      </c>
      <c r="J18" s="262">
        <v>674</v>
      </c>
      <c r="K18" s="263">
        <v>352.19</v>
      </c>
      <c r="L18" s="265">
        <f t="shared" si="5"/>
        <v>2.4868432789224869E-2</v>
      </c>
      <c r="M18" s="265">
        <f t="shared" si="6"/>
        <v>1.5461197898745211E-2</v>
      </c>
      <c r="N18" s="265">
        <f t="shared" si="7"/>
        <v>1.1132517705220136E-2</v>
      </c>
    </row>
    <row r="19" spans="1:15" x14ac:dyDescent="0.25">
      <c r="A19" s="244"/>
      <c r="B19" s="176" t="s">
        <v>145</v>
      </c>
      <c r="C19" s="255">
        <v>718</v>
      </c>
      <c r="D19" s="256">
        <v>443</v>
      </c>
      <c r="E19" s="257">
        <v>167.4</v>
      </c>
      <c r="F19" s="258">
        <f t="shared" si="2"/>
        <v>9.6066363393096071E-2</v>
      </c>
      <c r="G19" s="258">
        <f t="shared" si="3"/>
        <v>9.0389716384411345E-2</v>
      </c>
      <c r="H19" s="259">
        <f t="shared" si="4"/>
        <v>4.1266084898683636E-2</v>
      </c>
      <c r="I19" s="255">
        <v>2980</v>
      </c>
      <c r="J19" s="256">
        <v>1694</v>
      </c>
      <c r="K19" s="257">
        <v>1398.48</v>
      </c>
      <c r="L19" s="260">
        <f t="shared" si="5"/>
        <v>5.3162072964053161E-2</v>
      </c>
      <c r="M19" s="260">
        <f t="shared" si="6"/>
        <v>3.8859449911683067E-2</v>
      </c>
      <c r="N19" s="260">
        <f t="shared" si="7"/>
        <v>4.420512609783428E-2</v>
      </c>
    </row>
    <row r="20" spans="1:15" x14ac:dyDescent="0.25">
      <c r="A20" s="244"/>
      <c r="B20" s="4" t="s">
        <v>141</v>
      </c>
      <c r="C20" s="261">
        <v>518</v>
      </c>
      <c r="D20" s="262">
        <v>389</v>
      </c>
      <c r="E20" s="263">
        <v>316.2</v>
      </c>
      <c r="F20" s="31">
        <f t="shared" si="2"/>
        <v>6.9306930693069313E-2</v>
      </c>
      <c r="G20" s="31">
        <f t="shared" si="3"/>
        <v>7.9371556825137732E-2</v>
      </c>
      <c r="H20" s="264">
        <f t="shared" si="4"/>
        <v>7.7947049253069084E-2</v>
      </c>
      <c r="I20" s="261">
        <v>5136</v>
      </c>
      <c r="J20" s="262">
        <v>5667</v>
      </c>
      <c r="K20" s="263">
        <v>3175.835</v>
      </c>
      <c r="L20" s="265">
        <f t="shared" si="5"/>
        <v>9.1624297564891627E-2</v>
      </c>
      <c r="M20" s="265">
        <f t="shared" si="6"/>
        <v>0.12999793544835181</v>
      </c>
      <c r="N20" s="265">
        <f t="shared" si="7"/>
        <v>0.10038626697622814</v>
      </c>
    </row>
    <row r="21" spans="1:15" x14ac:dyDescent="0.25">
      <c r="A21" s="244"/>
      <c r="B21" s="176" t="s">
        <v>142</v>
      </c>
      <c r="C21" s="255">
        <v>126</v>
      </c>
      <c r="D21" s="256">
        <v>89</v>
      </c>
      <c r="E21" s="257">
        <v>78.599999999999994</v>
      </c>
      <c r="F21" s="258">
        <f t="shared" si="2"/>
        <v>1.6858442601016859E-2</v>
      </c>
      <c r="G21" s="258">
        <f t="shared" si="3"/>
        <v>1.8159559273617631E-2</v>
      </c>
      <c r="H21" s="259">
        <f t="shared" si="4"/>
        <v>1.9375831977518118E-2</v>
      </c>
      <c r="I21" s="255">
        <v>669</v>
      </c>
      <c r="J21" s="256">
        <v>455</v>
      </c>
      <c r="K21" s="257">
        <v>330.9</v>
      </c>
      <c r="L21" s="260">
        <f t="shared" si="5"/>
        <v>1.1934706984211934E-2</v>
      </c>
      <c r="M21" s="260">
        <f t="shared" si="6"/>
        <v>1.0437455554790908E-2</v>
      </c>
      <c r="N21" s="260">
        <f t="shared" si="7"/>
        <v>1.0459553390662263E-2</v>
      </c>
    </row>
    <row r="22" spans="1:15" x14ac:dyDescent="0.25">
      <c r="A22" s="244"/>
      <c r="B22" s="4" t="s">
        <v>146</v>
      </c>
      <c r="C22" s="261">
        <v>832</v>
      </c>
      <c r="D22" s="262">
        <v>575</v>
      </c>
      <c r="E22" s="263">
        <v>512.4</v>
      </c>
      <c r="F22" s="31">
        <f t="shared" si="2"/>
        <v>0.11131924003211131</v>
      </c>
      <c r="G22" s="31">
        <f t="shared" si="3"/>
        <v>0.11732299530708019</v>
      </c>
      <c r="H22" s="264">
        <f t="shared" si="4"/>
        <v>0.12631267563969828</v>
      </c>
      <c r="I22" s="261">
        <v>5349</v>
      </c>
      <c r="J22" s="262">
        <v>3528</v>
      </c>
      <c r="K22" s="263">
        <v>2959.03</v>
      </c>
      <c r="L22" s="265">
        <f t="shared" si="5"/>
        <v>9.5424137008295426E-2</v>
      </c>
      <c r="M22" s="265">
        <f t="shared" si="6"/>
        <v>8.0930424609455653E-2</v>
      </c>
      <c r="N22" s="265">
        <f t="shared" si="7"/>
        <v>9.3533189089064259E-2</v>
      </c>
    </row>
    <row r="23" spans="1:15" x14ac:dyDescent="0.25">
      <c r="A23" s="244"/>
      <c r="B23" s="176" t="s">
        <v>143</v>
      </c>
      <c r="C23" s="255">
        <v>873</v>
      </c>
      <c r="D23" s="256">
        <v>672</v>
      </c>
      <c r="E23" s="257">
        <v>4.8</v>
      </c>
      <c r="F23" s="258">
        <f t="shared" si="2"/>
        <v>0.11680492373561681</v>
      </c>
      <c r="G23" s="258">
        <f t="shared" si="3"/>
        <v>0.13711487451540502</v>
      </c>
      <c r="H23" s="259">
        <f t="shared" si="4"/>
        <v>1.183256914657595E-3</v>
      </c>
      <c r="I23" s="255">
        <v>4581</v>
      </c>
      <c r="J23" s="256">
        <v>4055</v>
      </c>
      <c r="K23" s="257">
        <v>2735.2449999999999</v>
      </c>
      <c r="L23" s="260">
        <f t="shared" si="5"/>
        <v>8.1723307465881717E-2</v>
      </c>
      <c r="M23" s="260">
        <f t="shared" si="6"/>
        <v>9.3019521482806872E-2</v>
      </c>
      <c r="N23" s="260">
        <f t="shared" si="7"/>
        <v>8.6459477528081002E-2</v>
      </c>
    </row>
    <row r="24" spans="1:15" x14ac:dyDescent="0.25">
      <c r="A24" s="244"/>
      <c r="B24" s="4" t="s">
        <v>46</v>
      </c>
      <c r="C24" s="261">
        <v>769</v>
      </c>
      <c r="D24" s="262">
        <v>424</v>
      </c>
      <c r="E24" s="263">
        <v>1042.2</v>
      </c>
      <c r="F24" s="31">
        <f t="shared" si="2"/>
        <v>0.10289001873160289</v>
      </c>
      <c r="G24" s="31">
        <f t="shared" si="3"/>
        <v>8.6512956539481739E-2</v>
      </c>
      <c r="H24" s="264">
        <f t="shared" si="4"/>
        <v>0.25691465759503035</v>
      </c>
      <c r="I24" s="261">
        <v>10164</v>
      </c>
      <c r="J24" s="262">
        <v>10177</v>
      </c>
      <c r="K24" s="263">
        <v>6237.8950000000004</v>
      </c>
      <c r="L24" s="265">
        <f t="shared" si="5"/>
        <v>0.18132191597538133</v>
      </c>
      <c r="M24" s="265">
        <f t="shared" si="6"/>
        <v>0.23345491248594957</v>
      </c>
      <c r="N24" s="265">
        <f t="shared" si="7"/>
        <v>0.19717617345979205</v>
      </c>
    </row>
    <row r="25" spans="1:15" ht="18.75" customHeight="1" thickBot="1" x14ac:dyDescent="0.3">
      <c r="A25" s="244"/>
      <c r="B25" s="252" t="s">
        <v>144</v>
      </c>
      <c r="C25" s="266">
        <v>7474</v>
      </c>
      <c r="D25" s="267">
        <v>4901</v>
      </c>
      <c r="E25" s="268">
        <v>4056.6</v>
      </c>
      <c r="F25" s="269"/>
      <c r="G25" s="269"/>
      <c r="H25" s="270"/>
      <c r="I25" s="266">
        <v>56055</v>
      </c>
      <c r="J25" s="267">
        <v>43593</v>
      </c>
      <c r="K25" s="268">
        <v>35038.15</v>
      </c>
      <c r="L25" s="269"/>
      <c r="M25" s="269"/>
      <c r="N25" s="269"/>
      <c r="O25" s="246"/>
    </row>
    <row r="26" spans="1:15" x14ac:dyDescent="0.25">
      <c r="B26" s="646"/>
      <c r="C26" s="172"/>
      <c r="D26" s="172"/>
      <c r="E26" s="172"/>
      <c r="F26" s="646"/>
      <c r="G26" s="646"/>
      <c r="H26" s="646"/>
      <c r="I26" s="172"/>
      <c r="J26" s="172"/>
      <c r="K26" s="172"/>
      <c r="L26" s="646"/>
    </row>
    <row r="27" spans="1:15" ht="17.25" x14ac:dyDescent="0.25">
      <c r="A27" s="245" t="s">
        <v>151</v>
      </c>
      <c r="B27" s="244"/>
      <c r="C27" s="244"/>
      <c r="D27" s="244"/>
      <c r="E27" s="244"/>
      <c r="G27" s="244"/>
      <c r="H27" s="244"/>
      <c r="I27" s="244"/>
      <c r="J27" s="244"/>
      <c r="K27" s="244"/>
      <c r="L27" s="244"/>
      <c r="M27" s="244"/>
      <c r="N27" s="244"/>
    </row>
    <row r="28" spans="1:15" x14ac:dyDescent="0.25">
      <c r="A28" s="245"/>
      <c r="B28" s="244"/>
      <c r="C28" s="244"/>
      <c r="D28" s="244"/>
      <c r="E28" s="244"/>
      <c r="G28" s="244"/>
      <c r="H28" s="244"/>
      <c r="I28" s="244"/>
      <c r="J28" s="244"/>
      <c r="K28" s="244"/>
      <c r="L28" s="244"/>
      <c r="M28" s="244"/>
      <c r="N28" s="244"/>
    </row>
    <row r="29" spans="1:15" x14ac:dyDescent="0.25">
      <c r="A29" s="245"/>
      <c r="B29" s="859" t="s">
        <v>147</v>
      </c>
      <c r="C29" s="837" t="str">
        <f>$A$1</f>
        <v>Fife</v>
      </c>
      <c r="D29" s="838"/>
      <c r="E29" s="838"/>
      <c r="F29" s="838"/>
      <c r="G29" s="838"/>
      <c r="H29" s="846"/>
      <c r="I29" s="838" t="s">
        <v>71</v>
      </c>
      <c r="J29" s="838"/>
      <c r="K29" s="838"/>
      <c r="L29" s="838"/>
      <c r="M29" s="838"/>
      <c r="N29" s="838"/>
    </row>
    <row r="30" spans="1:15" x14ac:dyDescent="0.25">
      <c r="A30" s="244"/>
      <c r="B30" s="859"/>
      <c r="C30" s="860" t="s">
        <v>113</v>
      </c>
      <c r="D30" s="861"/>
      <c r="E30" s="862"/>
      <c r="F30" s="861" t="s">
        <v>114</v>
      </c>
      <c r="G30" s="861"/>
      <c r="H30" s="863"/>
      <c r="I30" s="860" t="s">
        <v>113</v>
      </c>
      <c r="J30" s="861"/>
      <c r="K30" s="862"/>
      <c r="L30" s="864" t="s">
        <v>114</v>
      </c>
      <c r="M30" s="864"/>
      <c r="N30" s="864"/>
    </row>
    <row r="31" spans="1:15" ht="18" thickBot="1" x14ac:dyDescent="0.3">
      <c r="A31" s="244"/>
      <c r="B31" s="3" t="s">
        <v>353</v>
      </c>
      <c r="C31" s="249" t="s">
        <v>5</v>
      </c>
      <c r="D31" s="247" t="s">
        <v>6</v>
      </c>
      <c r="E31" s="251" t="s">
        <v>104</v>
      </c>
      <c r="F31" s="247" t="s">
        <v>5</v>
      </c>
      <c r="G31" s="247" t="s">
        <v>6</v>
      </c>
      <c r="H31" s="248" t="s">
        <v>104</v>
      </c>
      <c r="I31" s="249" t="s">
        <v>5</v>
      </c>
      <c r="J31" s="247" t="s">
        <v>6</v>
      </c>
      <c r="K31" s="251" t="s">
        <v>104</v>
      </c>
      <c r="L31" s="247" t="s">
        <v>5</v>
      </c>
      <c r="M31" s="247" t="s">
        <v>6</v>
      </c>
      <c r="N31" s="247" t="s">
        <v>104</v>
      </c>
    </row>
    <row r="32" spans="1:15" x14ac:dyDescent="0.25">
      <c r="A32" s="244"/>
      <c r="B32" s="176" t="s">
        <v>135</v>
      </c>
      <c r="C32" s="271">
        <v>544512.07999999996</v>
      </c>
      <c r="D32" s="272">
        <v>259169.32</v>
      </c>
      <c r="E32" s="273">
        <v>286185.75</v>
      </c>
      <c r="F32" s="258">
        <f>IFERROR(C32/SUM(C$32:C$43),"-")</f>
        <v>3.9739951381039883E-2</v>
      </c>
      <c r="G32" s="258">
        <f t="shared" ref="G32:H43" si="8">IFERROR(D32/SUM(D$32:D$43),"-")</f>
        <v>2.7877271158242539E-2</v>
      </c>
      <c r="H32" s="259">
        <f t="shared" si="8"/>
        <v>3.6135638197279003E-2</v>
      </c>
      <c r="I32" s="271">
        <v>5545049.5300000003</v>
      </c>
      <c r="J32" s="272">
        <v>4553239.414499999</v>
      </c>
      <c r="K32" s="273">
        <v>3003606.3018638855</v>
      </c>
      <c r="L32" s="260">
        <f t="shared" ref="L32:L43" si="9">IFERROR(I32/SUM(I$32:I$43),"-")</f>
        <v>2.7173995955812106E-2</v>
      </c>
      <c r="M32" s="260">
        <f t="shared" ref="M32:M43" si="10">IFERROR(J32/SUM(J$32:J$43),"-")</f>
        <v>2.4446905018151346E-2</v>
      </c>
      <c r="N32" s="260">
        <f t="shared" ref="N32:N43" si="11">IFERROR(K32/SUM(K$32:K$43),"-")</f>
        <v>2.5559831395328515E-2</v>
      </c>
    </row>
    <row r="33" spans="1:14" x14ac:dyDescent="0.25">
      <c r="A33" s="244"/>
      <c r="B33" s="4" t="s">
        <v>136</v>
      </c>
      <c r="C33" s="274">
        <v>361786.06</v>
      </c>
      <c r="D33" s="275">
        <v>228834</v>
      </c>
      <c r="E33" s="276">
        <v>232642.42799999999</v>
      </c>
      <c r="F33" s="31">
        <f t="shared" ref="F33:F43" si="12">IFERROR(C33/SUM(C$32:C$43),"-")</f>
        <v>2.6404116571184206E-2</v>
      </c>
      <c r="G33" s="31">
        <f t="shared" si="8"/>
        <v>2.4614284855264786E-2</v>
      </c>
      <c r="H33" s="264">
        <f t="shared" si="8"/>
        <v>2.937491684175236E-2</v>
      </c>
      <c r="I33" s="274">
        <v>9334734.3699999992</v>
      </c>
      <c r="J33" s="275">
        <v>6283913.3157999981</v>
      </c>
      <c r="K33" s="276">
        <v>4293748.683470034</v>
      </c>
      <c r="L33" s="265">
        <f t="shared" si="9"/>
        <v>4.5745675065044955E-2</v>
      </c>
      <c r="M33" s="265">
        <f t="shared" si="10"/>
        <v>3.3739107037605361E-2</v>
      </c>
      <c r="N33" s="265">
        <f t="shared" si="11"/>
        <v>3.6538574424785343E-2</v>
      </c>
    </row>
    <row r="34" spans="1:14" x14ac:dyDescent="0.25">
      <c r="A34" s="244"/>
      <c r="B34" s="176" t="s">
        <v>137</v>
      </c>
      <c r="C34" s="271">
        <v>527887.52</v>
      </c>
      <c r="D34" s="272">
        <v>397334.63</v>
      </c>
      <c r="E34" s="273">
        <v>312863.96999999997</v>
      </c>
      <c r="F34" s="258">
        <f t="shared" si="12"/>
        <v>3.8526646423450737E-2</v>
      </c>
      <c r="G34" s="258">
        <f t="shared" si="8"/>
        <v>4.273887519197863E-2</v>
      </c>
      <c r="H34" s="259">
        <f t="shared" si="8"/>
        <v>3.9504200418379855E-2</v>
      </c>
      <c r="I34" s="271">
        <v>4309521.1500000004</v>
      </c>
      <c r="J34" s="272">
        <v>3858003.8875199994</v>
      </c>
      <c r="K34" s="273">
        <v>3039421.4389474792</v>
      </c>
      <c r="L34" s="260">
        <f t="shared" si="9"/>
        <v>2.1119182014157183E-2</v>
      </c>
      <c r="M34" s="260">
        <f t="shared" si="10"/>
        <v>2.0714099569968943E-2</v>
      </c>
      <c r="N34" s="260">
        <f t="shared" si="11"/>
        <v>2.586460797829452E-2</v>
      </c>
    </row>
    <row r="35" spans="1:14" x14ac:dyDescent="0.25">
      <c r="A35" s="244"/>
      <c r="B35" s="4" t="s">
        <v>138</v>
      </c>
      <c r="C35" s="274">
        <v>1708309.65</v>
      </c>
      <c r="D35" s="275">
        <v>1235347.8999999999</v>
      </c>
      <c r="E35" s="276">
        <v>1003224.804</v>
      </c>
      <c r="F35" s="31">
        <f t="shared" si="12"/>
        <v>0.12467701806498263</v>
      </c>
      <c r="G35" s="31">
        <f t="shared" si="8"/>
        <v>0.13287887772775531</v>
      </c>
      <c r="H35" s="264">
        <f t="shared" si="8"/>
        <v>0.12667356270492203</v>
      </c>
      <c r="I35" s="274">
        <v>21816519.389999997</v>
      </c>
      <c r="J35" s="275">
        <v>20075954.035840001</v>
      </c>
      <c r="K35" s="276">
        <v>15458500.135886708</v>
      </c>
      <c r="L35" s="265">
        <f t="shared" si="9"/>
        <v>0.10691374467736382</v>
      </c>
      <c r="M35" s="265">
        <f t="shared" si="10"/>
        <v>0.10779027781846783</v>
      </c>
      <c r="N35" s="265">
        <f t="shared" si="11"/>
        <v>0.13154741913170773</v>
      </c>
    </row>
    <row r="36" spans="1:14" x14ac:dyDescent="0.25">
      <c r="A36" s="244"/>
      <c r="B36" s="176" t="s">
        <v>139</v>
      </c>
      <c r="C36" s="271">
        <v>2894170.9</v>
      </c>
      <c r="D36" s="272">
        <v>1941813.04</v>
      </c>
      <c r="E36" s="273">
        <v>1683401.9879999999</v>
      </c>
      <c r="F36" s="258">
        <f t="shared" si="12"/>
        <v>0.21122435126585337</v>
      </c>
      <c r="G36" s="258">
        <f t="shared" si="8"/>
        <v>0.20886904613050367</v>
      </c>
      <c r="H36" s="259">
        <f t="shared" si="8"/>
        <v>0.21255707238724572</v>
      </c>
      <c r="I36" s="271">
        <v>38980820.889999993</v>
      </c>
      <c r="J36" s="272">
        <v>34926764.118759997</v>
      </c>
      <c r="K36" s="273">
        <v>27056834.074177649</v>
      </c>
      <c r="L36" s="260">
        <f t="shared" si="9"/>
        <v>0.19102889225573713</v>
      </c>
      <c r="M36" s="260">
        <f t="shared" si="10"/>
        <v>0.18752611213097509</v>
      </c>
      <c r="N36" s="260">
        <f t="shared" si="11"/>
        <v>0.23024592690400475</v>
      </c>
    </row>
    <row r="37" spans="1:14" x14ac:dyDescent="0.25">
      <c r="A37" s="244"/>
      <c r="B37" s="4" t="s">
        <v>140</v>
      </c>
      <c r="C37" s="274">
        <v>473344.54</v>
      </c>
      <c r="D37" s="275">
        <v>406226.61</v>
      </c>
      <c r="E37" s="276">
        <v>445234.11599999998</v>
      </c>
      <c r="F37" s="31">
        <f t="shared" si="12"/>
        <v>3.4545953518755154E-2</v>
      </c>
      <c r="G37" s="31">
        <f t="shared" si="8"/>
        <v>4.3695331525597396E-2</v>
      </c>
      <c r="H37" s="264">
        <f t="shared" si="8"/>
        <v>5.6218099359808621E-2</v>
      </c>
      <c r="I37" s="274">
        <v>27259608.609999999</v>
      </c>
      <c r="J37" s="275">
        <v>17668282.4067</v>
      </c>
      <c r="K37" s="276">
        <v>11204802.3978855</v>
      </c>
      <c r="L37" s="265">
        <f t="shared" si="9"/>
        <v>0.13358807529446196</v>
      </c>
      <c r="M37" s="265">
        <f t="shared" si="10"/>
        <v>9.4863191347890286E-2</v>
      </c>
      <c r="N37" s="265">
        <f t="shared" si="11"/>
        <v>9.53496668089307E-2</v>
      </c>
    </row>
    <row r="38" spans="1:14" x14ac:dyDescent="0.25">
      <c r="A38" s="244"/>
      <c r="B38" s="176" t="s">
        <v>145</v>
      </c>
      <c r="C38" s="271">
        <v>2918548.39</v>
      </c>
      <c r="D38" s="272">
        <v>378247.58</v>
      </c>
      <c r="E38" s="273">
        <v>147661.49399999998</v>
      </c>
      <c r="F38" s="258">
        <f t="shared" si="12"/>
        <v>0.21300348583967549</v>
      </c>
      <c r="G38" s="258">
        <f t="shared" si="8"/>
        <v>4.0685797040363569E-2</v>
      </c>
      <c r="H38" s="259">
        <f t="shared" si="8"/>
        <v>1.8644682073980567E-2</v>
      </c>
      <c r="I38" s="271">
        <v>7882077.2999999998</v>
      </c>
      <c r="J38" s="272">
        <v>3306421.9790800004</v>
      </c>
      <c r="K38" s="273">
        <v>3359595.8832299765</v>
      </c>
      <c r="L38" s="260">
        <f t="shared" si="9"/>
        <v>3.8626803153839165E-2</v>
      </c>
      <c r="M38" s="260">
        <f t="shared" si="10"/>
        <v>1.7752588149677406E-2</v>
      </c>
      <c r="N38" s="260">
        <f t="shared" si="11"/>
        <v>2.858920101429771E-2</v>
      </c>
    </row>
    <row r="39" spans="1:14" x14ac:dyDescent="0.25">
      <c r="A39" s="244"/>
      <c r="B39" s="4" t="s">
        <v>141</v>
      </c>
      <c r="C39" s="274">
        <v>862462.2</v>
      </c>
      <c r="D39" s="275">
        <v>717032.48</v>
      </c>
      <c r="E39" s="276">
        <v>556969.66799999995</v>
      </c>
      <c r="F39" s="31">
        <f t="shared" si="12"/>
        <v>6.2944803531236077E-2</v>
      </c>
      <c r="G39" s="31">
        <f t="shared" si="8"/>
        <v>7.712683304577532E-2</v>
      </c>
      <c r="H39" s="264">
        <f t="shared" si="8"/>
        <v>7.0326542847456958E-2</v>
      </c>
      <c r="I39" s="274">
        <v>10945737.039999999</v>
      </c>
      <c r="J39" s="275">
        <v>8197950.5178399989</v>
      </c>
      <c r="K39" s="276">
        <v>6681042.8976802081</v>
      </c>
      <c r="L39" s="265">
        <f t="shared" si="9"/>
        <v>5.3640533316993248E-2</v>
      </c>
      <c r="M39" s="265">
        <f t="shared" si="10"/>
        <v>4.4015809275240368E-2</v>
      </c>
      <c r="N39" s="265">
        <f t="shared" si="11"/>
        <v>5.685376605572251E-2</v>
      </c>
    </row>
    <row r="40" spans="1:14" x14ac:dyDescent="0.25">
      <c r="A40" s="244"/>
      <c r="B40" s="176" t="s">
        <v>142</v>
      </c>
      <c r="C40" s="271">
        <v>930590.71999999997</v>
      </c>
      <c r="D40" s="272">
        <v>297271.87</v>
      </c>
      <c r="E40" s="273">
        <v>306818.00999999995</v>
      </c>
      <c r="F40" s="258">
        <f t="shared" si="12"/>
        <v>6.7917005566610941E-2</v>
      </c>
      <c r="G40" s="258">
        <f t="shared" si="8"/>
        <v>3.1975731262125572E-2</v>
      </c>
      <c r="H40" s="259">
        <f t="shared" si="8"/>
        <v>3.8740798945332285E-2</v>
      </c>
      <c r="I40" s="271">
        <v>4598093.01</v>
      </c>
      <c r="J40" s="272">
        <v>2015158.4000000001</v>
      </c>
      <c r="K40" s="273">
        <v>1872896.92</v>
      </c>
      <c r="L40" s="260">
        <f t="shared" si="9"/>
        <v>2.2533353432135691E-2</v>
      </c>
      <c r="M40" s="260">
        <f t="shared" si="10"/>
        <v>1.0819634444093836E-2</v>
      </c>
      <c r="N40" s="260">
        <f t="shared" si="11"/>
        <v>1.5937817638191732E-2</v>
      </c>
    </row>
    <row r="41" spans="1:14" x14ac:dyDescent="0.25">
      <c r="A41" s="244"/>
      <c r="B41" s="4" t="s">
        <v>146</v>
      </c>
      <c r="C41" s="274">
        <v>623325.97</v>
      </c>
      <c r="D41" s="275">
        <v>2235238.3999999999</v>
      </c>
      <c r="E41" s="276">
        <v>1702184.838</v>
      </c>
      <c r="F41" s="31">
        <f t="shared" si="12"/>
        <v>4.5492000365427207E-2</v>
      </c>
      <c r="G41" s="31">
        <f t="shared" si="8"/>
        <v>0.24043103165187993</v>
      </c>
      <c r="H41" s="264">
        <f t="shared" si="8"/>
        <v>0.21492871483245402</v>
      </c>
      <c r="I41" s="274">
        <v>26091700.439999998</v>
      </c>
      <c r="J41" s="275">
        <v>23273668.944499999</v>
      </c>
      <c r="K41" s="276">
        <v>19702710.103551</v>
      </c>
      <c r="L41" s="265">
        <f t="shared" si="9"/>
        <v>0.12786464005431902</v>
      </c>
      <c r="M41" s="265">
        <f t="shared" si="10"/>
        <v>0.12495920427513252</v>
      </c>
      <c r="N41" s="265">
        <f t="shared" si="11"/>
        <v>0.16766443323989963</v>
      </c>
    </row>
    <row r="42" spans="1:14" x14ac:dyDescent="0.25">
      <c r="A42" s="244"/>
      <c r="B42" s="176" t="s">
        <v>143</v>
      </c>
      <c r="C42" s="271">
        <v>468130.85</v>
      </c>
      <c r="D42" s="272">
        <v>334971.5</v>
      </c>
      <c r="E42" s="273">
        <v>3934.2179999999998</v>
      </c>
      <c r="F42" s="258">
        <f t="shared" si="12"/>
        <v>3.416544444517168E-2</v>
      </c>
      <c r="G42" s="258">
        <f t="shared" si="8"/>
        <v>3.6030851706456771E-2</v>
      </c>
      <c r="H42" s="259">
        <f t="shared" si="8"/>
        <v>4.9675945862860964E-4</v>
      </c>
      <c r="I42" s="271">
        <v>3566177.09</v>
      </c>
      <c r="J42" s="272">
        <v>3214670.9206799995</v>
      </c>
      <c r="K42" s="273">
        <v>2691543.5281990166</v>
      </c>
      <c r="L42" s="260">
        <f t="shared" si="9"/>
        <v>1.7476360003112503E-2</v>
      </c>
      <c r="M42" s="260">
        <f t="shared" si="10"/>
        <v>1.7259965380297729E-2</v>
      </c>
      <c r="N42" s="260">
        <f t="shared" si="11"/>
        <v>2.2904266358498307E-2</v>
      </c>
    </row>
    <row r="43" spans="1:14" x14ac:dyDescent="0.25">
      <c r="A43" s="244"/>
      <c r="B43" s="4" t="s">
        <v>46</v>
      </c>
      <c r="C43" s="274">
        <v>1388812</v>
      </c>
      <c r="D43" s="275">
        <v>865309.28</v>
      </c>
      <c r="E43" s="276">
        <v>1238643.3659999999</v>
      </c>
      <c r="F43" s="31">
        <f t="shared" si="12"/>
        <v>0.10135922302661268</v>
      </c>
      <c r="G43" s="31">
        <f t="shared" si="8"/>
        <v>9.3076068704056561E-2</v>
      </c>
      <c r="H43" s="264">
        <f t="shared" si="8"/>
        <v>0.15639901193275987</v>
      </c>
      <c r="I43" s="274">
        <v>43727161.269999988</v>
      </c>
      <c r="J43" s="275">
        <v>58876109.289619997</v>
      </c>
      <c r="K43" s="276">
        <v>19148056.440428544</v>
      </c>
      <c r="L43" s="265">
        <f t="shared" si="9"/>
        <v>0.21428874477702337</v>
      </c>
      <c r="M43" s="265">
        <f t="shared" si="10"/>
        <v>0.31611310555249927</v>
      </c>
      <c r="N43" s="265">
        <f t="shared" si="11"/>
        <v>0.16294448905033859</v>
      </c>
    </row>
    <row r="44" spans="1:14" ht="15.75" thickBot="1" x14ac:dyDescent="0.3">
      <c r="A44" s="244"/>
      <c r="B44" s="252" t="s">
        <v>144</v>
      </c>
      <c r="C44" s="277">
        <v>13701880.879999999</v>
      </c>
      <c r="D44" s="278">
        <v>9296796.6100000013</v>
      </c>
      <c r="E44" s="279">
        <v>7919764.6499999994</v>
      </c>
      <c r="F44" s="269">
        <f>SUM(F32:F43)</f>
        <v>1</v>
      </c>
      <c r="G44" s="269">
        <f>SUM(G32:G43)</f>
        <v>1.0000000000000002</v>
      </c>
      <c r="H44" s="269">
        <f>SUM(H32:H43)</f>
        <v>0.99999999999999989</v>
      </c>
      <c r="I44" s="277">
        <v>204057200.09000003</v>
      </c>
      <c r="J44" s="278">
        <v>186250137.23084</v>
      </c>
      <c r="K44" s="279">
        <v>130189948.97531995</v>
      </c>
      <c r="L44" s="269">
        <f>SUM(L32:L43)</f>
        <v>1.0000000000000002</v>
      </c>
      <c r="M44" s="269">
        <f>SUM(M32:M43)</f>
        <v>1</v>
      </c>
      <c r="N44" s="269">
        <f>SUM(N32:N43)</f>
        <v>1.0000000000000002</v>
      </c>
    </row>
    <row r="45" spans="1:14" x14ac:dyDescent="0.25">
      <c r="B45" s="646"/>
      <c r="C45" s="172"/>
      <c r="D45" s="172"/>
      <c r="E45" s="172"/>
      <c r="F45" s="646"/>
      <c r="G45" s="646"/>
      <c r="H45" s="646"/>
      <c r="I45" s="172"/>
      <c r="J45" s="172"/>
      <c r="K45" s="172"/>
    </row>
    <row r="47" spans="1:14" x14ac:dyDescent="0.25">
      <c r="A47" s="15" t="s">
        <v>152</v>
      </c>
    </row>
    <row r="48" spans="1:14" x14ac:dyDescent="0.25">
      <c r="A48" s="15" t="s">
        <v>387</v>
      </c>
    </row>
  </sheetData>
  <mergeCells count="15">
    <mergeCell ref="I10:N10"/>
    <mergeCell ref="I11:K11"/>
    <mergeCell ref="L11:N11"/>
    <mergeCell ref="B10:B11"/>
    <mergeCell ref="A1:C1"/>
    <mergeCell ref="C11:E11"/>
    <mergeCell ref="C10:H10"/>
    <mergeCell ref="F11:H11"/>
    <mergeCell ref="B29:B30"/>
    <mergeCell ref="C29:H29"/>
    <mergeCell ref="I29:N29"/>
    <mergeCell ref="C30:E30"/>
    <mergeCell ref="F30:H30"/>
    <mergeCell ref="I30:K30"/>
    <mergeCell ref="L30:N30"/>
  </mergeCells>
  <hyperlinks>
    <hyperlink ref="C5" location="Debt!B9" display="Table C3.1" xr:uid="{7932F1F7-1A80-4BB3-BC25-D26B83086448}"/>
    <hyperlink ref="C6" location="Debt!B28" display="Table C3.2" xr:uid="{F4BD4C4E-402E-4C71-B50C-8DC9088DD0C9}"/>
    <hyperlink ref="A3" location="Contents!A1" display="Return to Contents" xr:uid="{E5F98786-72B5-4E09-BB3E-49091CDC912E}"/>
  </hyperlink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DF6E52-E51C-4C41-A54B-DAA73B999B84}">
  <dimension ref="A1:X34"/>
  <sheetViews>
    <sheetView workbookViewId="0">
      <selection activeCell="A8" sqref="A8"/>
    </sheetView>
  </sheetViews>
  <sheetFormatPr defaultRowHeight="15" x14ac:dyDescent="0.25"/>
  <cols>
    <col min="1" max="1" width="9.140625" style="244"/>
    <col min="2" max="2" width="13.5703125" style="244" customWidth="1"/>
    <col min="3" max="8" width="9.85546875" style="244" customWidth="1"/>
    <col min="9" max="16384" width="9.140625" style="244"/>
  </cols>
  <sheetData>
    <row r="1" spans="1:24" ht="18.75" x14ac:dyDescent="0.3">
      <c r="A1" s="831" t="s">
        <v>86</v>
      </c>
      <c r="B1" s="831"/>
      <c r="C1" s="831"/>
      <c r="O1" s="285"/>
    </row>
    <row r="2" spans="1:24" x14ac:dyDescent="0.25">
      <c r="A2" s="284" t="s">
        <v>153</v>
      </c>
      <c r="B2" s="283"/>
      <c r="C2" s="283"/>
      <c r="D2" s="283"/>
      <c r="E2" s="283"/>
      <c r="F2" s="283"/>
      <c r="G2" s="283"/>
      <c r="H2" s="283"/>
      <c r="I2" s="283"/>
      <c r="J2" s="283"/>
      <c r="K2" s="283"/>
      <c r="L2" s="283"/>
      <c r="O2" s="283"/>
    </row>
    <row r="3" spans="1:24" s="781" customFormat="1" x14ac:dyDescent="0.25">
      <c r="A3" s="297" t="s">
        <v>0</v>
      </c>
    </row>
    <row r="4" spans="1:24" s="288" customFormat="1" x14ac:dyDescent="0.25">
      <c r="A4" s="289"/>
    </row>
    <row r="5" spans="1:24" s="288" customFormat="1" x14ac:dyDescent="0.25">
      <c r="A5" s="280" t="s">
        <v>158</v>
      </c>
      <c r="C5" s="281" t="s">
        <v>161</v>
      </c>
    </row>
    <row r="6" spans="1:24" s="288" customFormat="1" x14ac:dyDescent="0.25">
      <c r="A6" s="280" t="s">
        <v>160</v>
      </c>
      <c r="C6" s="281" t="s">
        <v>162</v>
      </c>
    </row>
    <row r="7" spans="1:24" x14ac:dyDescent="0.25">
      <c r="A7" s="280"/>
      <c r="B7" s="283"/>
      <c r="C7" s="285"/>
      <c r="D7" s="283"/>
      <c r="E7" s="283"/>
      <c r="F7" s="283"/>
      <c r="G7" s="283"/>
      <c r="H7" s="283"/>
      <c r="I7" s="283"/>
      <c r="J7" s="283"/>
      <c r="K7" s="283"/>
      <c r="L7" s="283"/>
      <c r="O7" s="283"/>
    </row>
    <row r="8" spans="1:24" x14ac:dyDescent="0.25">
      <c r="A8" s="297" t="s">
        <v>165</v>
      </c>
      <c r="B8" s="282"/>
      <c r="C8" s="282"/>
      <c r="D8" s="282"/>
      <c r="E8" s="282"/>
      <c r="F8" s="282"/>
      <c r="G8" s="282"/>
      <c r="H8" s="282"/>
      <c r="I8" s="283"/>
      <c r="J8" s="283"/>
      <c r="K8" s="283"/>
      <c r="L8" s="283"/>
    </row>
    <row r="9" spans="1:24" x14ac:dyDescent="0.25">
      <c r="A9" s="284"/>
      <c r="B9" s="283"/>
      <c r="C9" s="283"/>
      <c r="D9" s="283"/>
      <c r="E9" s="283"/>
      <c r="F9" s="283"/>
      <c r="G9" s="283"/>
      <c r="H9" s="283"/>
      <c r="I9" s="283"/>
      <c r="J9" s="283"/>
      <c r="K9" s="283"/>
      <c r="L9" s="283"/>
    </row>
    <row r="10" spans="1:24" x14ac:dyDescent="0.25">
      <c r="A10" s="283"/>
      <c r="B10" s="315"/>
      <c r="C10" s="837" t="str">
        <f>$A$1</f>
        <v>Fife</v>
      </c>
      <c r="D10" s="838"/>
      <c r="E10" s="846"/>
      <c r="F10" s="838" t="s">
        <v>71</v>
      </c>
      <c r="G10" s="838"/>
      <c r="H10" s="838"/>
      <c r="I10" s="283"/>
      <c r="J10" s="288"/>
      <c r="K10" s="288"/>
      <c r="L10" s="288"/>
      <c r="M10" s="288"/>
      <c r="N10" s="288"/>
      <c r="O10" s="288"/>
      <c r="P10" s="288"/>
      <c r="Q10" s="288"/>
      <c r="R10" s="288"/>
      <c r="S10" s="288"/>
      <c r="T10" s="288"/>
      <c r="U10" s="288"/>
      <c r="V10" s="288"/>
      <c r="W10" s="288"/>
      <c r="X10" s="288"/>
    </row>
    <row r="11" spans="1:24" ht="18" thickBot="1" x14ac:dyDescent="0.3">
      <c r="A11" s="283"/>
      <c r="B11" s="316" t="s">
        <v>159</v>
      </c>
      <c r="C11" s="300" t="s">
        <v>156</v>
      </c>
      <c r="D11" s="301" t="s">
        <v>157</v>
      </c>
      <c r="E11" s="293" t="s">
        <v>155</v>
      </c>
      <c r="F11" s="301" t="s">
        <v>156</v>
      </c>
      <c r="G11" s="301" t="s">
        <v>157</v>
      </c>
      <c r="H11" s="292" t="s">
        <v>155</v>
      </c>
      <c r="I11" s="283"/>
      <c r="J11" s="288"/>
      <c r="K11" s="288"/>
      <c r="L11" s="288"/>
      <c r="M11" s="288"/>
      <c r="N11" s="288"/>
      <c r="O11" s="288"/>
      <c r="P11" s="288"/>
      <c r="Q11" s="288"/>
      <c r="R11" s="288"/>
      <c r="S11" s="288"/>
      <c r="T11" s="288"/>
      <c r="U11" s="288"/>
      <c r="V11" s="288"/>
      <c r="W11" s="288"/>
      <c r="X11" s="288"/>
    </row>
    <row r="12" spans="1:24" x14ac:dyDescent="0.25">
      <c r="A12" s="283"/>
      <c r="B12" s="165" t="s">
        <v>113</v>
      </c>
      <c r="C12" s="40"/>
      <c r="D12" s="174"/>
      <c r="E12" s="195"/>
      <c r="F12" s="174"/>
      <c r="G12" s="174"/>
      <c r="H12" s="174"/>
      <c r="I12" s="283"/>
      <c r="J12" s="288"/>
      <c r="K12" s="288"/>
      <c r="L12" s="288"/>
      <c r="M12" s="288"/>
      <c r="N12" s="288"/>
      <c r="O12" s="288"/>
      <c r="P12" s="288"/>
      <c r="Q12" s="288"/>
      <c r="R12" s="288"/>
      <c r="S12" s="288"/>
      <c r="T12" s="288"/>
      <c r="U12" s="288"/>
      <c r="V12" s="288"/>
      <c r="W12" s="288"/>
      <c r="X12" s="288"/>
    </row>
    <row r="13" spans="1:24" x14ac:dyDescent="0.25">
      <c r="A13" s="283"/>
      <c r="B13" s="319" t="s">
        <v>5</v>
      </c>
      <c r="C13" s="307">
        <v>0</v>
      </c>
      <c r="D13" s="308">
        <v>25.3</v>
      </c>
      <c r="E13" s="309">
        <f>SUM(C13:D13)</f>
        <v>25.3</v>
      </c>
      <c r="F13" s="307">
        <v>465.74000000000007</v>
      </c>
      <c r="G13" s="308">
        <v>381.29</v>
      </c>
      <c r="H13" s="313">
        <f>SUM(F13:G13)</f>
        <v>847.03000000000009</v>
      </c>
      <c r="I13" s="283"/>
      <c r="J13" s="288"/>
      <c r="K13" s="288"/>
      <c r="L13" s="288"/>
      <c r="M13" s="288"/>
      <c r="N13" s="288"/>
      <c r="O13" s="288"/>
      <c r="P13" s="288"/>
      <c r="Q13" s="288"/>
      <c r="R13" s="288"/>
      <c r="S13" s="288"/>
      <c r="T13" s="288"/>
      <c r="U13" s="288"/>
      <c r="V13" s="288"/>
      <c r="W13" s="288"/>
      <c r="X13" s="288"/>
    </row>
    <row r="14" spans="1:24" x14ac:dyDescent="0.25">
      <c r="A14" s="283"/>
      <c r="B14" s="320" t="s">
        <v>6</v>
      </c>
      <c r="C14" s="310">
        <v>0</v>
      </c>
      <c r="D14" s="311">
        <v>30</v>
      </c>
      <c r="E14" s="312">
        <f t="shared" ref="E14:E15" si="0">SUM(C14:D14)</f>
        <v>30</v>
      </c>
      <c r="F14" s="311">
        <v>465.65</v>
      </c>
      <c r="G14" s="311">
        <v>427.58999999999992</v>
      </c>
      <c r="H14" s="314">
        <f t="shared" ref="H14:H15" si="1">SUM(F14:G14)</f>
        <v>893.2399999999999</v>
      </c>
      <c r="J14" s="288"/>
      <c r="K14" s="288"/>
      <c r="L14" s="288"/>
      <c r="M14" s="288"/>
      <c r="N14" s="288"/>
      <c r="O14" s="288"/>
      <c r="P14" s="288"/>
      <c r="Q14" s="288"/>
      <c r="R14" s="288"/>
      <c r="S14" s="288"/>
      <c r="T14" s="288"/>
      <c r="U14" s="288"/>
      <c r="V14" s="288"/>
      <c r="W14" s="288"/>
      <c r="X14" s="288"/>
    </row>
    <row r="15" spans="1:24" x14ac:dyDescent="0.25">
      <c r="B15" s="327" t="s">
        <v>104</v>
      </c>
      <c r="C15" s="328" t="s">
        <v>411</v>
      </c>
      <c r="D15" s="329">
        <v>35.6</v>
      </c>
      <c r="E15" s="330">
        <f t="shared" si="0"/>
        <v>35.6</v>
      </c>
      <c r="F15" s="329">
        <v>428.14000000000004</v>
      </c>
      <c r="G15" s="329">
        <v>334.35</v>
      </c>
      <c r="H15" s="331">
        <f t="shared" si="1"/>
        <v>762.49</v>
      </c>
      <c r="J15" s="288"/>
      <c r="K15" s="288"/>
      <c r="L15" s="288"/>
      <c r="M15" s="288"/>
      <c r="N15" s="288"/>
      <c r="O15" s="288"/>
      <c r="P15" s="288"/>
      <c r="Q15" s="288"/>
      <c r="R15" s="288"/>
      <c r="S15" s="288"/>
      <c r="T15" s="288"/>
      <c r="U15" s="288"/>
      <c r="V15" s="288"/>
      <c r="W15" s="288"/>
      <c r="X15" s="288"/>
    </row>
    <row r="16" spans="1:24" x14ac:dyDescent="0.25">
      <c r="B16" s="289" t="s">
        <v>114</v>
      </c>
      <c r="C16" s="186"/>
      <c r="D16" s="287"/>
      <c r="E16" s="294"/>
      <c r="F16" s="288"/>
      <c r="G16" s="288"/>
      <c r="H16" s="288"/>
      <c r="J16" s="288"/>
      <c r="K16" s="288"/>
      <c r="L16" s="288"/>
      <c r="M16" s="288"/>
      <c r="N16" s="288"/>
      <c r="O16" s="288"/>
      <c r="P16" s="288"/>
      <c r="Q16" s="288"/>
      <c r="R16" s="288"/>
      <c r="S16" s="288"/>
      <c r="T16" s="288"/>
      <c r="U16" s="288"/>
      <c r="V16" s="288"/>
      <c r="W16" s="288"/>
      <c r="X16" s="288"/>
    </row>
    <row r="17" spans="1:24" x14ac:dyDescent="0.25">
      <c r="B17" s="290" t="s">
        <v>5</v>
      </c>
      <c r="C17" s="296">
        <f>IFERROR(C13/$E13,"-")</f>
        <v>0</v>
      </c>
      <c r="D17" s="253">
        <f>IFERROR(D13/$E13,"-")</f>
        <v>1</v>
      </c>
      <c r="E17" s="304"/>
      <c r="F17" s="253">
        <f>IFERROR(F13/$H13,"-")</f>
        <v>0.54985065464033156</v>
      </c>
      <c r="G17" s="253">
        <f>IFERROR(G13/$H13,"-")</f>
        <v>0.45014934535966844</v>
      </c>
      <c r="H17" s="253"/>
      <c r="J17" s="288"/>
      <c r="K17" s="288"/>
      <c r="L17" s="288"/>
      <c r="M17" s="288"/>
      <c r="N17" s="288"/>
      <c r="O17" s="288"/>
      <c r="P17" s="288"/>
      <c r="Q17" s="288"/>
      <c r="R17" s="288"/>
      <c r="S17" s="288"/>
      <c r="T17" s="288"/>
      <c r="U17" s="288"/>
      <c r="V17" s="288"/>
      <c r="W17" s="288"/>
      <c r="X17" s="288"/>
    </row>
    <row r="18" spans="1:24" x14ac:dyDescent="0.25">
      <c r="B18" s="291" t="s">
        <v>6</v>
      </c>
      <c r="C18" s="295">
        <f t="shared" ref="C18:D18" si="2">IFERROR(C14/$E14,"-")</f>
        <v>0</v>
      </c>
      <c r="D18" s="254">
        <f t="shared" si="2"/>
        <v>1</v>
      </c>
      <c r="E18" s="305"/>
      <c r="F18" s="254">
        <f t="shared" ref="F18:G18" si="3">IFERROR(F14/$H14,"-")</f>
        <v>0.52130446464556002</v>
      </c>
      <c r="G18" s="254">
        <f t="shared" si="3"/>
        <v>0.47869553535443998</v>
      </c>
      <c r="H18" s="254"/>
      <c r="J18" s="288"/>
      <c r="K18" s="288"/>
      <c r="L18" s="288"/>
      <c r="M18" s="288"/>
      <c r="N18" s="288"/>
      <c r="O18" s="288"/>
      <c r="P18" s="288"/>
      <c r="Q18" s="288"/>
      <c r="R18" s="288"/>
      <c r="S18" s="288"/>
      <c r="T18" s="288"/>
      <c r="U18" s="288"/>
      <c r="V18" s="288"/>
      <c r="W18" s="288"/>
      <c r="X18" s="288"/>
    </row>
    <row r="19" spans="1:24" ht="15.75" thickBot="1" x14ac:dyDescent="0.3">
      <c r="B19" s="299" t="s">
        <v>104</v>
      </c>
      <c r="C19" s="302" t="str">
        <f t="shared" ref="C19:D19" si="4">IFERROR(C15/$E15,"-")</f>
        <v>-</v>
      </c>
      <c r="D19" s="303">
        <f t="shared" si="4"/>
        <v>1</v>
      </c>
      <c r="E19" s="306"/>
      <c r="F19" s="303">
        <f t="shared" ref="F19:G19" si="5">IFERROR(F15/$H15,"-")</f>
        <v>0.56150244593371723</v>
      </c>
      <c r="G19" s="303">
        <f t="shared" si="5"/>
        <v>0.43849755406628288</v>
      </c>
      <c r="H19" s="303"/>
      <c r="J19" s="288"/>
      <c r="K19" s="288"/>
      <c r="L19" s="288"/>
      <c r="M19" s="288"/>
      <c r="N19" s="288"/>
      <c r="O19" s="288"/>
      <c r="P19" s="288"/>
      <c r="Q19" s="288"/>
      <c r="R19" s="288"/>
      <c r="S19" s="288"/>
      <c r="T19" s="288"/>
      <c r="U19" s="288"/>
      <c r="V19" s="288"/>
      <c r="W19" s="288"/>
      <c r="X19" s="288"/>
    </row>
    <row r="20" spans="1:24" x14ac:dyDescent="0.25">
      <c r="J20" s="288"/>
      <c r="K20" s="288"/>
      <c r="L20" s="288"/>
      <c r="M20" s="288"/>
      <c r="N20" s="288"/>
      <c r="O20" s="288"/>
      <c r="P20" s="288"/>
      <c r="Q20" s="288"/>
      <c r="R20" s="288"/>
      <c r="S20" s="288"/>
      <c r="T20" s="288"/>
      <c r="U20" s="288"/>
      <c r="V20" s="288"/>
      <c r="W20" s="288"/>
      <c r="X20" s="288"/>
    </row>
    <row r="21" spans="1:24" x14ac:dyDescent="0.25">
      <c r="A21" s="289" t="s">
        <v>166</v>
      </c>
      <c r="B21" s="286"/>
      <c r="C21" s="286"/>
      <c r="D21" s="286"/>
      <c r="E21" s="286"/>
      <c r="F21" s="286"/>
      <c r="G21" s="286"/>
      <c r="H21" s="286"/>
      <c r="I21" s="288"/>
      <c r="J21" s="288"/>
      <c r="K21" s="288"/>
    </row>
    <row r="22" spans="1:24" x14ac:dyDescent="0.25">
      <c r="A22" s="289"/>
      <c r="B22" s="288"/>
      <c r="C22" s="288"/>
      <c r="D22" s="288"/>
      <c r="E22" s="288"/>
      <c r="F22" s="288"/>
      <c r="G22" s="288"/>
      <c r="H22" s="288"/>
      <c r="I22" s="288"/>
      <c r="J22" s="288"/>
      <c r="K22" s="288"/>
    </row>
    <row r="23" spans="1:24" x14ac:dyDescent="0.25">
      <c r="A23" s="288"/>
      <c r="B23" s="865" t="s">
        <v>154</v>
      </c>
      <c r="C23" s="837" t="str">
        <f>$A$1</f>
        <v>Fife</v>
      </c>
      <c r="D23" s="838"/>
      <c r="E23" s="846"/>
      <c r="F23" s="838" t="s">
        <v>71</v>
      </c>
      <c r="G23" s="838"/>
      <c r="H23" s="838"/>
      <c r="I23" s="288"/>
      <c r="J23" s="288"/>
      <c r="K23" s="288"/>
    </row>
    <row r="24" spans="1:24" ht="15.75" thickBot="1" x14ac:dyDescent="0.3">
      <c r="A24" s="288"/>
      <c r="B24" s="866"/>
      <c r="C24" s="300" t="s">
        <v>156</v>
      </c>
      <c r="D24" s="301" t="s">
        <v>157</v>
      </c>
      <c r="E24" s="293" t="s">
        <v>155</v>
      </c>
      <c r="F24" s="301" t="s">
        <v>156</v>
      </c>
      <c r="G24" s="301" t="s">
        <v>157</v>
      </c>
      <c r="H24" s="292" t="s">
        <v>155</v>
      </c>
      <c r="I24" s="288"/>
      <c r="J24" s="288"/>
      <c r="K24" s="288"/>
    </row>
    <row r="25" spans="1:24" x14ac:dyDescent="0.25">
      <c r="A25" s="288"/>
      <c r="B25" s="165" t="s">
        <v>113</v>
      </c>
      <c r="C25" s="40"/>
      <c r="D25" s="174"/>
      <c r="E25" s="195"/>
      <c r="F25" s="174"/>
      <c r="G25" s="174"/>
      <c r="H25" s="174"/>
      <c r="I25" s="288"/>
      <c r="J25" s="288"/>
      <c r="K25" s="288"/>
    </row>
    <row r="26" spans="1:24" x14ac:dyDescent="0.25">
      <c r="A26" s="288"/>
      <c r="B26" s="319" t="s">
        <v>5</v>
      </c>
      <c r="C26" s="307">
        <v>0</v>
      </c>
      <c r="D26" s="308">
        <v>2.7</v>
      </c>
      <c r="E26" s="309">
        <f>SUM(C26:D26)</f>
        <v>2.7</v>
      </c>
      <c r="F26" s="307">
        <v>0</v>
      </c>
      <c r="G26" s="308">
        <v>403.49</v>
      </c>
      <c r="H26" s="313">
        <f>SUM(F26:G26)</f>
        <v>403.49</v>
      </c>
      <c r="I26" s="288"/>
      <c r="J26" s="288"/>
      <c r="K26" s="288"/>
    </row>
    <row r="27" spans="1:24" x14ac:dyDescent="0.25">
      <c r="A27" s="288"/>
      <c r="B27" s="320" t="s">
        <v>6</v>
      </c>
      <c r="C27" s="310">
        <v>0</v>
      </c>
      <c r="D27" s="311">
        <v>88.2</v>
      </c>
      <c r="E27" s="312">
        <f t="shared" ref="E27:E28" si="6">SUM(C27:D27)</f>
        <v>88.2</v>
      </c>
      <c r="F27" s="311">
        <v>10</v>
      </c>
      <c r="G27" s="311">
        <v>403.49</v>
      </c>
      <c r="H27" s="314">
        <f t="shared" ref="H27:H28" si="7">SUM(F27:G27)</f>
        <v>413.49</v>
      </c>
      <c r="I27" s="288"/>
      <c r="J27" s="288"/>
      <c r="K27" s="288"/>
    </row>
    <row r="28" spans="1:24" x14ac:dyDescent="0.25">
      <c r="A28" s="288"/>
      <c r="B28" s="327" t="s">
        <v>104</v>
      </c>
      <c r="C28" s="328" t="s">
        <v>411</v>
      </c>
      <c r="D28" s="329">
        <v>16.600000000000001</v>
      </c>
      <c r="E28" s="330">
        <f t="shared" si="6"/>
        <v>16.600000000000001</v>
      </c>
      <c r="F28" s="329">
        <v>10</v>
      </c>
      <c r="G28" s="329">
        <v>403.49</v>
      </c>
      <c r="H28" s="331">
        <f t="shared" si="7"/>
        <v>413.49</v>
      </c>
      <c r="I28" s="288"/>
      <c r="J28" s="288"/>
      <c r="K28" s="288"/>
    </row>
    <row r="29" spans="1:24" x14ac:dyDescent="0.25">
      <c r="A29" s="288"/>
      <c r="B29" s="289" t="s">
        <v>114</v>
      </c>
      <c r="C29" s="186"/>
      <c r="D29" s="287"/>
      <c r="E29" s="294"/>
      <c r="F29" s="288"/>
      <c r="G29" s="288"/>
      <c r="H29" s="288"/>
      <c r="I29" s="288"/>
      <c r="J29" s="288"/>
      <c r="K29" s="288"/>
    </row>
    <row r="30" spans="1:24" x14ac:dyDescent="0.25">
      <c r="A30" s="288"/>
      <c r="B30" s="290" t="s">
        <v>5</v>
      </c>
      <c r="C30" s="296">
        <f>IFERROR(C26/$E26,"-")</f>
        <v>0</v>
      </c>
      <c r="D30" s="253">
        <f>IFERROR(D26/$E26,"-")</f>
        <v>1</v>
      </c>
      <c r="E30" s="304"/>
      <c r="F30" s="253">
        <f>IFERROR(F26/$H26,"-")</f>
        <v>0</v>
      </c>
      <c r="G30" s="253">
        <f>IFERROR(G26/$H26,"-")</f>
        <v>1</v>
      </c>
      <c r="H30" s="253"/>
      <c r="I30" s="288"/>
      <c r="J30" s="288"/>
      <c r="K30" s="288"/>
    </row>
    <row r="31" spans="1:24" x14ac:dyDescent="0.25">
      <c r="A31" s="288"/>
      <c r="B31" s="291" t="s">
        <v>6</v>
      </c>
      <c r="C31" s="295">
        <f t="shared" ref="C31:D31" si="8">IFERROR(C27/$E27,"-")</f>
        <v>0</v>
      </c>
      <c r="D31" s="254">
        <f t="shared" si="8"/>
        <v>1</v>
      </c>
      <c r="E31" s="305"/>
      <c r="F31" s="254">
        <f t="shared" ref="F31:G31" si="9">IFERROR(F27/$H27,"-")</f>
        <v>2.4184381726281168E-2</v>
      </c>
      <c r="G31" s="254">
        <f t="shared" si="9"/>
        <v>0.97581561827371888</v>
      </c>
      <c r="H31" s="254"/>
      <c r="I31" s="288"/>
      <c r="J31" s="288"/>
      <c r="K31" s="288"/>
    </row>
    <row r="32" spans="1:24" ht="15.75" thickBot="1" x14ac:dyDescent="0.3">
      <c r="A32" s="288"/>
      <c r="B32" s="299" t="s">
        <v>104</v>
      </c>
      <c r="C32" s="302" t="str">
        <f t="shared" ref="C32:D32" si="10">IFERROR(C28/$E28,"-")</f>
        <v>-</v>
      </c>
      <c r="D32" s="303">
        <f t="shared" si="10"/>
        <v>1</v>
      </c>
      <c r="E32" s="306"/>
      <c r="F32" s="303">
        <f t="shared" ref="F32:G32" si="11">IFERROR(F28/$H28,"-")</f>
        <v>2.4184381726281168E-2</v>
      </c>
      <c r="G32" s="303">
        <f t="shared" si="11"/>
        <v>0.97581561827371888</v>
      </c>
      <c r="H32" s="303"/>
      <c r="I32" s="288"/>
      <c r="J32" s="288"/>
      <c r="K32" s="288"/>
    </row>
    <row r="34" spans="1:1" x14ac:dyDescent="0.25">
      <c r="A34" s="15"/>
    </row>
  </sheetData>
  <mergeCells count="6">
    <mergeCell ref="A1:C1"/>
    <mergeCell ref="B23:B24"/>
    <mergeCell ref="C10:E10"/>
    <mergeCell ref="F10:H10"/>
    <mergeCell ref="C23:E23"/>
    <mergeCell ref="F23:H23"/>
  </mergeCells>
  <hyperlinks>
    <hyperlink ref="C5" location="Staff!B10" display="Table I1.1" xr:uid="{E23EDF90-C4F7-4424-BE93-D1A8E1989E3D}"/>
    <hyperlink ref="C6" location="Staff!B22" display="Table I1.2" xr:uid="{CF659899-DAC3-47A5-A0C6-C4D9F260ACB1}"/>
    <hyperlink ref="A3" location="Contents!A1" display="Return to Contents" xr:uid="{72FC9650-0B58-44A1-8DFD-3235C0969F6A}"/>
    <hyperlink ref="A8" location="'Notes &amp; Caveats'!A21" display="Table I1.1 Number of Local Authority Funded FTE Staff by Type of Provision in 2017/18, 2018/19 and 2019/20" xr:uid="{407772EC-98E0-4D6C-BEB2-E91B058DEAC6}"/>
  </hyperlink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8D8B37618F89864ABE738DE1DBF7EE19" ma:contentTypeVersion="12" ma:contentTypeDescription="Create a new document." ma:contentTypeScope="" ma:versionID="7edd2a41f0005dd10e6dc206ef8c8012">
  <xsd:schema xmlns:xsd="http://www.w3.org/2001/XMLSchema" xmlns:xs="http://www.w3.org/2001/XMLSchema" xmlns:p="http://schemas.microsoft.com/office/2006/metadata/properties" xmlns:ns2="1543e12e-b41e-4b3f-8a83-41e12152c6a2" xmlns:ns3="4ea622ab-6d0b-4c8a-8736-27bd26b1fd54" targetNamespace="http://schemas.microsoft.com/office/2006/metadata/properties" ma:root="true" ma:fieldsID="d42bb47c6390bdc6723384b8746b0e52" ns2:_="" ns3:_="">
    <xsd:import namespace="1543e12e-b41e-4b3f-8a83-41e12152c6a2"/>
    <xsd:import namespace="4ea622ab-6d0b-4c8a-8736-27bd26b1fd54"/>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Location" minOccurs="0"/>
                <xsd:element ref="ns3:SharedWithUsers" minOccurs="0"/>
                <xsd:element ref="ns3:SharedWithDetails" minOccurs="0"/>
                <xsd:element ref="ns2:MediaServiceEventHashCode" minOccurs="0"/>
                <xsd:element ref="ns2:MediaServiceGenerationTime"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543e12e-b41e-4b3f-8a83-41e12152c6a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MediaServiceAutoTags" ma:internalName="MediaServiceAutoTags" ma:readOnly="true">
      <xsd:simpleType>
        <xsd:restriction base="dms:Text"/>
      </xsd:simpleType>
    </xsd:element>
    <xsd:element name="MediaServiceOCR" ma:index="12" nillable="true" ma:displayName="MediaServiceOCR" ma:internalName="MediaServiceOCR" ma:readOnly="true">
      <xsd:simpleType>
        <xsd:restriction base="dms:Note">
          <xsd:maxLength value="255"/>
        </xsd:restriction>
      </xsd:simpleType>
    </xsd:element>
    <xsd:element name="MediaServiceLocation" ma:index="13" nillable="true" ma:displayName="MediaServiceLocation" ma:internalName="MediaServiceLocation"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ea622ab-6d0b-4c8a-8736-27bd26b1fd54"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B14D4B4-584A-463F-81BE-282D37031341}">
  <ds:schemaRefs>
    <ds:schemaRef ds:uri="http://schemas.microsoft.com/office/infopath/2007/PartnerControls"/>
    <ds:schemaRef ds:uri="http://schemas.openxmlformats.org/package/2006/metadata/core-properties"/>
    <ds:schemaRef ds:uri="4ea622ab-6d0b-4c8a-8736-27bd26b1fd54"/>
    <ds:schemaRef ds:uri="http://schemas.microsoft.com/office/2006/documentManagement/types"/>
    <ds:schemaRef ds:uri="http://schemas.microsoft.com/office/2006/metadata/properties"/>
    <ds:schemaRef ds:uri="http://purl.org/dc/terms/"/>
    <ds:schemaRef ds:uri="http://purl.org/dc/elements/1.1/"/>
    <ds:schemaRef ds:uri="http://purl.org/dc/dcmitype/"/>
    <ds:schemaRef ds:uri="1543e12e-b41e-4b3f-8a83-41e12152c6a2"/>
    <ds:schemaRef ds:uri="http://www.w3.org/XML/1998/namespace"/>
  </ds:schemaRefs>
</ds:datastoreItem>
</file>

<file path=customXml/itemProps2.xml><?xml version="1.0" encoding="utf-8"?>
<ds:datastoreItem xmlns:ds="http://schemas.openxmlformats.org/officeDocument/2006/customXml" ds:itemID="{E8D2059E-A2B6-488A-81AC-F8614C49A7D9}">
  <ds:schemaRefs>
    <ds:schemaRef ds:uri="http://schemas.microsoft.com/sharepoint/v3/contenttype/forms"/>
  </ds:schemaRefs>
</ds:datastoreItem>
</file>

<file path=customXml/itemProps3.xml><?xml version="1.0" encoding="utf-8"?>
<ds:datastoreItem xmlns:ds="http://schemas.openxmlformats.org/officeDocument/2006/customXml" ds:itemID="{CB391EE5-6956-471D-8BD3-A1DFA3040D9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543e12e-b41e-4b3f-8a83-41e12152c6a2"/>
    <ds:schemaRef ds:uri="4ea622ab-6d0b-4c8a-8736-27bd26b1fd5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18</vt:i4>
      </vt:variant>
    </vt:vector>
  </HeadingPairs>
  <TitlesOfParts>
    <vt:vector size="18" baseType="lpstr">
      <vt:lpstr>Contents</vt:lpstr>
      <vt:lpstr>Notes &amp; Caveats</vt:lpstr>
      <vt:lpstr>Key Points</vt:lpstr>
      <vt:lpstr>Services</vt:lpstr>
      <vt:lpstr>Demographics</vt:lpstr>
      <vt:lpstr>Economic Status Chart</vt:lpstr>
      <vt:lpstr>Chart Data</vt:lpstr>
      <vt:lpstr>Debt</vt:lpstr>
      <vt:lpstr>Staff</vt:lpstr>
      <vt:lpstr>Funding</vt:lpstr>
      <vt:lpstr>Volume</vt:lpstr>
      <vt:lpstr>Referrals Chart</vt:lpstr>
      <vt:lpstr>Debt Strategies</vt:lpstr>
      <vt:lpstr>Welfare Rights Activity</vt:lpstr>
      <vt:lpstr>Welfare Rights Activity Chart</vt:lpstr>
      <vt:lpstr>Financial Gain</vt:lpstr>
      <vt:lpstr>Softer Outcomes</vt:lpstr>
      <vt:lpstr>Lookup</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Connachan, Cara</dc:creator>
  <cp:lastModifiedBy>Cara Connachan</cp:lastModifiedBy>
  <dcterms:created xsi:type="dcterms:W3CDTF">2020-09-18T12:05:11Z</dcterms:created>
  <dcterms:modified xsi:type="dcterms:W3CDTF">2021-01-19T14:17:42Z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0x0101008D8B37618F89864ABE738DE1DBF7EE19</vt:lpwstr>
  </property>
</Properties>
</file>