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095B38D5-1531-40D5-8AD6-1A23559B7CB8}" xr6:coauthVersionLast="45" xr6:coauthVersionMax="45" xr10:uidLastSave="{5EFAA54F-4F34-41B7-A7E5-5BDCF801BE6B}"/>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Housing Tenure Chart" sheetId="34" r:id="rId6"/>
    <sheet name="Debt" sheetId="6" r:id="rId7"/>
    <sheet name="Staff" sheetId="7" r:id="rId8"/>
    <sheet name="Funding" sheetId="8" r:id="rId9"/>
    <sheet name="Volume" sheetId="9" r:id="rId10"/>
    <sheet name="Contacts Chart" sheetId="30" r:id="rId11"/>
    <sheet name="Debt Strategies" sheetId="10" r:id="rId12"/>
    <sheet name="Debt Strategy Chart" sheetId="31" r:id="rId13"/>
    <sheet name="Chart Data" sheetId="35" state="hidden" r:id="rId14"/>
    <sheet name="Welfare Rights Activity" sheetId="11"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35" l="1"/>
  <c r="B6" i="35"/>
  <c r="B7" i="35"/>
  <c r="B8" i="35"/>
  <c r="B9" i="35"/>
  <c r="B10" i="35"/>
  <c r="B11" i="35"/>
  <c r="B12" i="35"/>
  <c r="B13" i="35"/>
  <c r="B14" i="35"/>
  <c r="B15" i="35"/>
  <c r="B4" i="35"/>
  <c r="D3" i="35"/>
  <c r="I3" i="35" s="1"/>
  <c r="C47" i="13" l="1"/>
  <c r="C29" i="13"/>
  <c r="C11" i="13"/>
  <c r="N42" i="13" l="1"/>
  <c r="N22" i="13"/>
  <c r="Q22" i="13"/>
  <c r="N39" i="13"/>
  <c r="M57" i="13"/>
  <c r="N23" i="13"/>
  <c r="M24" i="13"/>
  <c r="P22" i="13"/>
  <c r="O39" i="13"/>
  <c r="N60" i="13"/>
  <c r="O57" i="13"/>
  <c r="O61" i="13"/>
  <c r="Q41" i="13"/>
  <c r="O43" i="13"/>
  <c r="L57" i="13"/>
  <c r="P57" i="13"/>
  <c r="Q60" i="13"/>
  <c r="L61" i="13"/>
  <c r="P61" i="13"/>
  <c r="L43" i="13"/>
  <c r="M61" i="13"/>
  <c r="Q21" i="13"/>
  <c r="L22" i="13"/>
  <c r="L39" i="13"/>
  <c r="M40" i="13"/>
  <c r="O41" i="13"/>
  <c r="M43" i="13"/>
  <c r="Q43" i="13"/>
  <c r="M22" i="13"/>
  <c r="L24" i="13"/>
  <c r="P24" i="13"/>
  <c r="M25" i="13"/>
  <c r="M39" i="13"/>
  <c r="Q39" i="13"/>
  <c r="N43" i="13"/>
  <c r="N21" i="13"/>
  <c r="L23" i="13"/>
  <c r="Q23" i="13"/>
  <c r="Q40" i="13"/>
  <c r="P25" i="13"/>
  <c r="M41" i="13"/>
  <c r="L42" i="13"/>
  <c r="P42" i="13"/>
  <c r="M21" i="13"/>
  <c r="P21" i="13"/>
  <c r="N24" i="13"/>
  <c r="N41" i="13"/>
  <c r="M42" i="13"/>
  <c r="Q42" i="13"/>
  <c r="P23" i="13"/>
  <c r="L41" i="13"/>
  <c r="O59" i="13"/>
  <c r="P40" i="13"/>
  <c r="Q58" i="13"/>
  <c r="L59" i="13"/>
  <c r="P59" i="13"/>
  <c r="N59" i="13"/>
  <c r="M23" i="13"/>
  <c r="Q24" i="13"/>
  <c r="N40" i="13"/>
  <c r="P41" i="13"/>
  <c r="N58" i="13"/>
  <c r="M59" i="13"/>
  <c r="F61" i="13"/>
  <c r="C61" i="13"/>
  <c r="G61" i="13"/>
  <c r="G21" i="13"/>
  <c r="E22" i="13"/>
  <c r="D57" i="13"/>
  <c r="D59" i="13"/>
  <c r="D61" i="13"/>
  <c r="E59" i="13"/>
  <c r="G60" i="13"/>
  <c r="L21" i="13"/>
  <c r="L25" i="13"/>
  <c r="L40" i="13"/>
  <c r="N25" i="13"/>
  <c r="Q25" i="13"/>
  <c r="O40" i="13"/>
  <c r="F39" i="13"/>
  <c r="Q57" i="13"/>
  <c r="O58" i="13"/>
  <c r="Q59" i="13"/>
  <c r="O60" i="13"/>
  <c r="Q61" i="13"/>
  <c r="O25" i="13"/>
  <c r="P43" i="13"/>
  <c r="N57" i="13"/>
  <c r="N61" i="13"/>
  <c r="O21" i="13"/>
  <c r="O22" i="13"/>
  <c r="O23" i="13"/>
  <c r="O24" i="13"/>
  <c r="P39" i="13"/>
  <c r="O42" i="13"/>
  <c r="L58" i="13"/>
  <c r="P58" i="13"/>
  <c r="L60" i="13"/>
  <c r="P60" i="13"/>
  <c r="M58" i="13"/>
  <c r="M60" i="13"/>
  <c r="F60" i="13" l="1"/>
  <c r="C60" i="13"/>
  <c r="H23" i="13"/>
  <c r="E25" i="13"/>
  <c r="H25" i="13"/>
  <c r="E57" i="13"/>
  <c r="D25" i="13"/>
  <c r="D22" i="13"/>
  <c r="E24" i="13"/>
  <c r="D23" i="13"/>
  <c r="F23" i="13"/>
  <c r="E61" i="13"/>
  <c r="C58" i="13"/>
  <c r="H61" i="13"/>
  <c r="C23" i="13"/>
  <c r="F21" i="13"/>
  <c r="F43" i="13"/>
  <c r="E42" i="13"/>
  <c r="H42" i="13"/>
  <c r="C21" i="13"/>
  <c r="G22" i="13"/>
  <c r="C59" i="13"/>
  <c r="E60" i="13"/>
  <c r="F41" i="13"/>
  <c r="H60" i="13"/>
  <c r="H58" i="13"/>
  <c r="C25" i="13"/>
  <c r="C57" i="13"/>
  <c r="G23" i="13"/>
  <c r="D60" i="13"/>
  <c r="D58" i="13"/>
  <c r="F25" i="13"/>
  <c r="F59" i="13"/>
  <c r="F58" i="13"/>
  <c r="E43" i="13"/>
  <c r="E39" i="13"/>
  <c r="C40" i="13"/>
  <c r="H43" i="13"/>
  <c r="D39" i="13"/>
  <c r="F40" i="13"/>
  <c r="G39" i="13"/>
  <c r="F22" i="13"/>
  <c r="G25" i="13"/>
  <c r="E58" i="13"/>
  <c r="F57" i="13"/>
  <c r="C24" i="13"/>
  <c r="C41" i="13"/>
  <c r="D40" i="13"/>
  <c r="E40" i="13"/>
  <c r="E21" i="13"/>
  <c r="G59" i="13"/>
  <c r="H39" i="13"/>
  <c r="D43" i="13"/>
  <c r="D21" i="13"/>
  <c r="G58" i="13"/>
  <c r="H24" i="13"/>
  <c r="H22" i="13"/>
  <c r="G57" i="13"/>
  <c r="H40" i="13"/>
  <c r="H21" i="13"/>
  <c r="H41" i="13"/>
  <c r="F42" i="13"/>
  <c r="H59" i="13"/>
  <c r="H57" i="13"/>
  <c r="C22" i="13"/>
  <c r="G42" i="13"/>
  <c r="E23" i="13"/>
  <c r="G43" i="13"/>
  <c r="F24" i="13"/>
  <c r="D24" i="13"/>
  <c r="G40" i="13"/>
  <c r="E41" i="13"/>
  <c r="D42" i="13"/>
  <c r="C42" i="13"/>
  <c r="G24" i="13"/>
  <c r="D41" i="13"/>
  <c r="C39" i="13"/>
  <c r="G41" i="13"/>
  <c r="C43" i="13"/>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P163" i="27"/>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3" i="35" s="1"/>
  <c r="H3" i="35" s="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C7" i="35" s="1"/>
  <c r="D91" i="9"/>
  <c r="H91" i="9"/>
  <c r="H64" i="9"/>
  <c r="H14" i="6"/>
  <c r="H36" i="6"/>
  <c r="D65" i="27"/>
  <c r="H65" i="27"/>
  <c r="P164" i="27"/>
  <c r="H32" i="6"/>
  <c r="H21" i="6"/>
  <c r="M164" i="27"/>
  <c r="H19" i="6"/>
  <c r="H39" i="6"/>
  <c r="H31" i="9"/>
  <c r="H76" i="9"/>
  <c r="E31" i="11"/>
  <c r="E33" i="11" s="1"/>
  <c r="K18" i="12"/>
  <c r="K26" i="12"/>
  <c r="E82" i="11"/>
  <c r="I72" i="11"/>
  <c r="I74" i="11" s="1"/>
  <c r="I127" i="11"/>
  <c r="E49" i="9"/>
  <c r="H49" i="9" s="1"/>
  <c r="H68" i="9"/>
  <c r="N20" i="10"/>
  <c r="C11" i="35" s="1"/>
  <c r="H31" i="11"/>
  <c r="H41" i="11" s="1"/>
  <c r="K22" i="12"/>
  <c r="E78" i="11"/>
  <c r="G72" i="11"/>
  <c r="G77" i="11" s="1"/>
  <c r="G113" i="11"/>
  <c r="G129" i="11" s="1"/>
  <c r="D26" i="27"/>
  <c r="E65" i="27"/>
  <c r="D79" i="27"/>
  <c r="H15" i="6"/>
  <c r="H18" i="6"/>
  <c r="H23" i="6"/>
  <c r="H33" i="6"/>
  <c r="H38" i="6"/>
  <c r="H40" i="6"/>
  <c r="E31" i="9"/>
  <c r="H61" i="9"/>
  <c r="H65" i="9"/>
  <c r="H69" i="9"/>
  <c r="H73" i="9"/>
  <c r="H77" i="9"/>
  <c r="E91" i="9"/>
  <c r="H26" i="10"/>
  <c r="N26" i="10" s="1"/>
  <c r="N13" i="10"/>
  <c r="C4" i="35" s="1"/>
  <c r="N19" i="10"/>
  <c r="C10" i="35" s="1"/>
  <c r="N21" i="10"/>
  <c r="C12" i="35" s="1"/>
  <c r="E38" i="11"/>
  <c r="K15" i="12"/>
  <c r="K19" i="12"/>
  <c r="K23" i="12"/>
  <c r="K27" i="12"/>
  <c r="E75" i="11"/>
  <c r="E79" i="11"/>
  <c r="E83" i="11"/>
  <c r="E87" i="11"/>
  <c r="I120" i="11"/>
  <c r="I125" i="11"/>
  <c r="H72" i="9"/>
  <c r="N24" i="10"/>
  <c r="C15" i="35" s="1"/>
  <c r="E30" i="12"/>
  <c r="E44" i="12" s="1"/>
  <c r="K14" i="12"/>
  <c r="E86" i="11"/>
  <c r="E113" i="11"/>
  <c r="E122" i="11" s="1"/>
  <c r="I119" i="11"/>
  <c r="H30" i="12"/>
  <c r="H45" i="12" s="1"/>
  <c r="C37" i="27"/>
  <c r="F65" i="27"/>
  <c r="H16" i="6"/>
  <c r="H22" i="6"/>
  <c r="H24" i="6"/>
  <c r="H34" i="6"/>
  <c r="H37" i="6"/>
  <c r="H42" i="6"/>
  <c r="E28" i="7"/>
  <c r="C32" i="7" s="1"/>
  <c r="E15" i="8"/>
  <c r="C19" i="8" s="1"/>
  <c r="H28" i="8"/>
  <c r="F31" i="9"/>
  <c r="H62" i="9"/>
  <c r="H66" i="9"/>
  <c r="H70" i="9"/>
  <c r="H74" i="9"/>
  <c r="F91" i="9"/>
  <c r="N14" i="10"/>
  <c r="C5" i="35" s="1"/>
  <c r="N17" i="10"/>
  <c r="C8" i="35" s="1"/>
  <c r="N22" i="10"/>
  <c r="C13" i="35" s="1"/>
  <c r="E43" i="11"/>
  <c r="K16" i="12"/>
  <c r="K20" i="12"/>
  <c r="K24" i="12"/>
  <c r="K28" i="12"/>
  <c r="E76" i="11"/>
  <c r="E80" i="11"/>
  <c r="E84" i="11"/>
  <c r="E88" i="11"/>
  <c r="I88" i="11"/>
  <c r="I117" i="11"/>
  <c r="I122" i="11"/>
  <c r="I129" i="11"/>
  <c r="F51" i="27"/>
  <c r="C65" i="27"/>
  <c r="G65" i="27"/>
  <c r="H13" i="6"/>
  <c r="H17" i="6"/>
  <c r="H20" i="6"/>
  <c r="H35" i="6"/>
  <c r="H41" i="6"/>
  <c r="H43" i="6"/>
  <c r="C31" i="9"/>
  <c r="G31" i="9"/>
  <c r="H53" i="9"/>
  <c r="H63" i="9"/>
  <c r="H67" i="9"/>
  <c r="H71" i="9"/>
  <c r="H75" i="9"/>
  <c r="C91" i="9"/>
  <c r="G91" i="9"/>
  <c r="N15" i="10"/>
  <c r="C6" i="35" s="1"/>
  <c r="N18" i="10"/>
  <c r="C9" i="35" s="1"/>
  <c r="N23" i="10"/>
  <c r="C14" i="35" s="1"/>
  <c r="E36" i="11"/>
  <c r="E40" i="11"/>
  <c r="E48" i="11"/>
  <c r="K17" i="12"/>
  <c r="K21" i="12"/>
  <c r="E39" i="12"/>
  <c r="K25" i="12"/>
  <c r="K29" i="12"/>
  <c r="E77" i="11"/>
  <c r="E81" i="11"/>
  <c r="E85" i="11"/>
  <c r="E89" i="11"/>
  <c r="I81" i="11"/>
  <c r="I123" i="11"/>
  <c r="I126" i="11"/>
  <c r="I130" i="11"/>
  <c r="H43" i="12"/>
  <c r="E59" i="12"/>
  <c r="N28" i="10" l="1"/>
  <c r="H48" i="9"/>
  <c r="I118" i="11"/>
  <c r="E44" i="11"/>
  <c r="I121" i="11"/>
  <c r="E39" i="11"/>
  <c r="H45" i="9"/>
  <c r="H47" i="9"/>
  <c r="H52" i="9"/>
  <c r="H54" i="9"/>
  <c r="E6" i="35"/>
  <c r="E15" i="35"/>
  <c r="E12" i="35"/>
  <c r="E13" i="35"/>
  <c r="E10" i="35"/>
  <c r="E11" i="35"/>
  <c r="E14" i="35"/>
  <c r="E8" i="35"/>
  <c r="E4" i="35"/>
  <c r="E7" i="35"/>
  <c r="E9" i="35"/>
  <c r="E5" i="35"/>
  <c r="E47" i="11"/>
  <c r="I128" i="11"/>
  <c r="G87" i="11"/>
  <c r="G84" i="11"/>
  <c r="E35" i="11"/>
  <c r="E41" i="11"/>
  <c r="I116" i="11"/>
  <c r="I124" i="11"/>
  <c r="F26" i="27"/>
  <c r="G125" i="11"/>
  <c r="K91" i="9"/>
  <c r="F79" i="27"/>
  <c r="H34" i="12"/>
  <c r="I83" i="11"/>
  <c r="E34" i="11"/>
  <c r="E46" i="11"/>
  <c r="H40" i="11"/>
  <c r="G126" i="11"/>
  <c r="G128" i="11"/>
  <c r="E42" i="11"/>
  <c r="N27" i="10"/>
  <c r="E47" i="12"/>
  <c r="H39" i="11"/>
  <c r="H38" i="11"/>
  <c r="G122" i="11"/>
  <c r="H36" i="11"/>
  <c r="G121" i="11"/>
  <c r="H35" i="11"/>
  <c r="G123" i="11"/>
  <c r="G124" i="11"/>
  <c r="H34" i="11"/>
  <c r="G118" i="11"/>
  <c r="H48" i="11"/>
  <c r="G117" i="11"/>
  <c r="H47" i="11"/>
  <c r="H37" i="11"/>
  <c r="G120" i="11"/>
  <c r="H46" i="11"/>
  <c r="G130" i="11"/>
  <c r="H44" i="11"/>
  <c r="E121" i="11"/>
  <c r="H43" i="11"/>
  <c r="G116" i="11"/>
  <c r="H42" i="11"/>
  <c r="E37" i="1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D12" i="35" s="1"/>
  <c r="T29" i="12"/>
  <c r="D19" i="8"/>
  <c r="E45" i="1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D6" i="35" s="1"/>
  <c r="M65" i="27"/>
  <c r="Z18" i="10"/>
  <c r="D9" i="35" s="1"/>
  <c r="N35" i="6"/>
  <c r="L31" i="9"/>
  <c r="T24" i="12"/>
  <c r="Z22" i="10"/>
  <c r="D13" i="35" s="1"/>
  <c r="N66" i="9"/>
  <c r="N42" i="6"/>
  <c r="H119" i="27"/>
  <c r="H41" i="12"/>
  <c r="F141" i="27"/>
  <c r="F145" i="27" s="1"/>
  <c r="F154" i="27"/>
  <c r="F119" i="27"/>
  <c r="G154" i="27"/>
  <c r="L131" i="27"/>
  <c r="G105" i="27"/>
  <c r="I91" i="9"/>
  <c r="M31" i="9"/>
  <c r="N17" i="6"/>
  <c r="T25" i="12"/>
  <c r="M91" i="9"/>
  <c r="N20" i="6"/>
  <c r="AB164" i="27"/>
  <c r="N70" i="9"/>
  <c r="H28" i="7"/>
  <c r="G32" i="7" s="1"/>
  <c r="T20" i="12"/>
  <c r="Z17" i="10"/>
  <c r="D8" i="35" s="1"/>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D10" i="35" s="1"/>
  <c r="N73" i="9"/>
  <c r="N33" i="6"/>
  <c r="G37" i="27"/>
  <c r="T15" i="12"/>
  <c r="Z20" i="10"/>
  <c r="D11" i="35" s="1"/>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P116" i="11"/>
  <c r="N31" i="11"/>
  <c r="N40" i="11" s="1"/>
  <c r="Z13" i="10"/>
  <c r="D4" i="35" s="1"/>
  <c r="T26" i="10"/>
  <c r="Z26" i="10" s="1"/>
  <c r="N69" i="9"/>
  <c r="N23" i="6"/>
  <c r="K65" i="27"/>
  <c r="L72" i="11"/>
  <c r="L85" i="11" s="1"/>
  <c r="N72" i="11"/>
  <c r="N78" i="11" s="1"/>
  <c r="N113" i="11"/>
  <c r="N127" i="11" s="1"/>
  <c r="T27" i="12"/>
  <c r="P78" i="11"/>
  <c r="Z16" i="10"/>
  <c r="D7" i="35" s="1"/>
  <c r="N64" i="9"/>
  <c r="N39" i="6"/>
  <c r="Z24" i="10"/>
  <c r="D15" i="35" s="1"/>
  <c r="K49" i="9"/>
  <c r="N49" i="9" s="1"/>
  <c r="N14" i="6"/>
  <c r="N89" i="11"/>
  <c r="N63" i="9"/>
  <c r="N41" i="6"/>
  <c r="Z23" i="10"/>
  <c r="D14" i="35" s="1"/>
  <c r="N67" i="9"/>
  <c r="N43" i="6"/>
  <c r="Z14" i="10"/>
  <c r="D5" i="35" s="1"/>
  <c r="N22" i="6"/>
  <c r="T28" i="12"/>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Q167" i="27" s="1"/>
  <c r="F93" i="27"/>
  <c r="E41" i="27"/>
  <c r="H5" i="35" l="1"/>
  <c r="I12" i="35"/>
  <c r="G13" i="35"/>
  <c r="I13" i="35"/>
  <c r="I4" i="35"/>
  <c r="H8" i="35"/>
  <c r="I10" i="35"/>
  <c r="H14" i="35"/>
  <c r="I11" i="35"/>
  <c r="G8" i="35"/>
  <c r="I5" i="35"/>
  <c r="H10" i="35"/>
  <c r="H11" i="35"/>
  <c r="I7" i="35"/>
  <c r="I6" i="35"/>
  <c r="H4" i="35"/>
  <c r="G6" i="35"/>
  <c r="H13" i="35"/>
  <c r="G11" i="35"/>
  <c r="G14" i="35"/>
  <c r="G5" i="35"/>
  <c r="H6" i="35"/>
  <c r="G12" i="35"/>
  <c r="I9" i="35"/>
  <c r="G9" i="35"/>
  <c r="G10" i="35"/>
  <c r="G4" i="35"/>
  <c r="H9" i="35"/>
  <c r="G7" i="35"/>
  <c r="I8" i="35"/>
  <c r="H15" i="35"/>
  <c r="H7" i="35"/>
  <c r="I15" i="35"/>
  <c r="I14" i="35"/>
  <c r="G15" i="35"/>
  <c r="H12" i="35"/>
  <c r="N47" i="11"/>
  <c r="L129" i="11"/>
  <c r="D19" i="7"/>
  <c r="N88" i="11"/>
  <c r="H41" i="27"/>
  <c r="G19" i="7"/>
  <c r="N51" i="27"/>
  <c r="F32" i="7"/>
  <c r="N46" i="12"/>
  <c r="N129" i="11"/>
  <c r="K35" i="11"/>
  <c r="K34" i="12"/>
  <c r="N123" i="11"/>
  <c r="N37" i="12"/>
  <c r="K41" i="1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I145" i="27" l="1" a="1"/>
  <c r="I145" i="27" s="1"/>
  <c r="H145" i="27" a="1"/>
  <c r="H145" i="27" s="1"/>
  <c r="G145" i="27" a="1"/>
  <c r="G145" i="27" s="1"/>
  <c r="AE167" i="27"/>
  <c r="T42" i="12"/>
  <c r="T34" i="12"/>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c r="M32" i="8" s="1"/>
  <c r="G19" i="8"/>
  <c r="L32" i="8" l="1"/>
  <c r="J32" i="8"/>
  <c r="I32" i="8"/>
  <c r="K32" i="8"/>
</calcChain>
</file>

<file path=xl/sharedStrings.xml><?xml version="1.0" encoding="utf-8"?>
<sst xmlns="http://schemas.openxmlformats.org/spreadsheetml/2006/main" count="1607" uniqueCount="430">
  <si>
    <t>Common Advice Performance Management Reporting Framework Summary 2019/20</t>
  </si>
  <si>
    <t>South Lanarkshire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</si>
  <si>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South Lanarkshire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</si>
  <si>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</si>
  <si>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</si>
  <si>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</si>
  <si>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</si>
  <si>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</si>
  <si>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</si>
  <si>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</si>
  <si>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</si>
  <si>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</si>
  <si>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</si>
  <si>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</si>
  <si>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</si>
  <si>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</si>
  <si>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</si>
  <si>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</si>
  <si>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Household Tenure Chart</t>
  </si>
  <si>
    <t>Contacts Chart</t>
  </si>
  <si>
    <t>Claims Chart</t>
  </si>
  <si>
    <t>Return to Contents</t>
  </si>
  <si>
    <t>The information presented in this spreadsheet relates to data from money and welfare rights advice services funded by South Lanarkshire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</si>
  <si>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</si>
  <si>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</si>
  <si>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</si>
  <si>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</si>
  <si>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</si>
  <si>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Data could not be collected in 2019/20 from Hamilton CAB, and data could not be collected in 2018/19 from Rutherglen &amp; Cambuslang CAB. As a result the figures are not directly comparable over time and understimate the volume of activity carried out as a result of local authority investment. Some data breakdowns (e.g. demographic categories) have been presented as percentages to enable more reliable comparisons over time, however these should still be treated with caution. </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</si>
  <si>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All three of the external CAB services, providing figures in 2019/20, have reported only on local authority funded activity in 2019/20. Both Cyldesdale CAB and East Kilbride CAB were able to report figures specifically for local authority funded activity. Rutherglen &amp; Cambuslang CAB adjusted the data by 33% to reflect the percentage of activity supported by local authority funding.</t>
  </si>
  <si>
    <t>Figures for Scotland are included in this spreadsheet to illustrate how activity in South Lanarkshire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</si>
  <si>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</si>
  <si>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South Lanarkshire, comparisons have been made using data from the 2019 Scottish Household Survey (SHS). This helps demonstrate which demographic groups are overrepresented or underrepresented within advice services. </t>
  </si>
  <si>
    <t>Figures from South Lanarkshire Council Money Matters Advice Service only include clients with Type II and Type III cases.</t>
  </si>
  <si>
    <t>Table C2.1 - 2018/19 figures include Money Matters, Clydesdale CAB and East Kilbride CAB.</t>
  </si>
  <si>
    <t>Table C2.2 - 2017/18 figures include East Kilbride CAB and Rutherglen &amp; Cambuslang CAB. 2018/19 figures include Money
Matters and East Kilbride CAB.</t>
  </si>
  <si>
    <t xml:space="preserve">Table C2.3 - 2019/20 figures include Clydesdale CAB, East Kilbride CAB and Rutherglen &amp; Cambuslang CAB. 2018/19 figures include East Kilbride CAB.2017/18 figures include Hamilton CAB, East Kilbride CAB and Rutherglen &amp; Cambuslang CAB. </t>
  </si>
  <si>
    <t xml:space="preserve">Table C2.4 - 2019/20 figures for Matters only include clients whose cases were opened during the financial year. 2018/19 figures include East Kilbride CAB only. 2017/18 figures include Hamilton CAB, East Kilbride CAB and Rutherglen &amp;
Cambuslang CAB only. </t>
  </si>
  <si>
    <t xml:space="preserve">Table C2.5 - 2019/20 figures include Money Matters only. 2018/19 figures
include Money Matters and East Kilbride CAB only. Money Matters 2018/19 figures relate only to Money Advice
clients. 2017/18 figures include Hamilton CAB, East Kilbride CAB and Rutherglen &amp; Cambuslang CAB only. </t>
  </si>
  <si>
    <t>Table C2.6 - 2018/19 figures include Money Matters and East Kilbride CAB only. 2017/18 figures include Money Matters, East Kilbride CAB, Hamilton CAB and Rutherglen &amp; Cambuslang CAB only.</t>
  </si>
  <si>
    <t>Table C2.7 - 2018/19 figures include Money Matters and East Kilbride CAB only. Money Matters 2018/19 figures relate only to Money Advice clients. 2017/18 figures include Money Matters, East Kilbride CAB, Hamilton CAB and Rutherglen &amp; Cambuslang CAB only.</t>
  </si>
  <si>
    <t>Table C3.2 - 2017/18 figures include Money Matters, East Kilbride CAB, Clydesdale CAB and Rutherglen &amp; Cambuslang CAB only.</t>
  </si>
  <si>
    <t xml:space="preserve">Table I2.1 - 2018/19 local authority funding for internal provision includes the 3% local government pay award. 2018/19 local authority funding for external provision includes East Kilbride CAB only. 2017/18 local authority funding for internal provision includes the backdated 3.5% local government pay award. 2017/18 local authority funding for external provision includes East Kilbride CAB and Hamilton CAB only. </t>
  </si>
  <si>
    <t xml:space="preserve">Table A1.1 - 2018/19 figures include Money Matters, East Kilbride CAB and Hamilton CAB only. 2017/18 figures include Money Matters, East Kilbride CAB and Rutherglen &amp; Cambuslang CAB only. </t>
  </si>
  <si>
    <t xml:space="preserve">Table A1.2 - 2018/19 figures include Money Matters, East Kilbride CAB and Hamilton CAB. 2017/18 figures include Money Matters, East Kilbride CAB and Rutherglen &amp; Cambuslang CAB only. </t>
  </si>
  <si>
    <t xml:space="preserve">Table A1.3 - 2019/20 figures for Money Matters is only for Type I cases where the client contacted the service to request a benefit check. It is standard practice for the service to offer all our clients a full benefit check, but for Type II &amp; III cases, the service do not record the number of clients who take advantage of this. 2018/19 figure includes Money Matters and Hamilton CAB only. </t>
  </si>
  <si>
    <t xml:space="preserve">Table A1.4 - 2019/20 and 2018/19 figures include Money Matters only. 2017/18 figures include Money Matters, and Rutherglen &amp; Cambuslang CAB only. </t>
  </si>
  <si>
    <t>Table A1.5 - 2019/20 figures include Clydesdale CAB, East Kilbride CAB and Rutherglen &amp; Cambuslang CAB only. 2017/18 figures include Money Matters and Rutherglen &amp; Cambuslang CAB only.</t>
  </si>
  <si>
    <t>Table A1.6 - 2019/20 and 2018/19 figures include Money Matters only. Type I contacts are always logged as general enquiries, which are not left open. The service also does not make a destinction between Type II and Type III cases. 2017/18 figures include Money Matters, and Rutherglen &amp; Cambuslang CAB only.</t>
  </si>
  <si>
    <t>Debt Strategy</t>
  </si>
  <si>
    <t>2018/19 figures include Money Matters, East Kilbride CAB and Hamilton CAB only.</t>
  </si>
  <si>
    <t>2018/19 figures include Money Matters and East Kilbride CAB only. East Kilbride have not provided figures for the outcomes of appeals or the financial gain from MRs/Appeals. 2017/18 figures include Money Matters, East Kilbride CAB and Rutherglen &amp; Cambuslang CAB only.</t>
  </si>
  <si>
    <t>Table OP3.1 - 2019/20 Mandatory Reconsiderations lost include Money Matters only.</t>
  </si>
  <si>
    <t>Table OP3.2 - 2019/20 Appeals lost figures include Money Matters only.</t>
  </si>
  <si>
    <t>2018/19 figures include Money Matters and East Kilbride CAB only. East Kilbride have not provided figures for the financial gain from MRs/Appeals. 2017/18 figures include Money Matters, East Kilbride CAB and Rutherglen &amp; Cambuslang CAB only.</t>
  </si>
  <si>
    <t>In 2019/20 South Lanarkshire Council funded 5 services to deliver Money and Welfare Rights Advice.</t>
  </si>
  <si>
    <t>One of these services is delivered internally within the council whilst the other four are externally commissioned to deliver advice.</t>
  </si>
  <si>
    <t xml:space="preserve">These services are listed below, alongside the Case Management Systems used within each service. </t>
  </si>
  <si>
    <t>Internal Service</t>
  </si>
  <si>
    <t>Service Name</t>
  </si>
  <si>
    <t>Case Management System</t>
  </si>
  <si>
    <t>South Lanarkshire Council Money Matters Advice Service</t>
  </si>
  <si>
    <t>Merchant Software Ltd</t>
  </si>
  <si>
    <t>External Services</t>
  </si>
  <si>
    <t>Clydesdale CAB</t>
  </si>
  <si>
    <t>East Kilbride CAB</t>
  </si>
  <si>
    <r>
      <t>Hamilton CAB</t>
    </r>
    <r>
      <rPr>
        <vertAlign val="superscript"/>
        <sz val="11"/>
        <color theme="1"/>
        <rFont val="Calibri"/>
        <family val="2"/>
        <scheme val="minor"/>
      </rPr>
      <t>1</t>
    </r>
  </si>
  <si>
    <r>
      <t>Rutherglen &amp; Cambuslang CAB</t>
    </r>
    <r>
      <rPr>
        <vertAlign val="superscript"/>
        <sz val="11"/>
        <color theme="1"/>
        <rFont val="Calibri"/>
        <family val="2"/>
        <scheme val="minor"/>
      </rPr>
      <t>2</t>
    </r>
  </si>
  <si>
    <t>1. Please note data for this service could not be collected in 2019/20</t>
  </si>
  <si>
    <t>2. Please note data for this service could not be collected in 2018/19</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</si>
  <si>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</si>
  <si>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</si>
  <si>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</si>
  <si>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</si>
  <si>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</si>
  <si>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</si>
  <si>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</si>
  <si>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</si>
  <si>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</si>
  <si>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</si>
  <si>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</si>
  <si>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</si>
  <si>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</si>
  <si>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</si>
  <si>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</si>
  <si>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</si>
  <si>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</si>
  <si>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</si>
  <si>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</si>
  <si>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</si>
  <si>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</si>
  <si>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</si>
  <si>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</si>
  <si>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</si>
  <si>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</si>
  <si>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</si>
  <si>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</si>
  <si>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</si>
  <si>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</si>
  <si>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</si>
  <si>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</si>
  <si>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</si>
  <si>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</si>
  <si>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</si>
  <si>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</si>
  <si>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</si>
  <si>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</si>
  <si>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</si>
  <si>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</si>
  <si>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</si>
  <si>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</si>
  <si>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</si>
  <si>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</si>
  <si>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</si>
  <si>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</si>
  <si>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</si>
  <si>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</si>
  <si>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</si>
  <si>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</si>
  <si>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</si>
  <si>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</si>
  <si>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</si>
  <si>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</si>
  <si>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</si>
  <si>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</si>
  <si>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</si>
  <si>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</si>
  <si>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</si>
  <si>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</si>
  <si>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</si>
  <si>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</si>
  <si>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</si>
  <si>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</si>
  <si>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</si>
  <si>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</si>
  <si>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</si>
  <si>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</si>
  <si>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</si>
  <si>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</si>
  <si>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</si>
  <si>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</si>
  <si>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</si>
  <si>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</si>
  <si>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</si>
  <si>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</si>
  <si>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</si>
  <si>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t>Owner Occupied</t>
  </si>
  <si>
    <t>Social Rented</t>
  </si>
  <si>
    <t>Private Rented</t>
  </si>
  <si>
    <t>Temp Accomodation / Homeless</t>
  </si>
  <si>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</si>
  <si>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</si>
  <si>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</si>
  <si>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</si>
  <si>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</si>
  <si>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</si>
  <si>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</si>
  <si>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</si>
  <si>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</si>
  <si>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</si>
  <si>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</si>
  <si>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</si>
  <si>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</si>
  <si>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</si>
  <si>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</si>
  <si>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</si>
  <si>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</si>
  <si>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</si>
  <si>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</si>
  <si>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</si>
  <si>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</si>
  <si>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</si>
  <si>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</si>
  <si>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</si>
  <si>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</si>
  <si>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</si>
  <si>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</si>
  <si>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</si>
  <si>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South Lanarkshire and Scotland by Housing Tenure</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</si>
  <si>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</si>
  <si>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</si>
  <si>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</si>
  <si>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</si>
  <si>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</si>
  <si>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</si>
  <si>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</si>
  <si>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</si>
  <si>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</si>
  <si>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</si>
  <si>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</si>
  <si>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</si>
  <si>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</si>
  <si>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</si>
  <si>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</si>
  <si>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</si>
  <si>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</si>
  <si>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</si>
  <si>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t>1. Full breakdown by debt type is not always available, therefore Scotland totals may be higher than the sum of the breakdown.  Scotland proportions are based on the sum of the breakdown by debt type</t>
  </si>
  <si>
    <t>2. Other includes; business debt, family/friends loan, penalty charge notices, funeral bills, mortgage reposession (shortfall), National Insurance, other housing costs, repairs and maintenances, vet bills, phone/internet/telecoms, unpaid bill, hire purchase, guarantor loans, insurance, car finance, overpayment of wages, student debts,  income tax, legal fines, maintenance/child support, other secured loans, student loan, and tax credits</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</si>
  <si>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</si>
  <si>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</si>
  <si>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</si>
  <si>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</si>
  <si>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</si>
  <si>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</si>
  <si>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</si>
  <si>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</si>
  <si>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</si>
  <si>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</si>
  <si>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</si>
  <si>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</si>
  <si>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</si>
  <si>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</si>
  <si>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</si>
  <si>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</si>
  <si>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</si>
  <si>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</si>
  <si>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</si>
  <si>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</si>
  <si>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</si>
  <si>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</si>
  <si>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</si>
  <si>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</si>
  <si>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</si>
  <si>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</si>
  <si>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</si>
  <si>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</si>
  <si>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</si>
  <si>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</si>
  <si>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</si>
  <si>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</si>
  <si>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</si>
  <si>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</si>
  <si>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</si>
  <si>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</si>
  <si>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</si>
  <si>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</si>
  <si>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</si>
  <si>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</si>
  <si>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</si>
  <si>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r>
      <t>Contacts by Channel</t>
    </r>
    <r>
      <rPr>
        <b/>
        <vertAlign val="superscript"/>
        <sz val="11"/>
        <color theme="1"/>
        <rFont val="Calibri"/>
        <family val="2"/>
        <scheme val="minor"/>
      </rPr>
      <t>1</t>
    </r>
  </si>
  <si>
    <t>Email</t>
  </si>
  <si>
    <t>Face-to-face</t>
  </si>
  <si>
    <t>Telephone</t>
  </si>
  <si>
    <t>Web</t>
  </si>
  <si>
    <t>Webchat</t>
  </si>
  <si>
    <t>Table A1.3 Total Number of Benefit Entitlement Checks Carried Out in 2018/19 and 2019/20</t>
  </si>
  <si>
    <t>Total Carried Out</t>
  </si>
  <si>
    <t>Table A1.4 Referrals by Category in 2017/18, 2018/19 and 2019/20</t>
  </si>
  <si>
    <r>
      <t>Referral Type</t>
    </r>
    <r>
      <rPr>
        <b/>
        <vertAlign val="superscript"/>
        <sz val="11"/>
        <color theme="1"/>
        <rFont val="Calibri"/>
        <family val="2"/>
        <scheme val="minor"/>
      </rPr>
      <t>2</t>
    </r>
  </si>
  <si>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</si>
  <si>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</si>
  <si>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</si>
  <si>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</si>
  <si>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</si>
  <si>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</si>
  <si>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</si>
  <si>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</si>
  <si>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</si>
  <si>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</si>
  <si>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3</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</si>
  <si>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</si>
  <si>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</si>
  <si>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</si>
  <si>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</si>
  <si>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</si>
  <si>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</si>
  <si>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</si>
  <si>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</si>
  <si>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</si>
  <si>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</si>
  <si>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</si>
  <si>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</si>
  <si>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</si>
  <si>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</si>
  <si>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</si>
  <si>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</si>
  <si>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Other includes letters and "Other"</t>
  </si>
  <si>
    <t xml:space="preserve">2. Other includes; DWP, MPs, Unison and "Other". </t>
  </si>
  <si>
    <t>3. Other includes; water &amp; sewerage arrears, hire purchase arrears, child maintenance arrears, court fines, factor charges, fuel debts, social fund debts, Telecoms debts, and remedies debts</t>
  </si>
  <si>
    <t>Chart A1.1 Proportion of 2019/20 contacts by channel in South Lanarkshire and Scotland</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</si>
  <si>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</si>
  <si>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</si>
  <si>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</si>
  <si>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</si>
  <si>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</si>
  <si>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</si>
  <si>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</si>
  <si>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</si>
  <si>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</si>
  <si>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</si>
  <si>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</si>
  <si>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</si>
  <si>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</si>
  <si>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</si>
  <si>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</si>
  <si>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</si>
  <si>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</si>
  <si>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</si>
  <si>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</si>
  <si>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</si>
  <si>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</si>
  <si>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</si>
  <si>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</si>
  <si>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</si>
  <si>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self-help and voluntary surrender of mortgaged property</t>
  </si>
  <si>
    <t>Chart OP1.1 Proportion of 2019/20 debt strategies agreed by debt strategy type in South Lanarkshire and Scotland</t>
  </si>
  <si>
    <t>Debt strategy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</si>
  <si>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</si>
  <si>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</si>
  <si>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</si>
  <si>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</si>
  <si>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</si>
  <si>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</si>
  <si>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</si>
  <si>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</si>
  <si>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</si>
  <si>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</si>
  <si>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</si>
  <si>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</si>
  <si>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</si>
  <si>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</si>
  <si>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</si>
  <si>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</si>
  <si>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</si>
  <si>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</si>
  <si>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</si>
  <si>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</si>
  <si>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</si>
  <si>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</si>
  <si>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</si>
  <si>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</si>
  <si>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</si>
  <si>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</si>
  <si>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</si>
  <si>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</si>
  <si>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</si>
  <si>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</si>
  <si>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</si>
  <si>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</si>
  <si>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</si>
  <si>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</si>
  <si>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grants, Council Tax Reduction, ESA, Housing Benefit, income support, JSA, Kinship Care allowance, National Insurance, State retirement pension, WTC, Young Carer Grant, and Carers allowance supplement</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</si>
  <si>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</si>
  <si>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</si>
  <si>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</si>
  <si>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</si>
  <si>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</si>
  <si>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</si>
  <si>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</si>
  <si>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</si>
  <si>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</si>
  <si>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</si>
  <si>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</si>
  <si>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</si>
  <si>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</si>
  <si>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</si>
  <si>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</si>
  <si>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</si>
  <si>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</si>
  <si>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</si>
  <si>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</si>
  <si>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</si>
  <si>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</si>
  <si>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</si>
  <si>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</si>
  <si>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</si>
  <si>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</si>
  <si>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</si>
  <si>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</si>
  <si>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</si>
  <si>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</si>
  <si>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</si>
  <si>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</si>
  <si>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</si>
  <si>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</si>
  <si>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</si>
  <si>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</si>
  <si>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</si>
  <si>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</si>
  <si>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</si>
  <si>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</si>
  <si>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</si>
  <si>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</si>
  <si>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</si>
  <si>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</si>
  <si>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</si>
  <si>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</si>
  <si>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</si>
  <si>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</si>
  <si>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</si>
  <si>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</si>
  <si>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</si>
  <si>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</si>
  <si>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</si>
  <si>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</si>
  <si>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</si>
  <si>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</si>
  <si>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</si>
  <si>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</si>
  <si>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</si>
  <si>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</si>
  <si>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</si>
  <si>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</si>
  <si>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</si>
  <si>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</si>
  <si>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</si>
  <si>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</si>
  <si>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</si>
  <si>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</si>
  <si>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</si>
  <si>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</si>
  <si>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</si>
  <si>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</si>
  <si>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</si>
  <si>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</si>
  <si>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</si>
  <si>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</si>
  <si>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Stirling</t>
  </si>
  <si>
    <t>West Dunbartonshire</t>
  </si>
  <si>
    <t>West Lothian</t>
  </si>
  <si>
    <r>
      <t>Table C2.2 Money and Welfare Rights Advice Clients by Age Bracket in 2017/18, 2018/19 and 2019/20</t>
    </r>
    <r>
      <rPr>
        <u/>
        <vertAlign val="superscript"/>
        <sz val="11"/>
        <color theme="10"/>
        <rFont val="Calibri"/>
        <family val="2"/>
        <scheme val="minor"/>
      </rPr>
      <t>1</t>
    </r>
  </si>
  <si>
    <r>
      <t xml:space="preserve">Table C2.5 Money and Welfare Rights Advice Clients by Household Income in 2017/18, 2018/19 and 2019/20 </t>
    </r>
    <r>
      <rPr>
        <u/>
        <vertAlign val="superscript"/>
        <sz val="11"/>
        <color theme="10"/>
        <rFont val="Calibri"/>
        <family val="2"/>
        <scheme val="minor"/>
      </rPr>
      <t>2</t>
    </r>
  </si>
  <si>
    <r>
      <t>Table C2.6 Money and Welfare Rights Advice Clients by Economic Status in 2017/18, 2018/19 and 2019/20</t>
    </r>
    <r>
      <rPr>
        <u/>
        <vertAlign val="superscript"/>
        <sz val="11"/>
        <color theme="10"/>
        <rFont val="Calibri"/>
        <family val="2"/>
        <scheme val="minor"/>
      </rPr>
      <t>3</t>
    </r>
  </si>
  <si>
    <r>
      <t>Table C2.7 Money and Welfare Rights Advice Clients by Housing Tenure in 2017/18, 2018/19 and 2019/20</t>
    </r>
    <r>
      <rPr>
        <u/>
        <vertAlign val="superscript"/>
        <sz val="11"/>
        <color theme="10"/>
        <rFont val="Calibri"/>
        <family val="2"/>
        <scheme val="minor"/>
      </rPr>
      <t>1</t>
    </r>
  </si>
  <si>
    <r>
      <t>Table C2.8 Proportion of Money and Welfare Rights Advice Clients by Household Composition in 2018/19 and 2019/20</t>
    </r>
    <r>
      <rPr>
        <u/>
        <vertAlign val="superscript"/>
        <sz val="11"/>
        <color theme="10"/>
        <rFont val="Calibri"/>
        <family val="2"/>
        <scheme val="minor"/>
      </rPr>
      <t>1</t>
    </r>
  </si>
  <si>
    <t>Table C2.8 - 2019/20 figures include Money Matters and East Kilbride CAB only. 2018/19 figures include Money Matters, East Kilbride CAB and Rutherglen &amp; Cambuslang CAB only.</t>
  </si>
  <si>
    <r>
      <t>Table C3.2 Amount Owed by Debt Clients for Each Debt Type in 2017/18, 2018/19 and 2019/20</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</si>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</sst>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794">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4"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4" fillId="2" borderId="0" xfId="0" applyFont="1" applyFill="1" applyBorder="1"/>
    <xf numFmtId="0" fontId="13" fillId="4" borderId="99" xfId="0" applyFont="1" applyFill="1" applyBorder="1" applyAlignment="1">
      <alignment wrapText="1"/>
    </xf>
    <xf numFmtId="0" fontId="13" fillId="4" borderId="75" xfId="0" applyFont="1" applyFill="1" applyBorder="1" applyAlignment="1">
      <alignment wrapText="1"/>
    </xf>
    <xf numFmtId="0" fontId="13" fillId="4" borderId="99" xfId="0" applyFont="1" applyFill="1" applyBorder="1"/>
    <xf numFmtId="0" fontId="15" fillId="0" borderId="0" xfId="11" applyFont="1" applyFill="1" applyBorder="1"/>
    <xf numFmtId="0" fontId="0" fillId="3" borderId="4" xfId="0" applyFill="1" applyBorder="1" applyAlignment="1">
      <alignment horizontal="left" wrapText="1" indent="2"/>
    </xf>
    <xf numFmtId="0" fontId="0" fillId="2" borderId="103" xfId="0" applyFill="1" applyBorder="1" applyAlignment="1">
      <alignment horizontal="left" wrapText="1" indent="2"/>
    </xf>
    <xf numFmtId="0" fontId="0" fillId="3" borderId="0" xfId="0" applyFill="1" applyAlignment="1">
      <alignment horizontal="left" wrapText="1" indent="2"/>
    </xf>
    <xf numFmtId="1" fontId="0" fillId="2" borderId="0" xfId="2" applyNumberFormat="1" applyFont="1" applyFill="1" applyBorder="1" applyAlignment="1">
      <alignment horizont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4"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4"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0" fillId="3" borderId="0" xfId="0" applyFill="1" applyBorder="1" applyAlignment="1">
      <alignment horizontal="left" indent="2"/>
    </xf>
    <xf numFmtId="0" fontId="0" fillId="3" borderId="11" xfId="0" applyFill="1" applyBorder="1" applyAlignment="1">
      <alignment horizontal="left" wrapText="1" indent="2"/>
    </xf>
    <xf numFmtId="0" fontId="0" fillId="2" borderId="2" xfId="0" applyFill="1" applyBorder="1" applyAlignment="1">
      <alignment horizontal="left" wrapText="1" indent="2"/>
    </xf>
    <xf numFmtId="9" fontId="0" fillId="0" borderId="0" xfId="0" applyNumberFormat="1"/>
    <xf numFmtId="1" fontId="0" fillId="3" borderId="0"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91" xfId="1" applyNumberFormat="1" applyFont="1" applyFill="1" applyBorder="1" applyAlignment="1">
      <alignment horizontal="center"/>
    </xf>
    <xf numFmtId="0" fontId="0" fillId="3" borderId="2" xfId="0" applyFill="1" applyBorder="1" applyAlignment="1">
      <alignment horizontal="left" wrapText="1" indent="2"/>
    </xf>
    <xf numFmtId="0" fontId="0" fillId="2" borderId="75" xfId="0" applyFill="1" applyBorder="1" applyAlignment="1">
      <alignment horizontal="left" indent="2"/>
    </xf>
    <xf numFmtId="0" fontId="0" fillId="0" borderId="0" xfId="0" applyNumberFormat="1"/>
    <xf numFmtId="9" fontId="0" fillId="0" borderId="0" xfId="2" applyFont="1"/>
    <xf numFmtId="43" fontId="0" fillId="2" borderId="0" xfId="1" applyFont="1" applyFill="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0" fontId="12" fillId="0" borderId="102" xfId="0" applyFont="1" applyBorder="1" applyAlignment="1">
      <alignment horizontal="left" wrapText="1" indent="2"/>
    </xf>
    <xf numFmtId="0" fontId="0" fillId="0" borderId="101" xfId="0" applyBorder="1" applyAlignment="1">
      <alignment horizontal="left" wrapText="1" indent="2"/>
    </xf>
    <xf numFmtId="0" fontId="6" fillId="2" borderId="106" xfId="4" applyFill="1" applyBorder="1"/>
    <xf numFmtId="0" fontId="6" fillId="2" borderId="102" xfId="4" applyFill="1" applyBorder="1"/>
    <xf numFmtId="0" fontId="6" fillId="2" borderId="107" xfId="4" applyFill="1" applyBorder="1"/>
    <xf numFmtId="0" fontId="6" fillId="2" borderId="105" xfId="4" applyFill="1" applyBorder="1"/>
    <xf numFmtId="0" fontId="6" fillId="0" borderId="0" xfId="4"/>
    <xf numFmtId="0" fontId="0" fillId="0" borderId="0" xfId="0" applyFill="1"/>
    <xf numFmtId="0" fontId="6" fillId="2" borderId="106" xfId="4" quotePrefix="1" applyFill="1" applyBorder="1"/>
    <xf numFmtId="0" fontId="6" fillId="2" borderId="107" xfId="4" quotePrefix="1"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Demographics!$C$136</c:f>
              <c:strCache>
                <c:ptCount val="1"/>
                <c:pt idx="0">
                  <c:v>South Lanarkshire</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6F45-44A1-A65F-99725BA7E3F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45-44A1-A65F-99725BA7E3F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Demographics!$C$137:$F$137</c:f>
              <c:strCache>
                <c:ptCount val="4"/>
                <c:pt idx="0">
                  <c:v>Owner Occupied</c:v>
                </c:pt>
                <c:pt idx="1">
                  <c:v>Social Rented</c:v>
                </c:pt>
                <c:pt idx="2">
                  <c:v>Private Rented</c:v>
                </c:pt>
                <c:pt idx="3">
                  <c:v>Other</c:v>
                </c:pt>
              </c:strCache>
            </c:strRef>
          </c:cat>
          <c:val>
            <c:numRef>
              <c:f>Demographics!$C$145:$F$145</c:f>
              <c:numCache>
                <c:formatCode>0%</c:formatCode>
                <c:ptCount val="4"/>
                <c:pt idx="0">
                  <c:v>0.31970651827545249</c:v>
                </c:pt>
                <c:pt idx="1">
                  <c:v>0.42470313417624178</c:v>
                </c:pt>
                <c:pt idx="2">
                  <c:v>0.14330672579842355</c:v>
                </c:pt>
                <c:pt idx="3">
                  <c:v>0.11228362174988216</c:v>
                </c:pt>
              </c:numCache>
            </c:numRef>
          </c:val>
          <c:extLst>
            <c:ext xmlns:c16="http://schemas.microsoft.com/office/drawing/2014/chart" uri="{C3380CC4-5D6E-409C-BE32-E72D297353CC}">
              <c16:uniqueId val="{00000000-6F45-44A1-A65F-99725BA7E3FE}"/>
            </c:ext>
          </c:extLst>
        </c:ser>
        <c:ser>
          <c:idx val="1"/>
          <c:order val="1"/>
          <c:tx>
            <c:strRef>
              <c:f>Demographics!$G$136</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6F45-44A1-A65F-99725BA7E3F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45-44A1-A65F-99725BA7E3F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Demographics!$C$137:$F$137</c:f>
              <c:strCache>
                <c:ptCount val="4"/>
                <c:pt idx="0">
                  <c:v>Owner Occupied</c:v>
                </c:pt>
                <c:pt idx="1">
                  <c:v>Social Rented</c:v>
                </c:pt>
                <c:pt idx="2">
                  <c:v>Private Rented</c:v>
                </c:pt>
                <c:pt idx="3">
                  <c:v>Other</c:v>
                </c:pt>
              </c:strCache>
            </c:strRef>
          </c:cat>
          <c:val>
            <c:numRef>
              <c:f>Demographics!$G$145:$J$145</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6F45-44A1-A65F-99725BA7E3FE}"/>
            </c:ext>
          </c:extLst>
        </c:ser>
        <c:dLbls>
          <c:showLegendKey val="0"/>
          <c:showVal val="0"/>
          <c:showCatName val="0"/>
          <c:showSerName val="0"/>
          <c:showPercent val="0"/>
          <c:showBubbleSize val="0"/>
        </c:dLbls>
        <c:gapWidth val="219"/>
        <c:overlap val="-27"/>
        <c:axId val="470778264"/>
        <c:axId val="470778592"/>
      </c:barChart>
      <c:catAx>
        <c:axId val="470778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70778592"/>
        <c:crosses val="autoZero"/>
        <c:auto val="1"/>
        <c:lblAlgn val="ctr"/>
        <c:lblOffset val="100"/>
        <c:noMultiLvlLbl val="0"/>
      </c:catAx>
      <c:valAx>
        <c:axId val="470778592"/>
        <c:scaling>
          <c:orientation val="minMax"/>
        </c:scaling>
        <c:delete val="1"/>
        <c:axPos val="l"/>
        <c:numFmt formatCode="0%" sourceLinked="1"/>
        <c:majorTickMark val="none"/>
        <c:minorTickMark val="none"/>
        <c:tickLblPos val="nextTo"/>
        <c:crossAx val="470778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Volume!$C$22</c:f>
              <c:strCache>
                <c:ptCount val="1"/>
                <c:pt idx="0">
                  <c:v>South Lanarkshire</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4-E284-4AA0-88AC-9936DFF97DF7}"/>
              </c:ext>
            </c:extLst>
          </c:dPt>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E-2C38-4E7F-A3C5-70BC240B1841}"/>
              </c:ext>
            </c:extLst>
          </c:dPt>
          <c:dPt>
            <c:idx val="2"/>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2-0246-4D1D-B545-BD44E3D79856}"/>
              </c:ext>
            </c:extLst>
          </c:dPt>
          <c:dPt>
            <c:idx val="3"/>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6-E284-4AA0-88AC-9936DFF97DF7}"/>
              </c:ext>
            </c:extLst>
          </c:dPt>
          <c:dPt>
            <c:idx val="4"/>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8-E284-4AA0-88AC-9936DFF97DF7}"/>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38-4E7F-A3C5-70BC240B18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6.4692710187548061E-2</c:v>
                </c:pt>
                <c:pt idx="1">
                  <c:v>0.7540297851080443</c:v>
                </c:pt>
                <c:pt idx="2">
                  <c:v>0.17462551718567229</c:v>
                </c:pt>
                <c:pt idx="3">
                  <c:v>0</c:v>
                </c:pt>
                <c:pt idx="4">
                  <c:v>2.1652241811039876E-3</c:v>
                </c:pt>
                <c:pt idx="5">
                  <c:v>4.4867633376313729E-3</c:v>
                </c:pt>
              </c:numCache>
            </c:numRef>
          </c:val>
          <c:extLst>
            <c:ext xmlns:c16="http://schemas.microsoft.com/office/drawing/2014/chart" uri="{C3380CC4-5D6E-409C-BE32-E72D297353CC}">
              <c16:uniqueId val="{00000000-0246-4D1D-B545-BD44E3D79856}"/>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5-E284-4AA0-88AC-9936DFF97DF7}"/>
              </c:ext>
            </c:extLst>
          </c:dPt>
          <c:dPt>
            <c:idx val="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F-2C38-4E7F-A3C5-70BC240B1841}"/>
              </c:ext>
            </c:extLst>
          </c:dPt>
          <c:dPt>
            <c:idx val="2"/>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3-0246-4D1D-B545-BD44E3D79856}"/>
              </c:ext>
            </c:extLst>
          </c:dPt>
          <c:dPt>
            <c:idx val="3"/>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7-E284-4AA0-88AC-9936DFF97DF7}"/>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38-4E7F-A3C5-70BC240B18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0246-4D1D-B545-BD44E3D79856}"/>
            </c:ext>
          </c:extLst>
        </c:ser>
        <c:dLbls>
          <c:showLegendKey val="0"/>
          <c:showVal val="0"/>
          <c:showCatName val="0"/>
          <c:showSerName val="0"/>
          <c:showPercent val="0"/>
          <c:showBubbleSize val="0"/>
        </c:dLbls>
        <c:gapWidth val="219"/>
        <c:overlap val="-27"/>
        <c:axId val="765776768"/>
        <c:axId val="765774144"/>
      </c:barChart>
      <c:catAx>
        <c:axId val="76577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5774144"/>
        <c:crosses val="autoZero"/>
        <c:auto val="1"/>
        <c:lblAlgn val="ctr"/>
        <c:lblOffset val="100"/>
        <c:noMultiLvlLbl val="0"/>
      </c:catAx>
      <c:valAx>
        <c:axId val="765774144"/>
        <c:scaling>
          <c:orientation val="minMax"/>
        </c:scaling>
        <c:delete val="1"/>
        <c:axPos val="l"/>
        <c:numFmt formatCode="0%" sourceLinked="1"/>
        <c:majorTickMark val="none"/>
        <c:minorTickMark val="none"/>
        <c:tickLblPos val="nextTo"/>
        <c:crossAx val="765776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Data'!$H$3</c:f>
              <c:strCache>
                <c:ptCount val="1"/>
                <c:pt idx="0">
                  <c:v>South Lanarkshire</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4-0E0E-4499-8803-831750AA9E18}"/>
              </c:ext>
            </c:extLst>
          </c:dPt>
          <c:dPt>
            <c:idx val="2"/>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2-0E0E-4499-8803-831750AA9E18}"/>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0E-4499-8803-831750AA9E1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Data'!$G$4:$G$12</c:f>
              <c:strCache>
                <c:ptCount val="9"/>
                <c:pt idx="0">
                  <c:v>Token payments</c:v>
                </c:pt>
                <c:pt idx="1">
                  <c:v>Sequestration</c:v>
                </c:pt>
                <c:pt idx="2">
                  <c:v>Pro rata offers</c:v>
                </c:pt>
                <c:pt idx="3">
                  <c:v>Debt Arrangement Scheme</c:v>
                </c:pt>
                <c:pt idx="4">
                  <c:v>Debt written off</c:v>
                </c:pt>
                <c:pt idx="5">
                  <c:v>Moratorium</c:v>
                </c:pt>
                <c:pt idx="6">
                  <c:v>Trust deed</c:v>
                </c:pt>
                <c:pt idx="7">
                  <c:v>Nil payments/offers</c:v>
                </c:pt>
                <c:pt idx="8">
                  <c:v>Awaiting sequestration</c:v>
                </c:pt>
              </c:strCache>
            </c:strRef>
          </c:cat>
          <c:val>
            <c:numRef>
              <c:f>'Chart Data'!$H$4:$H$12</c:f>
              <c:numCache>
                <c:formatCode>0%</c:formatCode>
                <c:ptCount val="9"/>
                <c:pt idx="0">
                  <c:v>0.32607305868185127</c:v>
                </c:pt>
                <c:pt idx="1">
                  <c:v>0.2334190689998662</c:v>
                </c:pt>
                <c:pt idx="2">
                  <c:v>0.22002349058146622</c:v>
                </c:pt>
                <c:pt idx="3">
                  <c:v>9.8600972331663206E-2</c:v>
                </c:pt>
                <c:pt idx="4">
                  <c:v>5.0549352522264016E-2</c:v>
                </c:pt>
                <c:pt idx="5">
                  <c:v>4.8557113334621843E-2</c:v>
                </c:pt>
                <c:pt idx="6">
                  <c:v>1.0882978248910959E-2</c:v>
                </c:pt>
                <c:pt idx="7">
                  <c:v>8.9204739745171787E-3</c:v>
                </c:pt>
                <c:pt idx="8">
                  <c:v>1.4867456624195299E-3</c:v>
                </c:pt>
              </c:numCache>
            </c:numRef>
          </c:val>
          <c:extLst>
            <c:ext xmlns:c16="http://schemas.microsoft.com/office/drawing/2014/chart" uri="{C3380CC4-5D6E-409C-BE32-E72D297353CC}">
              <c16:uniqueId val="{00000000-0E0E-4499-8803-831750AA9E18}"/>
            </c:ext>
          </c:extLst>
        </c:ser>
        <c:ser>
          <c:idx val="1"/>
          <c:order val="1"/>
          <c:tx>
            <c:strRef>
              <c:f>'Chart Data'!$I$3</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ysClr val="windowText" lastClr="000000"/>
                </a:solidFill>
              </a:ln>
              <a:effectLst/>
            </c:spPr>
            <c:extLst>
              <c:ext xmlns:c16="http://schemas.microsoft.com/office/drawing/2014/chart" uri="{C3380CC4-5D6E-409C-BE32-E72D297353CC}">
                <c16:uniqueId val="{00000005-0E0E-4499-8803-831750AA9E18}"/>
              </c:ext>
            </c:extLst>
          </c:dPt>
          <c:dPt>
            <c:idx val="2"/>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3-0E0E-4499-8803-831750AA9E18}"/>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0E-4499-8803-831750AA9E1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Data'!$G$4:$G$12</c:f>
              <c:strCache>
                <c:ptCount val="9"/>
                <c:pt idx="0">
                  <c:v>Token payments</c:v>
                </c:pt>
                <c:pt idx="1">
                  <c:v>Sequestration</c:v>
                </c:pt>
                <c:pt idx="2">
                  <c:v>Pro rata offers</c:v>
                </c:pt>
                <c:pt idx="3">
                  <c:v>Debt Arrangement Scheme</c:v>
                </c:pt>
                <c:pt idx="4">
                  <c:v>Debt written off</c:v>
                </c:pt>
                <c:pt idx="5">
                  <c:v>Moratorium</c:v>
                </c:pt>
                <c:pt idx="6">
                  <c:v>Trust deed</c:v>
                </c:pt>
                <c:pt idx="7">
                  <c:v>Nil payments/offers</c:v>
                </c:pt>
                <c:pt idx="8">
                  <c:v>Awaiting sequestration</c:v>
                </c:pt>
              </c:strCache>
            </c:strRef>
          </c:cat>
          <c:val>
            <c:numRef>
              <c:f>'Chart Data'!$I$4:$I$12</c:f>
              <c:numCache>
                <c:formatCode>0%</c:formatCode>
                <c:ptCount val="9"/>
                <c:pt idx="0">
                  <c:v>0.19014569241912196</c:v>
                </c:pt>
                <c:pt idx="1">
                  <c:v>0.20638587645165141</c:v>
                </c:pt>
                <c:pt idx="2">
                  <c:v>0.17778202870685106</c:v>
                </c:pt>
                <c:pt idx="3">
                  <c:v>0.12537870055638123</c:v>
                </c:pt>
                <c:pt idx="4">
                  <c:v>7.1676386579489923E-2</c:v>
                </c:pt>
                <c:pt idx="5">
                  <c:v>5.2476084436531172E-2</c:v>
                </c:pt>
                <c:pt idx="6">
                  <c:v>3.6257155049368002E-2</c:v>
                </c:pt>
                <c:pt idx="7">
                  <c:v>3.2120674066553202E-2</c:v>
                </c:pt>
                <c:pt idx="8">
                  <c:v>2.9233312242185245E-2</c:v>
                </c:pt>
              </c:numCache>
            </c:numRef>
          </c:val>
          <c:extLst>
            <c:ext xmlns:c16="http://schemas.microsoft.com/office/drawing/2014/chart" uri="{C3380CC4-5D6E-409C-BE32-E72D297353CC}">
              <c16:uniqueId val="{00000001-0E0E-4499-8803-831750AA9E18}"/>
            </c:ext>
          </c:extLst>
        </c:ser>
        <c:dLbls>
          <c:showLegendKey val="0"/>
          <c:showVal val="0"/>
          <c:showCatName val="0"/>
          <c:showSerName val="0"/>
          <c:showPercent val="0"/>
          <c:showBubbleSize val="0"/>
        </c:dLbls>
        <c:gapWidth val="182"/>
        <c:overlap val="-35"/>
        <c:axId val="664967184"/>
        <c:axId val="664976368"/>
      </c:barChart>
      <c:catAx>
        <c:axId val="664967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64976368"/>
        <c:crosses val="autoZero"/>
        <c:auto val="1"/>
        <c:lblAlgn val="ctr"/>
        <c:lblOffset val="100"/>
        <c:noMultiLvlLbl val="0"/>
      </c:catAx>
      <c:valAx>
        <c:axId val="664976368"/>
        <c:scaling>
          <c:orientation val="minMax"/>
        </c:scaling>
        <c:delete val="1"/>
        <c:axPos val="t"/>
        <c:numFmt formatCode="0%" sourceLinked="1"/>
        <c:majorTickMark val="none"/>
        <c:minorTickMark val="none"/>
        <c:tickLblPos val="nextTo"/>
        <c:crossAx val="6649671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20</xdr:row>
      <xdr:rowOff>0</xdr:rowOff>
    </xdr:from>
    <xdr:to>
      <xdr:col>3</xdr:col>
      <xdr:colOff>304800</xdr:colOff>
      <xdr:row>21</xdr:row>
      <xdr:rowOff>114300</xdr:rowOff>
    </xdr:to>
    <xdr:sp macro="" textlink="">
      <xdr:nvSpPr>
        <xdr:cNvPr id="2050" name="AutoShape 2">
          <a:extLst>
            <a:ext uri="{FF2B5EF4-FFF2-40B4-BE49-F238E27FC236}">
              <a16:creationId xmlns:a16="http://schemas.microsoft.com/office/drawing/2014/main" id="{E37BACB1-EE89-49CA-A906-37ADDA3C6121}"/>
            </a:ext>
          </a:extLst>
        </xdr:cNvPr>
        <xdr:cNvSpPr>
          <a:spLocks noChangeAspect="1" noChangeArrowheads="1"/>
        </xdr:cNvSpPr>
      </xdr:nvSpPr>
      <xdr:spPr bwMode="auto">
        <a:xfrm>
          <a:off x="182880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352425</xdr:colOff>
      <xdr:row>4</xdr:row>
      <xdr:rowOff>28575</xdr:rowOff>
    </xdr:from>
    <xdr:to>
      <xdr:col>14</xdr:col>
      <xdr:colOff>9525</xdr:colOff>
      <xdr:row>19</xdr:row>
      <xdr:rowOff>47627</xdr:rowOff>
    </xdr:to>
    <xdr:grpSp>
      <xdr:nvGrpSpPr>
        <xdr:cNvPr id="3" name="Group 2">
          <a:extLst>
            <a:ext uri="{FF2B5EF4-FFF2-40B4-BE49-F238E27FC236}">
              <a16:creationId xmlns:a16="http://schemas.microsoft.com/office/drawing/2014/main" id="{6470E123-D4EC-4748-B596-4234295A6065}"/>
            </a:ext>
          </a:extLst>
        </xdr:cNvPr>
        <xdr:cNvGrpSpPr/>
      </xdr:nvGrpSpPr>
      <xdr:grpSpPr>
        <a:xfrm>
          <a:off x="352425" y="838200"/>
          <a:ext cx="8191500" cy="2876552"/>
          <a:chOff x="352425" y="838200"/>
          <a:chExt cx="8191500" cy="287655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4"/>
            <a:ext cx="8067675" cy="2847978"/>
            <a:chOff x="647700" y="485774"/>
            <a:chExt cx="8067675" cy="284797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885949"/>
              <a:ext cx="2962275" cy="1409701"/>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2819401" y="485775"/>
              <a:ext cx="3086100" cy="1276350"/>
              <a:chOff x="3962401" y="504825"/>
              <a:chExt cx="3086100" cy="12763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3962401" y="504825"/>
                <a:ext cx="3086100" cy="12763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019550" y="533401"/>
                <a:ext cx="2971800" cy="1114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i="0" u="none" strike="noStrike">
                    <a:solidFill>
                      <a:schemeClr val="accent3">
                        <a:lumMod val="50000"/>
                      </a:schemeClr>
                    </a:solidFill>
                    <a:effectLst/>
                    <a:latin typeface="+mn-lt"/>
                    <a:ea typeface="+mn-ea"/>
                    <a:cs typeface="+mn-cs"/>
                  </a:rPr>
                  <a:t>26%</a:t>
                </a:r>
                <a:r>
                  <a:rPr lang="en-GB" sz="1200" b="0" i="0" u="none" strike="noStrike">
                    <a:solidFill>
                      <a:sysClr val="windowText" lastClr="000000"/>
                    </a:solidFill>
                    <a:effectLst/>
                    <a:latin typeface="+mn-lt"/>
                    <a:ea typeface="+mn-ea"/>
                    <a:cs typeface="+mn-cs"/>
                  </a:rPr>
                  <a:t> </a:t>
                </a:r>
              </a:p>
              <a:p>
                <a:pPr algn="r"/>
                <a:r>
                  <a:rPr lang="en-GB" sz="1200" b="0" i="0" u="none" strike="noStrike">
                    <a:solidFill>
                      <a:sysClr val="windowText" lastClr="000000"/>
                    </a:solidFill>
                    <a:effectLst/>
                    <a:latin typeface="+mn-lt"/>
                    <a:ea typeface="+mn-ea"/>
                    <a:cs typeface="+mn-cs"/>
                  </a:rPr>
                  <a:t>of welfare benefit claims </a:t>
                </a:r>
              </a:p>
              <a:p>
                <a:pPr algn="r"/>
                <a:r>
                  <a:rPr lang="en-GB" sz="1200" b="0" i="0" u="none" strike="noStrike">
                    <a:solidFill>
                      <a:sysClr val="windowText" lastClr="000000"/>
                    </a:solidFill>
                    <a:effectLst/>
                    <a:latin typeface="+mn-lt"/>
                    <a:ea typeface="+mn-ea"/>
                    <a:cs typeface="+mn-cs"/>
                  </a:rPr>
                  <a:t>supported by the service were for </a:t>
                </a:r>
              </a:p>
              <a:p>
                <a:pPr algn="r"/>
                <a:r>
                  <a:rPr lang="en-GB" sz="1200" b="0" i="0" u="none" strike="noStrike">
                    <a:solidFill>
                      <a:sysClr val="windowText" lastClr="000000"/>
                    </a:solidFill>
                    <a:effectLst/>
                    <a:latin typeface="+mn-lt"/>
                    <a:ea typeface="+mn-ea"/>
                    <a:cs typeface="+mn-cs"/>
                  </a:rPr>
                  <a:t>Personal Independence</a:t>
                </a:r>
                <a:r>
                  <a:rPr lang="en-GB" sz="1200" b="0" i="0" u="none" strike="noStrike" baseline="0">
                    <a:solidFill>
                      <a:sysClr val="windowText" lastClr="000000"/>
                    </a:solidFill>
                    <a:effectLst/>
                    <a:latin typeface="+mn-lt"/>
                    <a:ea typeface="+mn-ea"/>
                    <a:cs typeface="+mn-cs"/>
                  </a:rPr>
                  <a:t> Payment</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028824" cy="130492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686175" y="1866898"/>
              <a:ext cx="2886075" cy="1447801"/>
              <a:chOff x="3305175" y="2351323"/>
              <a:chExt cx="2886075" cy="1334852"/>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305175" y="2351323"/>
                <a:ext cx="2886075" cy="1334852"/>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400426" y="2496293"/>
                <a:ext cx="2676524"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baseline="0">
                    <a:solidFill>
                      <a:srgbClr val="C00000"/>
                    </a:solidFill>
                    <a:effectLst/>
                    <a:latin typeface="+mn-lt"/>
                    <a:ea typeface="+mn-ea"/>
                    <a:cs typeface="+mn-cs"/>
                  </a:rPr>
                  <a:t>75%</a:t>
                </a:r>
              </a:p>
              <a:p>
                <a:pPr algn="l"/>
                <a:r>
                  <a:rPr lang="en-GB" sz="1200" b="0" i="0" u="none" strike="noStrike">
                    <a:solidFill>
                      <a:schemeClr val="dk1"/>
                    </a:solidFill>
                    <a:effectLst/>
                    <a:latin typeface="+mn-lt"/>
                    <a:ea typeface="+mn-ea"/>
                    <a:cs typeface="+mn-cs"/>
                  </a:rPr>
                  <a:t>of initial contacts were made</a:t>
                </a:r>
                <a:r>
                  <a:rPr lang="en-GB" sz="1200" b="0" i="0" u="none" strike="noStrike" baseline="0">
                    <a:solidFill>
                      <a:schemeClr val="dk1"/>
                    </a:solidFill>
                    <a:effectLst/>
                    <a:latin typeface="+mn-lt"/>
                    <a:ea typeface="+mn-ea"/>
                    <a:cs typeface="+mn-cs"/>
                  </a:rPr>
                  <a:t> face to face, comparatively higher than 48% across services in Scotland </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2573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chemeClr val="accent5">
                      <a:lumMod val="50000"/>
                    </a:schemeClr>
                  </a:solidFill>
                  <a:effectLst/>
                  <a:latin typeface="+mn-lt"/>
                  <a:ea typeface="+mn-ea"/>
                  <a:cs typeface="+mn-cs"/>
                </a:rPr>
                <a:t>£41,031,708</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welfare</a:t>
              </a:r>
              <a:r>
                <a:rPr lang="en-GB" sz="1200" b="0" i="0" u="none" strike="noStrike" baseline="0">
                  <a:solidFill>
                    <a:schemeClr val="dk1"/>
                  </a:solidFill>
                  <a:effectLst/>
                  <a:latin typeface="+mn-lt"/>
                  <a:ea typeface="+mn-ea"/>
                  <a:cs typeface="+mn-cs"/>
                </a:rPr>
                <a:t> rights related financial gain was secured for clients in 2019/20</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677024" y="1847850"/>
              <a:ext cx="2038351" cy="1485902"/>
              <a:chOff x="9848849" y="2260580"/>
              <a:chExt cx="2038351" cy="1120795"/>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848849" y="2260580"/>
                <a:ext cx="2038351" cy="112079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925050" y="2296503"/>
                <a:ext cx="1543050" cy="10776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b="1" baseline="0">
                    <a:solidFill>
                      <a:schemeClr val="accent3">
                        <a:lumMod val="50000"/>
                      </a:schemeClr>
                    </a:solidFill>
                  </a:rPr>
                  <a:t>Token Payments </a:t>
                </a:r>
              </a:p>
              <a:p>
                <a:pPr algn="l"/>
                <a:r>
                  <a:rPr lang="en-GB" sz="1200" b="0" baseline="0">
                    <a:solidFill>
                      <a:sysClr val="windowText" lastClr="000000"/>
                    </a:solidFill>
                  </a:rPr>
                  <a:t>were the most commonly agreed debt strategy for debt clients in 2019/20</a:t>
                </a:r>
                <a:endParaRPr lang="en-GB" sz="12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9575" y="942975"/>
            <a:ext cx="1314450" cy="100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800" b="1">
                <a:solidFill>
                  <a:srgbClr val="C00000"/>
                </a:solidFill>
                <a:effectLst/>
                <a:latin typeface="+mn-lt"/>
                <a:ea typeface="+mn-ea"/>
                <a:cs typeface="+mn-cs"/>
              </a:rPr>
              <a:t>35%</a:t>
            </a:r>
            <a:endParaRPr lang="en-GB" sz="2800">
              <a:solidFill>
                <a:srgbClr val="C00000"/>
              </a:solidFill>
              <a:effectLst/>
            </a:endParaRPr>
          </a:p>
          <a:p>
            <a:r>
              <a:rPr lang="en-GB" sz="1200">
                <a:solidFill>
                  <a:sysClr val="windowText" lastClr="000000"/>
                </a:solidFill>
              </a:rPr>
              <a:t>of clients were aged 60+</a:t>
            </a: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590799"/>
            <a:ext cx="2876550" cy="105727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32%</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of South Lanarkshire clients were from owner occupied housing, comparatively</a:t>
            </a:r>
            <a:r>
              <a:rPr lang="en-GB" sz="1100" baseline="0">
                <a:solidFill>
                  <a:schemeClr val="dk1"/>
                </a:solidFill>
                <a:effectLst/>
                <a:latin typeface="+mn-lt"/>
                <a:ea typeface="+mn-ea"/>
                <a:cs typeface="+mn-cs"/>
              </a:rPr>
              <a:t> higher than 24% across services in Scotland</a:t>
            </a:r>
            <a:endParaRPr lang="en-GB" sz="1100">
              <a:solidFill>
                <a:schemeClr val="dk1"/>
              </a:solidFill>
              <a:effectLst/>
              <a:latin typeface="+mn-lt"/>
              <a:ea typeface="+mn-ea"/>
              <a:cs typeface="+mn-cs"/>
            </a:endParaRPr>
          </a:p>
        </xdr:txBody>
      </xdr:sp>
      <xdr:pic>
        <xdr:nvPicPr>
          <xdr:cNvPr id="36" name="Graphic 35" descr="Wallet">
            <a:extLst>
              <a:ext uri="{FF2B5EF4-FFF2-40B4-BE49-F238E27FC236}">
                <a16:creationId xmlns:a16="http://schemas.microsoft.com/office/drawing/2014/main" id="{4414ACC5-641F-4F89-B7B6-37AEA8306A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572375" y="838200"/>
            <a:ext cx="914400" cy="914400"/>
          </a:xfrm>
          <a:prstGeom prst="rect">
            <a:avLst/>
          </a:prstGeom>
        </xdr:spPr>
      </xdr:pic>
      <xdr:pic>
        <xdr:nvPicPr>
          <xdr:cNvPr id="25" name="Graphic 24" descr="House">
            <a:extLst>
              <a:ext uri="{FF2B5EF4-FFF2-40B4-BE49-F238E27FC236}">
                <a16:creationId xmlns:a16="http://schemas.microsoft.com/office/drawing/2014/main" id="{659A4224-0C2A-41D5-BC1C-7469FADE06F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43150" y="2228849"/>
            <a:ext cx="914400" cy="914400"/>
          </a:xfrm>
          <a:prstGeom prst="rect">
            <a:avLst/>
          </a:prstGeom>
        </xdr:spPr>
      </xdr:pic>
      <xdr:pic>
        <xdr:nvPicPr>
          <xdr:cNvPr id="6" name="Graphic 5" descr="Receiver">
            <a:extLst>
              <a:ext uri="{FF2B5EF4-FFF2-40B4-BE49-F238E27FC236}">
                <a16:creationId xmlns:a16="http://schemas.microsoft.com/office/drawing/2014/main" id="{622E1A9E-2A88-4518-950B-F1D590A3E46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53050" y="2247900"/>
            <a:ext cx="914400" cy="914400"/>
          </a:xfrm>
          <a:prstGeom prst="rect">
            <a:avLst/>
          </a:prstGeom>
        </xdr:spPr>
      </xdr:pic>
      <xdr:pic>
        <xdr:nvPicPr>
          <xdr:cNvPr id="11" name="Graphic 10" descr="Calculator">
            <a:extLst>
              <a:ext uri="{FF2B5EF4-FFF2-40B4-BE49-F238E27FC236}">
                <a16:creationId xmlns:a16="http://schemas.microsoft.com/office/drawing/2014/main" id="{1E89AFF9-6ADA-43A9-B899-B63793C535B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629525" y="2571750"/>
            <a:ext cx="914400" cy="914400"/>
          </a:xfrm>
          <a:prstGeom prst="rect">
            <a:avLst/>
          </a:prstGeom>
        </xdr:spPr>
      </xdr:pic>
      <xdr:pic>
        <xdr:nvPicPr>
          <xdr:cNvPr id="17" name="Graphic 16" descr="Man with cane">
            <a:extLst>
              <a:ext uri="{FF2B5EF4-FFF2-40B4-BE49-F238E27FC236}">
                <a16:creationId xmlns:a16="http://schemas.microsoft.com/office/drawing/2014/main" id="{88CAF000-9D7E-4BB5-85E3-4E47373C9DF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343025" y="962025"/>
            <a:ext cx="914400" cy="914400"/>
          </a:xfrm>
          <a:prstGeom prst="rect">
            <a:avLst/>
          </a:prstGeom>
        </xdr:spPr>
      </xdr:pic>
      <xdr:pic>
        <xdr:nvPicPr>
          <xdr:cNvPr id="22" name="Graphic 21" descr="List">
            <a:extLst>
              <a:ext uri="{FF2B5EF4-FFF2-40B4-BE49-F238E27FC236}">
                <a16:creationId xmlns:a16="http://schemas.microsoft.com/office/drawing/2014/main" id="{F508F89B-FB7E-4A3F-977E-DF8C290E795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438400" y="86677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2</xdr:row>
      <xdr:rowOff>0</xdr:rowOff>
    </xdr:from>
    <xdr:to>
      <xdr:col>11</xdr:col>
      <xdr:colOff>144900</xdr:colOff>
      <xdr:row>22</xdr:row>
      <xdr:rowOff>150000</xdr:rowOff>
    </xdr:to>
    <xdr:graphicFrame macro="">
      <xdr:nvGraphicFramePr>
        <xdr:cNvPr id="2" name="Chart 1">
          <a:extLst>
            <a:ext uri="{FF2B5EF4-FFF2-40B4-BE49-F238E27FC236}">
              <a16:creationId xmlns:a16="http://schemas.microsoft.com/office/drawing/2014/main" id="{A4A0C3A4-15B3-4034-9533-EABFF9FF0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238125</xdr:colOff>
      <xdr:row>2</xdr:row>
      <xdr:rowOff>9525</xdr:rowOff>
    </xdr:from>
    <xdr:to>
      <xdr:col>16</xdr:col>
      <xdr:colOff>228600</xdr:colOff>
      <xdr:row>8</xdr:row>
      <xdr:rowOff>66675</xdr:rowOff>
    </xdr:to>
    <xdr:sp macro="" textlink="">
      <xdr:nvSpPr>
        <xdr:cNvPr id="3" name="TextBox 2">
          <a:extLst>
            <a:ext uri="{FF2B5EF4-FFF2-40B4-BE49-F238E27FC236}">
              <a16:creationId xmlns:a16="http://schemas.microsoft.com/office/drawing/2014/main" id="{A42B98F0-A687-4647-A7E1-484330D46348}"/>
            </a:ext>
          </a:extLst>
        </xdr:cNvPr>
        <xdr:cNvSpPr txBox="1"/>
      </xdr:nvSpPr>
      <xdr:spPr>
        <a:xfrm>
          <a:off x="6943725" y="390525"/>
          <a:ext cx="3038475" cy="12001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clients in South Lanarkshire were most commonly from socially rented housing. However, a large proportion were from owner occupied housing. 32% of clients were from this housing tenrue which is comparatively higher than 24% across services in Scotland.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66675</xdr:rowOff>
    </xdr:from>
    <xdr:to>
      <xdr:col>11</xdr:col>
      <xdr:colOff>125850</xdr:colOff>
      <xdr:row>23</xdr:row>
      <xdr:rowOff>26175</xdr:rowOff>
    </xdr:to>
    <xdr:graphicFrame macro="">
      <xdr:nvGraphicFramePr>
        <xdr:cNvPr id="2" name="Chart 1">
          <a:extLst>
            <a:ext uri="{FF2B5EF4-FFF2-40B4-BE49-F238E27FC236}">
              <a16:creationId xmlns:a16="http://schemas.microsoft.com/office/drawing/2014/main" id="{351DA621-832F-46E1-BB77-27D02C694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257175</xdr:colOff>
      <xdr:row>2</xdr:row>
      <xdr:rowOff>57150</xdr:rowOff>
    </xdr:from>
    <xdr:to>
      <xdr:col>16</xdr:col>
      <xdr:colOff>247650</xdr:colOff>
      <xdr:row>7</xdr:row>
      <xdr:rowOff>66675</xdr:rowOff>
    </xdr:to>
    <xdr:sp macro="" textlink="">
      <xdr:nvSpPr>
        <xdr:cNvPr id="3" name="TextBox 2">
          <a:extLst>
            <a:ext uri="{FF2B5EF4-FFF2-40B4-BE49-F238E27FC236}">
              <a16:creationId xmlns:a16="http://schemas.microsoft.com/office/drawing/2014/main" id="{133B9EF7-2287-4128-B5FD-DE9EF9757FFE}"/>
            </a:ext>
          </a:extLst>
        </xdr:cNvPr>
        <xdr:cNvSpPr txBox="1"/>
      </xdr:nvSpPr>
      <xdr:spPr>
        <a:xfrm>
          <a:off x="6962775" y="438150"/>
          <a:ext cx="3038475" cy="9620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contacts to services in South Lanarkshire were more often face to face than contacts to services across Scotland. Face to face contacts made up 75% of initial contacts in South Lanarkshire, compared with 48% across Scotland.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219075</xdr:colOff>
      <xdr:row>2</xdr:row>
      <xdr:rowOff>47624</xdr:rowOff>
    </xdr:from>
    <xdr:to>
      <xdr:col>16</xdr:col>
      <xdr:colOff>209550</xdr:colOff>
      <xdr:row>7</xdr:row>
      <xdr:rowOff>114299</xdr:rowOff>
    </xdr:to>
    <xdr:sp macro="" textlink="">
      <xdr:nvSpPr>
        <xdr:cNvPr id="3" name="TextBox 2">
          <a:extLst>
            <a:ext uri="{FF2B5EF4-FFF2-40B4-BE49-F238E27FC236}">
              <a16:creationId xmlns:a16="http://schemas.microsoft.com/office/drawing/2014/main" id="{1CE9C23E-B6A8-4D8B-A870-4FB9A9EF53CB}"/>
            </a:ext>
          </a:extLst>
        </xdr:cNvPr>
        <xdr:cNvSpPr txBox="1"/>
      </xdr:nvSpPr>
      <xdr:spPr>
        <a:xfrm>
          <a:off x="6924675" y="428624"/>
          <a:ext cx="3038475" cy="101917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most commonly agreed debt strategy used in South Lanarkshire was Token Payments. This made up 33% of the debt strategies agreed which is comparatively higher than 19% across services in Scotland. </a:t>
          </a:r>
          <a:endParaRPr lang="en-GB" sz="1100"/>
        </a:p>
      </xdr:txBody>
    </xdr:sp>
    <xdr:clientData/>
  </xdr:twoCellAnchor>
  <xdr:twoCellAnchor>
    <xdr:from>
      <xdr:col>0</xdr:col>
      <xdr:colOff>171450</xdr:colOff>
      <xdr:row>2</xdr:row>
      <xdr:rowOff>38100</xdr:rowOff>
    </xdr:from>
    <xdr:to>
      <xdr:col>11</xdr:col>
      <xdr:colOff>125850</xdr:colOff>
      <xdr:row>22</xdr:row>
      <xdr:rowOff>188100</xdr:rowOff>
    </xdr:to>
    <xdr:graphicFrame macro="">
      <xdr:nvGraphicFramePr>
        <xdr:cNvPr id="4" name="Chart 3">
          <a:extLst>
            <a:ext uri="{FF2B5EF4-FFF2-40B4-BE49-F238E27FC236}">
              <a16:creationId xmlns:a16="http://schemas.microsoft.com/office/drawing/2014/main" id="{3E78361A-CE3D-4B3E-9A78-45CC1CEEE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677" t="s">
        <v>0</v>
      </c>
      <c r="B1" s="666"/>
      <c r="C1" s="666"/>
    </row>
    <row r="2" spans="1:3" ht="18.75" x14ac:dyDescent="0.3">
      <c r="A2" s="731" t="s">
        <v>1</v>
      </c>
      <c r="B2" s="731"/>
      <c r="C2" s="731"/>
    </row>
    <row r="4" spans="1:3" ht="90" x14ac:dyDescent="0.25">
      <c r="A4" s="676" t="s">
        <v>2</v>
      </c>
      <c r="B4" s="666"/>
      <c r="C4" s="666"/>
    </row>
    <row r="6" spans="1:3" ht="21" x14ac:dyDescent="0.35">
      <c r="A6" s="680" t="s">
        <v>3</v>
      </c>
      <c r="B6" s="666"/>
      <c r="C6" s="666"/>
    </row>
    <row r="7" spans="1:3" x14ac:dyDescent="0.25">
      <c r="A7" s="678" t="s">
        <v>4</v>
      </c>
      <c r="B7" s="666"/>
      <c r="C7" s="666"/>
    </row>
    <row r="8" spans="1:3" x14ac:dyDescent="0.25">
      <c r="A8" s="679" t="s">
        <v>5</v>
      </c>
      <c r="B8" s="666"/>
      <c r="C8" s="666"/>
    </row>
    <row r="10" spans="1:3" x14ac:dyDescent="0.25">
      <c r="A10" s="667" t="s">
        <v>6</v>
      </c>
      <c r="B10" s="666"/>
      <c r="C10" s="666"/>
    </row>
    <row r="11" spans="1:3" x14ac:dyDescent="0.25">
      <c r="A11" s="678" t="s">
        <v>7</v>
      </c>
      <c r="B11" s="666"/>
      <c r="C11" s="666"/>
    </row>
    <row r="12" spans="1:3" x14ac:dyDescent="0.25">
      <c r="A12" s="678" t="s">
        <v>8</v>
      </c>
      <c r="B12" s="666"/>
      <c r="C12" s="666"/>
    </row>
    <row r="13" spans="1:3" x14ac:dyDescent="0.25">
      <c r="A13" s="678" t="s">
        <v>9</v>
      </c>
      <c r="B13" s="666"/>
      <c r="C13" s="666"/>
    </row>
    <row r="14" spans="1:3" x14ac:dyDescent="0.25">
      <c r="A14" s="678" t="s">
        <v>10</v>
      </c>
      <c r="B14" s="666"/>
      <c r="C14" s="666"/>
    </row>
    <row r="15" spans="1:3" x14ac:dyDescent="0.25">
      <c r="A15" s="678" t="s">
        <v>11</v>
      </c>
      <c r="B15" s="666"/>
      <c r="C15" s="666"/>
    </row>
    <row r="16" spans="1:3" x14ac:dyDescent="0.25">
      <c r="A16" s="678" t="s">
        <v>12</v>
      </c>
      <c r="B16" s="666"/>
      <c r="C16" s="666"/>
    </row>
    <row r="17" spans="1:1" x14ac:dyDescent="0.25">
      <c r="A17" s="679" t="s">
        <v>13</v>
      </c>
    </row>
    <row r="18" spans="1:1" x14ac:dyDescent="0.25">
      <c r="A18" s="678" t="s">
        <v>14</v>
      </c>
    </row>
    <row r="19" spans="1:1" x14ac:dyDescent="0.25">
      <c r="A19" s="678" t="s">
        <v>15</v>
      </c>
    </row>
    <row r="20" spans="1:1" x14ac:dyDescent="0.25">
      <c r="A20" s="678" t="s">
        <v>16</v>
      </c>
    </row>
    <row r="22" spans="1:1" x14ac:dyDescent="0.25">
      <c r="A22" s="667" t="s">
        <v>17</v>
      </c>
    </row>
    <row r="23" spans="1:1" x14ac:dyDescent="0.25">
      <c r="A23" s="679" t="s">
        <v>18</v>
      </c>
    </row>
    <row r="24" spans="1:1" x14ac:dyDescent="0.25">
      <c r="A24" s="678" t="s">
        <v>19</v>
      </c>
    </row>
    <row r="25" spans="1:1" x14ac:dyDescent="0.25">
      <c r="A25" s="678"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Housing Tenure Chart'!A1" display="Household Tenure Chart" xr:uid="{7C659B8C-256A-4A52-B653-4B0695BA9FFD}"/>
    <hyperlink ref="A24" location="'Contacts Chart'!A1" display="Contacts Chart" xr:uid="{6AAB5DE3-BDA1-46F4-BA28-22571FFF9918}"/>
    <hyperlink ref="A25" location="'Debt Strategy Chart'!A1" display="Claims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5"/>
  <sheetViews>
    <sheetView topLeftCell="A63" workbookViewId="0">
      <selection activeCell="A79" sqref="A79"/>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31" t="s">
        <v>1</v>
      </c>
      <c r="B1" s="731"/>
      <c r="C1" s="731"/>
      <c r="D1" s="666"/>
      <c r="E1" s="666"/>
      <c r="F1" s="666"/>
      <c r="G1" s="666"/>
      <c r="H1" s="666"/>
      <c r="I1" s="666"/>
      <c r="J1" s="666"/>
      <c r="K1" s="666"/>
      <c r="L1" s="666"/>
      <c r="M1" s="666"/>
    </row>
    <row r="2" spans="1:13" x14ac:dyDescent="0.25">
      <c r="A2" s="667" t="s">
        <v>12</v>
      </c>
      <c r="B2" s="666"/>
      <c r="C2" s="666"/>
      <c r="D2" s="666"/>
      <c r="E2" s="666"/>
      <c r="F2" s="666"/>
      <c r="G2" s="666"/>
      <c r="H2" s="666"/>
      <c r="I2" s="666"/>
      <c r="J2" s="666"/>
      <c r="K2" s="666"/>
      <c r="L2" s="666"/>
      <c r="M2" s="666"/>
    </row>
    <row r="3" spans="1:13" s="666" customFormat="1" x14ac:dyDescent="0.25">
      <c r="A3" s="282" t="s">
        <v>21</v>
      </c>
    </row>
    <row r="4" spans="1:13" s="441" customFormat="1" x14ac:dyDescent="0.25">
      <c r="A4" s="667"/>
      <c r="B4" s="666"/>
      <c r="C4" s="666"/>
      <c r="D4" s="666"/>
      <c r="E4" s="666"/>
      <c r="F4" s="666"/>
      <c r="G4" s="666"/>
      <c r="H4" s="666"/>
      <c r="I4" s="666"/>
      <c r="J4" s="666"/>
      <c r="K4" s="666"/>
      <c r="L4" s="666"/>
      <c r="M4" s="666"/>
    </row>
    <row r="5" spans="1:13" s="441" customFormat="1" x14ac:dyDescent="0.25">
      <c r="A5" s="278" t="s">
        <v>222</v>
      </c>
      <c r="B5" s="666"/>
      <c r="C5" s="279" t="s">
        <v>223</v>
      </c>
      <c r="D5" s="666"/>
      <c r="E5" s="666"/>
      <c r="F5" s="666"/>
      <c r="G5" s="666"/>
      <c r="H5" s="666"/>
      <c r="I5" s="666"/>
      <c r="J5" s="666"/>
      <c r="K5" s="666"/>
      <c r="L5" s="666"/>
      <c r="M5" s="666"/>
    </row>
    <row r="6" spans="1:13" s="441" customFormat="1" x14ac:dyDescent="0.25">
      <c r="A6" s="278" t="s">
        <v>224</v>
      </c>
      <c r="B6" s="666"/>
      <c r="C6" s="279" t="s">
        <v>225</v>
      </c>
      <c r="D6" s="666"/>
      <c r="E6" s="666"/>
      <c r="F6" s="666"/>
      <c r="G6" s="666"/>
      <c r="H6" s="666"/>
      <c r="I6" s="666"/>
      <c r="J6" s="666"/>
      <c r="K6" s="666"/>
      <c r="L6" s="666"/>
      <c r="M6" s="666"/>
    </row>
    <row r="7" spans="1:13" s="441" customFormat="1" x14ac:dyDescent="0.25">
      <c r="A7" s="278" t="s">
        <v>226</v>
      </c>
      <c r="B7" s="666"/>
      <c r="C7" s="279" t="s">
        <v>227</v>
      </c>
      <c r="D7" s="666"/>
      <c r="E7" s="666"/>
      <c r="F7" s="666"/>
      <c r="G7" s="666"/>
      <c r="H7" s="666"/>
      <c r="I7" s="666"/>
      <c r="J7" s="666"/>
      <c r="K7" s="666"/>
      <c r="L7" s="666"/>
      <c r="M7" s="666"/>
    </row>
    <row r="8" spans="1:13" s="441" customFormat="1" x14ac:dyDescent="0.25">
      <c r="A8" s="278" t="s">
        <v>228</v>
      </c>
      <c r="B8" s="666"/>
      <c r="C8" s="279" t="s">
        <v>229</v>
      </c>
      <c r="D8" s="666"/>
      <c r="E8" s="666"/>
      <c r="F8" s="666"/>
      <c r="G8" s="666"/>
      <c r="H8" s="666"/>
      <c r="I8" s="666"/>
      <c r="J8" s="666"/>
      <c r="K8" s="666"/>
      <c r="L8" s="666"/>
      <c r="M8" s="666"/>
    </row>
    <row r="9" spans="1:13" s="441" customFormat="1" x14ac:dyDescent="0.25">
      <c r="A9" s="278" t="s">
        <v>230</v>
      </c>
      <c r="B9" s="666"/>
      <c r="C9" s="279" t="s">
        <v>231</v>
      </c>
      <c r="D9" s="666"/>
      <c r="E9" s="666"/>
      <c r="F9" s="666"/>
      <c r="G9" s="666"/>
      <c r="H9" s="666"/>
      <c r="I9" s="666"/>
      <c r="J9" s="666"/>
      <c r="K9" s="666"/>
      <c r="L9" s="666"/>
      <c r="M9" s="666"/>
    </row>
    <row r="10" spans="1:13" s="441" customFormat="1" x14ac:dyDescent="0.25">
      <c r="A10" s="278" t="s">
        <v>232</v>
      </c>
      <c r="B10" s="666"/>
      <c r="C10" s="279" t="s">
        <v>233</v>
      </c>
      <c r="D10" s="666"/>
      <c r="E10" s="666"/>
      <c r="F10" s="666"/>
      <c r="G10" s="666"/>
      <c r="H10" s="666"/>
      <c r="I10" s="666"/>
      <c r="J10" s="666"/>
      <c r="K10" s="666"/>
      <c r="L10" s="666"/>
      <c r="M10" s="666"/>
    </row>
    <row r="12" spans="1:13" x14ac:dyDescent="0.25">
      <c r="A12" s="282" t="s">
        <v>234</v>
      </c>
      <c r="B12" s="666"/>
      <c r="C12" s="666"/>
      <c r="D12" s="666"/>
      <c r="E12" s="666"/>
      <c r="F12" s="666"/>
      <c r="G12" s="666"/>
      <c r="H12" s="666"/>
      <c r="I12" s="666"/>
      <c r="J12" s="666"/>
      <c r="K12" s="666"/>
      <c r="L12" s="666"/>
      <c r="M12" s="666"/>
    </row>
    <row r="14" spans="1:13" x14ac:dyDescent="0.25">
      <c r="A14" s="666"/>
      <c r="B14" s="667"/>
      <c r="C14" s="737" t="str">
        <f>A1</f>
        <v>South Lanarkshire</v>
      </c>
      <c r="D14" s="738"/>
      <c r="E14" s="746"/>
      <c r="F14" s="738" t="s">
        <v>90</v>
      </c>
      <c r="G14" s="738"/>
      <c r="H14" s="738"/>
      <c r="I14" s="666"/>
      <c r="J14" s="666"/>
      <c r="K14" s="666"/>
      <c r="L14" s="666"/>
      <c r="M14" s="666"/>
    </row>
    <row r="15" spans="1:13" ht="15.75" thickBot="1" x14ac:dyDescent="0.3">
      <c r="A15" s="666"/>
      <c r="B15" s="667" t="s">
        <v>235</v>
      </c>
      <c r="C15" s="415" t="s">
        <v>236</v>
      </c>
      <c r="D15" s="386" t="s">
        <v>237</v>
      </c>
      <c r="E15" s="387" t="s">
        <v>238</v>
      </c>
      <c r="F15" s="360" t="s">
        <v>236</v>
      </c>
      <c r="G15" s="360" t="s">
        <v>237</v>
      </c>
      <c r="H15" s="360" t="s">
        <v>238</v>
      </c>
      <c r="I15" s="666"/>
      <c r="J15" s="666"/>
      <c r="K15" s="666"/>
      <c r="L15" s="666"/>
      <c r="M15" s="666"/>
    </row>
    <row r="16" spans="1:13" x14ac:dyDescent="0.25">
      <c r="A16" s="666"/>
      <c r="B16" s="344" t="s">
        <v>94</v>
      </c>
      <c r="C16" s="409">
        <v>13363</v>
      </c>
      <c r="D16" s="410">
        <v>11120</v>
      </c>
      <c r="E16" s="411">
        <v>6611</v>
      </c>
      <c r="F16" s="409">
        <v>206829</v>
      </c>
      <c r="G16" s="410">
        <v>164415</v>
      </c>
      <c r="H16" s="410">
        <v>99017</v>
      </c>
      <c r="I16" s="666"/>
      <c r="J16" s="666"/>
      <c r="K16" s="666"/>
      <c r="L16" s="666"/>
      <c r="M16" s="666"/>
    </row>
    <row r="17" spans="1:15" x14ac:dyDescent="0.25">
      <c r="A17" s="666"/>
      <c r="B17" s="313" t="s">
        <v>96</v>
      </c>
      <c r="C17" s="165">
        <v>22493</v>
      </c>
      <c r="D17" s="158">
        <v>15306</v>
      </c>
      <c r="E17" s="159">
        <v>10239</v>
      </c>
      <c r="F17" s="158">
        <v>300510</v>
      </c>
      <c r="G17" s="158">
        <v>244637</v>
      </c>
      <c r="H17" s="158">
        <v>68653</v>
      </c>
      <c r="I17" s="666"/>
      <c r="J17" s="666"/>
      <c r="K17" s="666"/>
      <c r="L17" s="666"/>
      <c r="M17" s="666"/>
      <c r="N17" s="666"/>
      <c r="O17" s="666"/>
    </row>
    <row r="18" spans="1:15" ht="15.75" thickBot="1" x14ac:dyDescent="0.3">
      <c r="A18" s="666"/>
      <c r="B18" s="345" t="s">
        <v>97</v>
      </c>
      <c r="C18" s="412">
        <v>21470.22</v>
      </c>
      <c r="D18" s="413">
        <v>15649.68</v>
      </c>
      <c r="E18" s="414">
        <v>10039.66</v>
      </c>
      <c r="F18" s="413">
        <v>302659.79500000004</v>
      </c>
      <c r="G18" s="413">
        <v>249108.245</v>
      </c>
      <c r="H18" s="413">
        <v>104911.72499999999</v>
      </c>
      <c r="I18" s="666"/>
      <c r="J18" s="666"/>
      <c r="K18" s="666"/>
      <c r="L18" s="666"/>
      <c r="M18" s="666"/>
      <c r="N18" s="666"/>
      <c r="O18" s="666"/>
    </row>
    <row r="19" spans="1:15" x14ac:dyDescent="0.25">
      <c r="A19" s="666"/>
      <c r="B19" s="666"/>
      <c r="C19" s="536"/>
      <c r="D19" s="536"/>
      <c r="E19" s="536"/>
      <c r="F19" s="536"/>
      <c r="G19" s="536"/>
      <c r="H19" s="536"/>
      <c r="I19" s="666"/>
      <c r="J19" s="666"/>
      <c r="K19" s="666"/>
      <c r="L19" s="666"/>
      <c r="M19" s="666"/>
      <c r="N19" s="666"/>
      <c r="O19" s="666"/>
    </row>
    <row r="20" spans="1:15" x14ac:dyDescent="0.25">
      <c r="A20" s="282" t="s">
        <v>239</v>
      </c>
      <c r="B20" s="666"/>
      <c r="C20" s="536"/>
      <c r="D20" s="536"/>
      <c r="E20" s="536"/>
      <c r="F20" s="536"/>
      <c r="G20" s="536"/>
      <c r="H20" s="536"/>
      <c r="I20" s="666"/>
      <c r="J20" s="666"/>
      <c r="K20" s="666"/>
      <c r="L20" s="666"/>
      <c r="M20" s="666"/>
      <c r="N20" s="666"/>
      <c r="O20" s="666"/>
    </row>
    <row r="22" spans="1:15" x14ac:dyDescent="0.25">
      <c r="A22" s="666"/>
      <c r="B22" s="666"/>
      <c r="C22" s="737" t="str">
        <f>$A$1</f>
        <v>South Lanarkshire</v>
      </c>
      <c r="D22" s="738"/>
      <c r="E22" s="738"/>
      <c r="F22" s="738"/>
      <c r="G22" s="738"/>
      <c r="H22" s="746"/>
      <c r="I22" s="737" t="s">
        <v>90</v>
      </c>
      <c r="J22" s="738"/>
      <c r="K22" s="738"/>
      <c r="L22" s="738"/>
      <c r="M22" s="738"/>
      <c r="N22" s="738"/>
      <c r="O22" s="666"/>
    </row>
    <row r="23" spans="1:15" ht="18" thickBot="1" x14ac:dyDescent="0.3">
      <c r="A23" s="666"/>
      <c r="B23" s="347" t="s">
        <v>240</v>
      </c>
      <c r="C23" s="415" t="s">
        <v>241</v>
      </c>
      <c r="D23" s="386" t="s">
        <v>242</v>
      </c>
      <c r="E23" s="386" t="s">
        <v>243</v>
      </c>
      <c r="F23" s="386" t="s">
        <v>244</v>
      </c>
      <c r="G23" s="386" t="s">
        <v>245</v>
      </c>
      <c r="H23" s="387" t="s">
        <v>141</v>
      </c>
      <c r="I23" s="415" t="s">
        <v>241</v>
      </c>
      <c r="J23" s="386" t="s">
        <v>242</v>
      </c>
      <c r="K23" s="386" t="s">
        <v>243</v>
      </c>
      <c r="L23" s="386" t="s">
        <v>244</v>
      </c>
      <c r="M23" s="386" t="s">
        <v>245</v>
      </c>
      <c r="N23" s="386" t="s">
        <v>141</v>
      </c>
      <c r="O23" s="666"/>
    </row>
    <row r="24" spans="1:15" x14ac:dyDescent="0.25">
      <c r="A24" s="666"/>
      <c r="B24" s="160" t="s">
        <v>93</v>
      </c>
      <c r="C24" s="35"/>
      <c r="D24" s="169"/>
      <c r="E24" s="169"/>
      <c r="F24" s="169"/>
      <c r="G24" s="169"/>
      <c r="H24" s="190"/>
      <c r="I24" s="169"/>
      <c r="J24" s="169"/>
      <c r="K24" s="169"/>
      <c r="L24" s="169"/>
      <c r="M24" s="169"/>
      <c r="N24" s="169"/>
      <c r="O24" s="666"/>
    </row>
    <row r="25" spans="1:15" x14ac:dyDescent="0.25">
      <c r="A25" s="666"/>
      <c r="B25" s="314" t="s">
        <v>94</v>
      </c>
      <c r="C25" s="152">
        <v>361</v>
      </c>
      <c r="D25" s="153">
        <v>7882</v>
      </c>
      <c r="E25" s="153">
        <v>780</v>
      </c>
      <c r="F25" s="153">
        <v>0</v>
      </c>
      <c r="G25" s="153">
        <v>0</v>
      </c>
      <c r="H25" s="191" t="s">
        <v>429</v>
      </c>
      <c r="I25" s="153">
        <v>16380</v>
      </c>
      <c r="J25" s="153">
        <v>129567</v>
      </c>
      <c r="K25" s="153">
        <v>70004</v>
      </c>
      <c r="L25" s="153">
        <v>2047</v>
      </c>
      <c r="M25" s="153">
        <v>0</v>
      </c>
      <c r="N25" s="153" t="s">
        <v>429</v>
      </c>
      <c r="O25" s="666"/>
    </row>
    <row r="26" spans="1:15" x14ac:dyDescent="0.25">
      <c r="A26" s="666"/>
      <c r="B26" s="315" t="s">
        <v>96</v>
      </c>
      <c r="C26" s="156">
        <v>976</v>
      </c>
      <c r="D26" s="157">
        <v>13846</v>
      </c>
      <c r="E26" s="157">
        <v>1601</v>
      </c>
      <c r="F26" s="157">
        <v>0</v>
      </c>
      <c r="G26" s="157">
        <v>0</v>
      </c>
      <c r="H26" s="417" t="s">
        <v>429</v>
      </c>
      <c r="I26" s="157">
        <v>22286</v>
      </c>
      <c r="J26" s="157">
        <v>103407</v>
      </c>
      <c r="K26" s="157">
        <v>56566</v>
      </c>
      <c r="L26" s="157">
        <v>4739</v>
      </c>
      <c r="M26" s="157">
        <v>833</v>
      </c>
      <c r="N26" s="157" t="s">
        <v>429</v>
      </c>
      <c r="O26" s="666"/>
    </row>
    <row r="27" spans="1:15" x14ac:dyDescent="0.25">
      <c r="A27" s="666"/>
      <c r="B27" s="314" t="s">
        <v>97</v>
      </c>
      <c r="C27" s="152">
        <v>864.97</v>
      </c>
      <c r="D27" s="153">
        <v>10081.709999999999</v>
      </c>
      <c r="E27" s="153">
        <v>2334.8200000000002</v>
      </c>
      <c r="F27" s="153">
        <v>0</v>
      </c>
      <c r="G27" s="153">
        <v>28.95</v>
      </c>
      <c r="H27" s="191">
        <v>59.99</v>
      </c>
      <c r="I27" s="153">
        <v>17723.425000000003</v>
      </c>
      <c r="J27" s="153">
        <v>93863.78</v>
      </c>
      <c r="K27" s="153">
        <v>74746.31</v>
      </c>
      <c r="L27" s="153">
        <v>1217</v>
      </c>
      <c r="M27" s="153">
        <v>403.60499999999996</v>
      </c>
      <c r="N27" s="153">
        <v>6676.95</v>
      </c>
      <c r="O27" s="666"/>
    </row>
    <row r="28" spans="1:15" x14ac:dyDescent="0.25">
      <c r="A28" s="666"/>
      <c r="B28" s="328" t="s">
        <v>98</v>
      </c>
      <c r="C28" s="337"/>
      <c r="D28" s="329"/>
      <c r="E28" s="329"/>
      <c r="F28" s="329"/>
      <c r="G28" s="329"/>
      <c r="H28" s="348"/>
      <c r="I28" s="423"/>
      <c r="J28" s="423"/>
      <c r="K28" s="423"/>
      <c r="L28" s="423"/>
      <c r="M28" s="423"/>
      <c r="N28" s="423"/>
      <c r="O28" s="666"/>
    </row>
    <row r="29" spans="1:15" x14ac:dyDescent="0.25">
      <c r="A29" s="666"/>
      <c r="B29" s="314" t="s">
        <v>94</v>
      </c>
      <c r="C29" s="418">
        <f>IFERROR(C25/SUM($C25:$H25),"-")</f>
        <v>4.0008866230743657E-2</v>
      </c>
      <c r="D29" s="256">
        <f t="shared" ref="D29:H29" si="0">IFERROR(D25/SUM($C25:$H25),"-")</f>
        <v>0.87354538401861903</v>
      </c>
      <c r="E29" s="256">
        <f t="shared" si="0"/>
        <v>8.6445749750637263E-2</v>
      </c>
      <c r="F29" s="256">
        <f t="shared" si="0"/>
        <v>0</v>
      </c>
      <c r="G29" s="256">
        <f t="shared" si="0"/>
        <v>0</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66"/>
      <c r="B30" s="315" t="s">
        <v>96</v>
      </c>
      <c r="C30" s="419">
        <f t="shared" ref="C30:H30" si="2">IFERROR(C26/SUM($C26:$H26),"-")</f>
        <v>5.9428849783839735E-2</v>
      </c>
      <c r="D30" s="26">
        <f t="shared" si="2"/>
        <v>0.84308591609328376</v>
      </c>
      <c r="E30" s="26">
        <f t="shared" si="2"/>
        <v>9.7485234122876449E-2</v>
      </c>
      <c r="F30" s="26">
        <f t="shared" si="2"/>
        <v>0</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66"/>
      <c r="B31" s="346" t="s">
        <v>97</v>
      </c>
      <c r="C31" s="420">
        <f t="shared" ref="C31:H31" si="5">IFERROR(C27/SUM($C27:$H27),"-")</f>
        <v>6.4692710187548061E-2</v>
      </c>
      <c r="D31" s="421">
        <f t="shared" si="5"/>
        <v>0.7540297851080443</v>
      </c>
      <c r="E31" s="421">
        <f t="shared" si="5"/>
        <v>0.17462551718567229</v>
      </c>
      <c r="F31" s="421">
        <f t="shared" si="5"/>
        <v>0</v>
      </c>
      <c r="G31" s="421">
        <f t="shared" si="5"/>
        <v>2.1652241811039876E-3</v>
      </c>
      <c r="H31" s="422">
        <f t="shared" si="5"/>
        <v>4.4867633376313729E-3</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66"/>
      <c r="B32" s="666"/>
      <c r="C32" s="666"/>
      <c r="D32" s="666"/>
      <c r="E32" s="666"/>
      <c r="F32" s="167"/>
      <c r="G32" s="536"/>
      <c r="H32" s="666"/>
      <c r="I32" s="666"/>
      <c r="J32" s="666"/>
      <c r="K32" s="19"/>
      <c r="L32" s="666"/>
      <c r="M32" s="666"/>
      <c r="N32" s="666"/>
      <c r="O32" s="19"/>
    </row>
    <row r="33" spans="1:14" x14ac:dyDescent="0.25">
      <c r="A33" s="282" t="s">
        <v>246</v>
      </c>
      <c r="B33" s="666"/>
      <c r="C33" s="666"/>
      <c r="D33" s="666"/>
      <c r="E33" s="666"/>
      <c r="F33" s="666"/>
      <c r="G33" s="666"/>
      <c r="H33" s="666"/>
      <c r="I33" s="666"/>
      <c r="J33" s="666"/>
      <c r="K33" s="666"/>
      <c r="L33" s="666"/>
      <c r="M33" s="666"/>
      <c r="N33" s="666"/>
    </row>
    <row r="35" spans="1:14" x14ac:dyDescent="0.25">
      <c r="A35" s="666"/>
      <c r="B35" s="666"/>
      <c r="C35" s="737" t="s">
        <v>226</v>
      </c>
      <c r="D35" s="738"/>
      <c r="E35" s="666"/>
      <c r="F35" s="666"/>
      <c r="G35" s="666"/>
      <c r="H35" s="666"/>
      <c r="I35" s="666"/>
      <c r="J35" s="666"/>
      <c r="K35" s="666"/>
      <c r="L35" s="666"/>
      <c r="M35" s="666"/>
      <c r="N35" s="666"/>
    </row>
    <row r="36" spans="1:14" ht="15.75" thickBot="1" x14ac:dyDescent="0.3">
      <c r="A36" s="666"/>
      <c r="B36" s="667" t="s">
        <v>247</v>
      </c>
      <c r="C36" s="440" t="str">
        <f>$A$1</f>
        <v>South Lanarkshire</v>
      </c>
      <c r="D36" s="443" t="s">
        <v>90</v>
      </c>
      <c r="E36" s="666"/>
      <c r="F36" s="666"/>
      <c r="G36" s="666"/>
      <c r="H36" s="666"/>
      <c r="I36" s="666"/>
      <c r="J36" s="666"/>
      <c r="K36" s="666"/>
      <c r="L36" s="666"/>
      <c r="M36" s="666"/>
      <c r="N36" s="666"/>
    </row>
    <row r="37" spans="1:14" x14ac:dyDescent="0.25">
      <c r="A37" s="666"/>
      <c r="B37" s="355" t="s">
        <v>96</v>
      </c>
      <c r="C37" s="356">
        <v>2663</v>
      </c>
      <c r="D37" s="357">
        <v>44416</v>
      </c>
      <c r="E37" s="536"/>
      <c r="F37" s="536"/>
      <c r="G37" s="666"/>
      <c r="H37" s="666"/>
      <c r="I37" s="666"/>
      <c r="J37" s="666"/>
      <c r="K37" s="666"/>
      <c r="L37" s="666"/>
      <c r="M37" s="666"/>
      <c r="N37" s="666"/>
    </row>
    <row r="38" spans="1:14" ht="15.75" thickBot="1" x14ac:dyDescent="0.3">
      <c r="A38" s="666"/>
      <c r="B38" s="346" t="s">
        <v>97</v>
      </c>
      <c r="C38" s="358">
        <v>6507.57</v>
      </c>
      <c r="D38" s="359">
        <v>121239.845</v>
      </c>
      <c r="E38" s="536"/>
      <c r="F38" s="536"/>
      <c r="G38" s="666"/>
      <c r="H38" s="666"/>
      <c r="I38" s="666"/>
      <c r="J38" s="666"/>
      <c r="K38" s="666"/>
      <c r="L38" s="666"/>
      <c r="M38" s="666"/>
      <c r="N38" s="666"/>
    </row>
    <row r="40" spans="1:14" x14ac:dyDescent="0.25">
      <c r="A40" s="282" t="s">
        <v>248</v>
      </c>
      <c r="B40" s="368"/>
      <c r="C40" s="364"/>
      <c r="D40" s="364"/>
      <c r="E40" s="666"/>
      <c r="F40" s="666"/>
      <c r="G40" s="666"/>
      <c r="H40" s="666"/>
      <c r="I40" s="666"/>
      <c r="J40" s="666"/>
      <c r="K40" s="666"/>
      <c r="L40" s="666"/>
      <c r="M40" s="666"/>
      <c r="N40" s="666"/>
    </row>
    <row r="41" spans="1:14" x14ac:dyDescent="0.25">
      <c r="A41" s="369"/>
      <c r="B41" s="370"/>
      <c r="C41" s="367"/>
      <c r="D41" s="367"/>
      <c r="E41" s="666"/>
      <c r="F41" s="666"/>
      <c r="G41" s="666"/>
      <c r="H41" s="666"/>
      <c r="I41" s="666"/>
      <c r="J41" s="666"/>
      <c r="K41" s="666"/>
      <c r="L41" s="666"/>
      <c r="M41" s="666"/>
      <c r="N41" s="666"/>
    </row>
    <row r="42" spans="1:14" s="361" customFormat="1" x14ac:dyDescent="0.25">
      <c r="A42" s="369"/>
      <c r="B42" s="370"/>
      <c r="C42" s="768" t="str">
        <f>$A$1</f>
        <v>South Lanarkshire</v>
      </c>
      <c r="D42" s="769"/>
      <c r="E42" s="769"/>
      <c r="F42" s="769"/>
      <c r="G42" s="769"/>
      <c r="H42" s="770"/>
      <c r="I42" s="738" t="s">
        <v>90</v>
      </c>
      <c r="J42" s="738"/>
      <c r="K42" s="738"/>
      <c r="L42" s="738"/>
      <c r="M42" s="738"/>
      <c r="N42" s="738"/>
    </row>
    <row r="43" spans="1:14" x14ac:dyDescent="0.25">
      <c r="A43" s="369"/>
      <c r="B43" s="371"/>
      <c r="C43" s="765" t="s">
        <v>93</v>
      </c>
      <c r="D43" s="766"/>
      <c r="E43" s="767"/>
      <c r="F43" s="749" t="s">
        <v>98</v>
      </c>
      <c r="G43" s="749"/>
      <c r="H43" s="755"/>
      <c r="I43" s="765" t="s">
        <v>93</v>
      </c>
      <c r="J43" s="766"/>
      <c r="K43" s="767"/>
      <c r="L43" s="749" t="s">
        <v>98</v>
      </c>
      <c r="M43" s="749"/>
      <c r="N43" s="749"/>
    </row>
    <row r="44" spans="1:14" ht="18" thickBot="1" x14ac:dyDescent="0.3">
      <c r="A44" s="369"/>
      <c r="B44" s="371" t="s">
        <v>249</v>
      </c>
      <c r="C44" s="385" t="s">
        <v>94</v>
      </c>
      <c r="D44" s="442" t="s">
        <v>96</v>
      </c>
      <c r="E44" s="392" t="s">
        <v>97</v>
      </c>
      <c r="F44" s="376" t="s">
        <v>94</v>
      </c>
      <c r="G44" s="376" t="s">
        <v>96</v>
      </c>
      <c r="H44" s="387" t="s">
        <v>97</v>
      </c>
      <c r="I44" s="385" t="s">
        <v>94</v>
      </c>
      <c r="J44" s="442" t="s">
        <v>96</v>
      </c>
      <c r="K44" s="392" t="s">
        <v>97</v>
      </c>
      <c r="L44" s="376" t="s">
        <v>94</v>
      </c>
      <c r="M44" s="376" t="s">
        <v>96</v>
      </c>
      <c r="N44" s="360" t="s">
        <v>97</v>
      </c>
    </row>
    <row r="45" spans="1:14" x14ac:dyDescent="0.25">
      <c r="A45" s="369"/>
      <c r="B45" s="378" t="s">
        <v>250</v>
      </c>
      <c r="C45" s="409">
        <v>4632</v>
      </c>
      <c r="D45" s="410">
        <v>5219</v>
      </c>
      <c r="E45" s="424">
        <v>5075</v>
      </c>
      <c r="F45" s="425">
        <f>IFERROR(C45/SUM(C$45:C$49),"-")</f>
        <v>0.72590503055947342</v>
      </c>
      <c r="G45" s="425">
        <f t="shared" ref="G45:H45" si="7">IFERROR(D45/SUM(D$45:D$49),"-")</f>
        <v>0.69987930803272091</v>
      </c>
      <c r="H45" s="426">
        <f t="shared" si="7"/>
        <v>0.68571814619645999</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66"/>
      <c r="B46" s="379" t="s">
        <v>251</v>
      </c>
      <c r="C46" s="165">
        <v>770</v>
      </c>
      <c r="D46" s="158">
        <v>1111</v>
      </c>
      <c r="E46" s="398">
        <v>961</v>
      </c>
      <c r="F46" s="12">
        <f t="shared" ref="F46:F54" si="9">IFERROR(C46/SUM(C$45:C$49),"-")</f>
        <v>0.12067074126312491</v>
      </c>
      <c r="G46" s="12">
        <f t="shared" ref="G46:G54" si="10">IFERROR(D46/SUM(D$45:D$49),"-")</f>
        <v>0.14898752849671448</v>
      </c>
      <c r="H46" s="148">
        <f t="shared" ref="H46:H54" si="11">IFERROR(E46/SUM(E$45:E$49),"-")</f>
        <v>0.12984731793000945</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66"/>
      <c r="B47" s="380" t="s">
        <v>252</v>
      </c>
      <c r="C47" s="416">
        <v>487</v>
      </c>
      <c r="D47" s="154">
        <v>596</v>
      </c>
      <c r="E47" s="427">
        <v>555</v>
      </c>
      <c r="F47" s="362">
        <f t="shared" si="9"/>
        <v>7.6320325967716665E-2</v>
      </c>
      <c r="G47" s="362">
        <f t="shared" si="10"/>
        <v>7.9924902775915241E-2</v>
      </c>
      <c r="H47" s="428">
        <f t="shared" si="11"/>
        <v>7.4989866234292657E-2</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66"/>
      <c r="B48" s="381" t="s">
        <v>141</v>
      </c>
      <c r="C48" s="165">
        <v>139</v>
      </c>
      <c r="D48" s="158">
        <v>127</v>
      </c>
      <c r="E48" s="398">
        <v>104</v>
      </c>
      <c r="F48" s="12">
        <f t="shared" si="9"/>
        <v>2.1783419526719951E-2</v>
      </c>
      <c r="G48" s="12">
        <f t="shared" si="10"/>
        <v>1.7030977604934959E-2</v>
      </c>
      <c r="H48" s="148">
        <f t="shared" si="11"/>
        <v>1.4052155114173761E-2</v>
      </c>
      <c r="I48" s="165">
        <v>9643</v>
      </c>
      <c r="J48" s="158">
        <v>11972</v>
      </c>
      <c r="K48" s="398">
        <v>5116.24</v>
      </c>
      <c r="L48" s="12">
        <f t="shared" si="12"/>
        <v>8.044212721584984E-2</v>
      </c>
      <c r="M48" s="12">
        <f t="shared" si="13"/>
        <v>9.2044161515514963E-2</v>
      </c>
      <c r="N48" s="12">
        <f t="shared" si="14"/>
        <v>4.5621760380536822E-2</v>
      </c>
    </row>
    <row r="49" spans="1:14" x14ac:dyDescent="0.25">
      <c r="A49" s="666"/>
      <c r="B49" s="380" t="s">
        <v>253</v>
      </c>
      <c r="C49" s="416">
        <f>SUM(C50:C54)</f>
        <v>353</v>
      </c>
      <c r="D49" s="154">
        <f t="shared" ref="D49:E49" si="15">SUM(D50:D54)</f>
        <v>404</v>
      </c>
      <c r="E49" s="427">
        <f t="shared" si="15"/>
        <v>706</v>
      </c>
      <c r="F49" s="362">
        <f t="shared" si="9"/>
        <v>5.532048268296505E-2</v>
      </c>
      <c r="G49" s="362">
        <f t="shared" si="10"/>
        <v>5.4177283089714361E-2</v>
      </c>
      <c r="H49" s="428">
        <f t="shared" si="11"/>
        <v>9.5392514525064184E-2</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66"/>
      <c r="B50" s="399" t="s">
        <v>254</v>
      </c>
      <c r="C50" s="429">
        <v>2</v>
      </c>
      <c r="D50" s="430">
        <v>1</v>
      </c>
      <c r="E50" s="400">
        <v>0</v>
      </c>
      <c r="F50" s="401">
        <f t="shared" si="9"/>
        <v>3.1343049678733741E-4</v>
      </c>
      <c r="G50" s="401">
        <f t="shared" si="10"/>
        <v>1.3410218586562962E-4</v>
      </c>
      <c r="H50" s="402">
        <f t="shared" si="11"/>
        <v>0</v>
      </c>
      <c r="I50" s="429">
        <v>954</v>
      </c>
      <c r="J50" s="430">
        <v>1847</v>
      </c>
      <c r="K50" s="400">
        <v>515.52</v>
      </c>
      <c r="L50" s="401">
        <f t="shared" si="12"/>
        <v>7.9582898852971849E-3</v>
      </c>
      <c r="M50" s="401">
        <f t="shared" si="13"/>
        <v>1.4200264477042777E-2</v>
      </c>
      <c r="N50" s="401">
        <f t="shared" si="14"/>
        <v>4.5969168591337281E-3</v>
      </c>
    </row>
    <row r="51" spans="1:14" x14ac:dyDescent="0.25">
      <c r="A51" s="666"/>
      <c r="B51" s="383" t="s">
        <v>255</v>
      </c>
      <c r="C51" s="416">
        <v>74</v>
      </c>
      <c r="D51" s="154">
        <v>92</v>
      </c>
      <c r="E51" s="427">
        <v>248</v>
      </c>
      <c r="F51" s="362">
        <f t="shared" si="9"/>
        <v>1.1596928381131483E-2</v>
      </c>
      <c r="G51" s="362">
        <f t="shared" si="10"/>
        <v>1.2337401099637924E-2</v>
      </c>
      <c r="H51" s="428">
        <f t="shared" si="11"/>
        <v>3.3508985272260504E-2</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66"/>
      <c r="B52" s="382" t="s">
        <v>256</v>
      </c>
      <c r="C52" s="165">
        <v>12</v>
      </c>
      <c r="D52" s="158">
        <v>10</v>
      </c>
      <c r="E52" s="398">
        <v>19</v>
      </c>
      <c r="F52" s="12">
        <f t="shared" si="9"/>
        <v>1.8805829807240243E-3</v>
      </c>
      <c r="G52" s="12">
        <f t="shared" si="10"/>
        <v>1.3410218586562962E-3</v>
      </c>
      <c r="H52" s="148">
        <f t="shared" si="11"/>
        <v>2.5672206458586676E-3</v>
      </c>
      <c r="I52" s="165">
        <v>1976</v>
      </c>
      <c r="J52" s="158">
        <v>1264</v>
      </c>
      <c r="K52" s="398">
        <v>1730.095</v>
      </c>
      <c r="L52" s="12">
        <f t="shared" si="12"/>
        <v>1.6483837330552659E-2</v>
      </c>
      <c r="M52" s="12">
        <f t="shared" si="13"/>
        <v>9.7179936648522317E-3</v>
      </c>
      <c r="N52" s="12">
        <f t="shared" si="14"/>
        <v>1.5427341079692286E-2</v>
      </c>
    </row>
    <row r="53" spans="1:14" x14ac:dyDescent="0.25">
      <c r="A53" s="666"/>
      <c r="B53" s="383" t="s">
        <v>257</v>
      </c>
      <c r="C53" s="416">
        <v>191</v>
      </c>
      <c r="D53" s="154">
        <v>243</v>
      </c>
      <c r="E53" s="427">
        <v>383</v>
      </c>
      <c r="F53" s="362">
        <f t="shared" si="9"/>
        <v>2.9932612443190721E-2</v>
      </c>
      <c r="G53" s="362">
        <f t="shared" si="10"/>
        <v>3.2586831165347996E-2</v>
      </c>
      <c r="H53" s="428">
        <f t="shared" si="11"/>
        <v>5.1749763545466829E-2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66"/>
      <c r="B54" s="384" t="s">
        <v>258</v>
      </c>
      <c r="C54" s="433">
        <v>74</v>
      </c>
      <c r="D54" s="434">
        <v>58</v>
      </c>
      <c r="E54" s="431">
        <v>56</v>
      </c>
      <c r="F54" s="363">
        <f t="shared" si="9"/>
        <v>1.1596928381131483E-2</v>
      </c>
      <c r="G54" s="363">
        <f t="shared" si="10"/>
        <v>7.7779267802065176E-3</v>
      </c>
      <c r="H54" s="432">
        <f t="shared" si="11"/>
        <v>7.5665450614781785E-3</v>
      </c>
      <c r="I54" s="433">
        <v>14069</v>
      </c>
      <c r="J54" s="434">
        <v>6558</v>
      </c>
      <c r="K54" s="431">
        <v>5845.48</v>
      </c>
      <c r="L54" s="363">
        <f t="shared" si="12"/>
        <v>0.11736392075078206</v>
      </c>
      <c r="M54" s="363">
        <f t="shared" si="13"/>
        <v>5.0419780422548202E-2</v>
      </c>
      <c r="N54" s="363">
        <f t="shared" si="14"/>
        <v>5.2124428851895215E-2</v>
      </c>
    </row>
    <row r="55" spans="1:14" x14ac:dyDescent="0.25">
      <c r="A55" s="666"/>
      <c r="B55" s="666"/>
      <c r="C55" s="666"/>
      <c r="D55" s="666"/>
      <c r="E55" s="666"/>
      <c r="F55" s="19"/>
      <c r="G55" s="19"/>
      <c r="H55" s="19"/>
      <c r="I55" s="666"/>
      <c r="J55" s="666"/>
      <c r="K55" s="666"/>
      <c r="L55" s="666"/>
      <c r="M55" s="666"/>
      <c r="N55" s="666"/>
    </row>
    <row r="56" spans="1:14" x14ac:dyDescent="0.25">
      <c r="A56" s="282" t="s">
        <v>259</v>
      </c>
      <c r="B56" s="666"/>
      <c r="C56" s="666"/>
      <c r="D56" s="666"/>
      <c r="E56" s="666"/>
      <c r="F56" s="666"/>
      <c r="G56" s="666"/>
      <c r="H56" s="666"/>
      <c r="I56" s="666"/>
      <c r="J56" s="666"/>
      <c r="K56" s="666"/>
      <c r="L56" s="666"/>
      <c r="M56" s="666"/>
      <c r="N56" s="666"/>
    </row>
    <row r="58" spans="1:14" x14ac:dyDescent="0.25">
      <c r="A58" s="666"/>
      <c r="B58" s="370"/>
      <c r="C58" s="768" t="str">
        <f>$A$1</f>
        <v>South Lanarkshire</v>
      </c>
      <c r="D58" s="769"/>
      <c r="E58" s="769"/>
      <c r="F58" s="769"/>
      <c r="G58" s="769"/>
      <c r="H58" s="770"/>
      <c r="I58" s="738" t="s">
        <v>90</v>
      </c>
      <c r="J58" s="738"/>
      <c r="K58" s="738"/>
      <c r="L58" s="738"/>
      <c r="M58" s="738"/>
      <c r="N58" s="738"/>
    </row>
    <row r="59" spans="1:14" x14ac:dyDescent="0.25">
      <c r="A59" s="666"/>
      <c r="B59" s="371"/>
      <c r="C59" s="765" t="s">
        <v>93</v>
      </c>
      <c r="D59" s="766"/>
      <c r="E59" s="767"/>
      <c r="F59" s="749" t="s">
        <v>98</v>
      </c>
      <c r="G59" s="749"/>
      <c r="H59" s="755"/>
      <c r="I59" s="765" t="s">
        <v>93</v>
      </c>
      <c r="J59" s="766"/>
      <c r="K59" s="767"/>
      <c r="L59" s="749" t="s">
        <v>98</v>
      </c>
      <c r="M59" s="749"/>
      <c r="N59" s="749"/>
    </row>
    <row r="60" spans="1:14" ht="18" thickBot="1" x14ac:dyDescent="0.3">
      <c r="A60" s="666"/>
      <c r="B60" s="371" t="s">
        <v>260</v>
      </c>
      <c r="C60" s="385" t="s">
        <v>94</v>
      </c>
      <c r="D60" s="442" t="s">
        <v>96</v>
      </c>
      <c r="E60" s="392" t="s">
        <v>97</v>
      </c>
      <c r="F60" s="376" t="s">
        <v>94</v>
      </c>
      <c r="G60" s="376" t="s">
        <v>96</v>
      </c>
      <c r="H60" s="387" t="s">
        <v>97</v>
      </c>
      <c r="I60" s="385" t="s">
        <v>94</v>
      </c>
      <c r="J60" s="442" t="s">
        <v>96</v>
      </c>
      <c r="K60" s="392" t="s">
        <v>97</v>
      </c>
      <c r="L60" s="376" t="s">
        <v>94</v>
      </c>
      <c r="M60" s="376" t="s">
        <v>96</v>
      </c>
      <c r="N60" s="360" t="s">
        <v>97</v>
      </c>
    </row>
    <row r="61" spans="1:14" ht="39" x14ac:dyDescent="0.25">
      <c r="A61" s="666"/>
      <c r="B61" s="408" t="s">
        <v>261</v>
      </c>
      <c r="C61" s="388" t="s">
        <v>95</v>
      </c>
      <c r="D61" s="377" t="s">
        <v>95</v>
      </c>
      <c r="E61" s="396">
        <v>3083.08</v>
      </c>
      <c r="F61" s="435" t="str">
        <f>IFERROR(C61/SUM(C$61:C$77),"-")</f>
        <v>-</v>
      </c>
      <c r="G61" s="435" t="str">
        <f t="shared" ref="G61:G77" si="17">IFERROR(D61/SUM(D$61:D$77),"-")</f>
        <v>-</v>
      </c>
      <c r="H61" s="436">
        <f t="shared" ref="H61:H77" si="18">IFERROR(E61/SUM(E$61:E$77),"-")</f>
        <v>0.4819104604524807</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66"/>
      <c r="B62" s="354" t="s">
        <v>185</v>
      </c>
      <c r="C62" s="389">
        <v>3</v>
      </c>
      <c r="D62" s="374" t="s">
        <v>95</v>
      </c>
      <c r="E62" s="397">
        <v>59.6</v>
      </c>
      <c r="F62" s="364">
        <f t="shared" ref="F62:F77" si="20">IFERROR(C62/SUM(C$61:C$77),"-")</f>
        <v>2.6785714285714284E-2</v>
      </c>
      <c r="G62" s="364" t="str">
        <f t="shared" si="17"/>
        <v>-</v>
      </c>
      <c r="H62" s="437">
        <f t="shared" si="18"/>
        <v>9.3159643742516743E-3</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66"/>
      <c r="B63" s="406" t="s">
        <v>262</v>
      </c>
      <c r="C63" s="390" t="s">
        <v>95</v>
      </c>
      <c r="D63" s="372" t="s">
        <v>95</v>
      </c>
      <c r="E63" s="395">
        <v>1423.51</v>
      </c>
      <c r="F63" s="365" t="str">
        <f t="shared" si="20"/>
        <v>-</v>
      </c>
      <c r="G63" s="365" t="str">
        <f t="shared" si="17"/>
        <v>-</v>
      </c>
      <c r="H63" s="438">
        <f t="shared" si="18"/>
        <v>0.22250618198642616</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66"/>
      <c r="B64" s="354" t="s">
        <v>186</v>
      </c>
      <c r="C64" s="389">
        <v>3</v>
      </c>
      <c r="D64" s="374" t="s">
        <v>95</v>
      </c>
      <c r="E64" s="397">
        <v>26.27</v>
      </c>
      <c r="F64" s="364">
        <f t="shared" si="20"/>
        <v>2.6785714285714284E-2</v>
      </c>
      <c r="G64" s="364" t="str">
        <f t="shared" si="17"/>
        <v>-</v>
      </c>
      <c r="H64" s="437">
        <f t="shared" si="18"/>
        <v>4.1062144985166355E-3</v>
      </c>
      <c r="I64" s="389">
        <v>992</v>
      </c>
      <c r="J64" s="374">
        <v>721</v>
      </c>
      <c r="K64" s="397">
        <v>859.3</v>
      </c>
      <c r="L64" s="364">
        <f t="shared" si="21"/>
        <v>1.705023976899675E-2</v>
      </c>
      <c r="M64" s="364">
        <f t="shared" si="22"/>
        <v>9.3734967953301527E-3</v>
      </c>
      <c r="N64" s="364">
        <f t="shared" si="23"/>
        <v>5.9254167728737678E-3</v>
      </c>
    </row>
    <row r="65" spans="1:14" x14ac:dyDescent="0.25">
      <c r="A65" s="666"/>
      <c r="B65" s="406" t="s">
        <v>187</v>
      </c>
      <c r="C65" s="390">
        <v>4</v>
      </c>
      <c r="D65" s="372" t="s">
        <v>95</v>
      </c>
      <c r="E65" s="395">
        <v>34.28</v>
      </c>
      <c r="F65" s="365">
        <f t="shared" si="20"/>
        <v>3.5714285714285712E-2</v>
      </c>
      <c r="G65" s="365" t="str">
        <f t="shared" si="17"/>
        <v>-</v>
      </c>
      <c r="H65" s="438">
        <f t="shared" si="18"/>
        <v>5.3582425964655601E-3</v>
      </c>
      <c r="I65" s="390">
        <v>406</v>
      </c>
      <c r="J65" s="372">
        <v>666</v>
      </c>
      <c r="K65" s="395">
        <v>660.57999999999993</v>
      </c>
      <c r="L65" s="365">
        <f t="shared" si="21"/>
        <v>6.9782231312627832E-3</v>
      </c>
      <c r="M65" s="365">
        <f t="shared" si="22"/>
        <v>8.6584588983216106E-3</v>
      </c>
      <c r="N65" s="365">
        <f t="shared" si="23"/>
        <v>4.5551167366751459E-3</v>
      </c>
    </row>
    <row r="66" spans="1:14" x14ac:dyDescent="0.25">
      <c r="A66" s="666"/>
      <c r="B66" s="354" t="s">
        <v>188</v>
      </c>
      <c r="C66" s="389">
        <v>15</v>
      </c>
      <c r="D66" s="374" t="s">
        <v>95</v>
      </c>
      <c r="E66" s="397">
        <v>94.81</v>
      </c>
      <c r="F66" s="364">
        <f t="shared" si="20"/>
        <v>0.13392857142857142</v>
      </c>
      <c r="G66" s="364" t="str">
        <f t="shared" si="17"/>
        <v>-</v>
      </c>
      <c r="H66" s="437">
        <f t="shared" si="18"/>
        <v>1.481957352890606E-2</v>
      </c>
      <c r="I66" s="389">
        <v>1599</v>
      </c>
      <c r="J66" s="374">
        <v>2189</v>
      </c>
      <c r="K66" s="397">
        <v>2413.89</v>
      </c>
      <c r="L66" s="364">
        <f t="shared" si="21"/>
        <v>2.748319898248569E-2</v>
      </c>
      <c r="M66" s="364">
        <f t="shared" si="22"/>
        <v>2.845850830093995E-2</v>
      </c>
      <c r="N66" s="364">
        <f t="shared" si="23"/>
        <v>1.6645297677030442E-2</v>
      </c>
    </row>
    <row r="67" spans="1:14" ht="26.25" x14ac:dyDescent="0.25">
      <c r="A67" s="666"/>
      <c r="B67" s="406" t="s">
        <v>263</v>
      </c>
      <c r="C67" s="390">
        <v>20</v>
      </c>
      <c r="D67" s="372" t="s">
        <v>95</v>
      </c>
      <c r="E67" s="395">
        <v>100.52</v>
      </c>
      <c r="F67" s="365">
        <f t="shared" si="20"/>
        <v>0.17857142857142858</v>
      </c>
      <c r="G67" s="365" t="str">
        <f t="shared" si="17"/>
        <v>-</v>
      </c>
      <c r="H67" s="438">
        <f t="shared" si="18"/>
        <v>1.5712092934560037E-2</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66"/>
      <c r="B68" s="354" t="s">
        <v>264</v>
      </c>
      <c r="C68" s="389" t="s">
        <v>95</v>
      </c>
      <c r="D68" s="374" t="s">
        <v>95</v>
      </c>
      <c r="E68" s="397">
        <v>415.8</v>
      </c>
      <c r="F68" s="364" t="str">
        <f t="shared" si="20"/>
        <v>-</v>
      </c>
      <c r="G68" s="364" t="str">
        <f t="shared" si="17"/>
        <v>-</v>
      </c>
      <c r="H68" s="437">
        <f t="shared" si="18"/>
        <v>6.4992919241843056E-2</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66"/>
      <c r="B69" s="406" t="s">
        <v>265</v>
      </c>
      <c r="C69" s="390" t="s">
        <v>95</v>
      </c>
      <c r="D69" s="372" t="s">
        <v>95</v>
      </c>
      <c r="E69" s="395">
        <v>39.92</v>
      </c>
      <c r="F69" s="365" t="str">
        <f t="shared" si="20"/>
        <v>-</v>
      </c>
      <c r="G69" s="365" t="str">
        <f t="shared" si="17"/>
        <v>-</v>
      </c>
      <c r="H69" s="438">
        <f t="shared" si="18"/>
        <v>6.2398204332236046E-3</v>
      </c>
      <c r="I69" s="390">
        <v>171</v>
      </c>
      <c r="J69" s="372">
        <v>199</v>
      </c>
      <c r="K69" s="395">
        <v>488.07499999999999</v>
      </c>
      <c r="L69" s="365">
        <f t="shared" si="21"/>
        <v>2.9391038311476253E-3</v>
      </c>
      <c r="M69" s="365">
        <f t="shared" si="22"/>
        <v>2.5871371182672681E-3</v>
      </c>
      <c r="N69" s="365">
        <f t="shared" si="23"/>
        <v>3.3655856993138186E-3</v>
      </c>
    </row>
    <row r="70" spans="1:14" x14ac:dyDescent="0.25">
      <c r="A70" s="666"/>
      <c r="B70" s="354" t="s">
        <v>190</v>
      </c>
      <c r="C70" s="389">
        <v>7</v>
      </c>
      <c r="D70" s="374" t="s">
        <v>95</v>
      </c>
      <c r="E70" s="397">
        <v>22.29</v>
      </c>
      <c r="F70" s="364">
        <f t="shared" si="20"/>
        <v>6.25E-2</v>
      </c>
      <c r="G70" s="364" t="str">
        <f t="shared" si="17"/>
        <v>-</v>
      </c>
      <c r="H70" s="437">
        <f t="shared" si="18"/>
        <v>3.4841081527192917E-3</v>
      </c>
      <c r="I70" s="389">
        <v>418</v>
      </c>
      <c r="J70" s="374">
        <v>337</v>
      </c>
      <c r="K70" s="397">
        <v>342.33</v>
      </c>
      <c r="L70" s="364">
        <f t="shared" si="21"/>
        <v>7.1844760316941954E-3</v>
      </c>
      <c r="M70" s="364">
        <f t="shared" si="22"/>
        <v>4.3812322053068814E-3</v>
      </c>
      <c r="N70" s="364">
        <f t="shared" si="23"/>
        <v>2.3605817803536329E-3</v>
      </c>
    </row>
    <row r="71" spans="1:14" ht="26.25" x14ac:dyDescent="0.25">
      <c r="A71" s="666"/>
      <c r="B71" s="406" t="s">
        <v>266</v>
      </c>
      <c r="C71" s="390">
        <v>10</v>
      </c>
      <c r="D71" s="372" t="s">
        <v>95</v>
      </c>
      <c r="E71" s="395">
        <v>20.62</v>
      </c>
      <c r="F71" s="365">
        <f t="shared" si="20"/>
        <v>8.9285714285714288E-2</v>
      </c>
      <c r="G71" s="365" t="str">
        <f t="shared" si="17"/>
        <v>-</v>
      </c>
      <c r="H71" s="438">
        <f t="shared" si="18"/>
        <v>3.2230735804877437E-3</v>
      </c>
      <c r="I71" s="390">
        <v>440</v>
      </c>
      <c r="J71" s="372">
        <v>367</v>
      </c>
      <c r="K71" s="395">
        <v>406.84</v>
      </c>
      <c r="L71" s="365">
        <f t="shared" si="21"/>
        <v>7.5626063491517851E-3</v>
      </c>
      <c r="M71" s="365">
        <f t="shared" si="22"/>
        <v>4.771252876402449E-3</v>
      </c>
      <c r="N71" s="365">
        <f t="shared" si="23"/>
        <v>2.8054190153333687E-3</v>
      </c>
    </row>
    <row r="72" spans="1:14" x14ac:dyDescent="0.25">
      <c r="A72" s="666"/>
      <c r="B72" s="354" t="s">
        <v>267</v>
      </c>
      <c r="C72" s="389" t="s">
        <v>95</v>
      </c>
      <c r="D72" s="374" t="s">
        <v>95</v>
      </c>
      <c r="E72" s="397">
        <v>0</v>
      </c>
      <c r="F72" s="364" t="str">
        <f t="shared" si="20"/>
        <v>-</v>
      </c>
      <c r="G72" s="364" t="str">
        <f t="shared" si="17"/>
        <v>-</v>
      </c>
      <c r="H72" s="437">
        <f t="shared" si="18"/>
        <v>0</v>
      </c>
      <c r="I72" s="389">
        <v>80</v>
      </c>
      <c r="J72" s="374">
        <v>457</v>
      </c>
      <c r="K72" s="397">
        <v>18</v>
      </c>
      <c r="L72" s="364">
        <f t="shared" si="21"/>
        <v>1.3750193362094155E-3</v>
      </c>
      <c r="M72" s="364">
        <f t="shared" si="22"/>
        <v>5.9413148896891536E-3</v>
      </c>
      <c r="N72" s="364">
        <f t="shared" si="23"/>
        <v>1.2412138009045481E-4</v>
      </c>
    </row>
    <row r="73" spans="1:14" x14ac:dyDescent="0.25">
      <c r="A73" s="666"/>
      <c r="B73" s="406" t="s">
        <v>192</v>
      </c>
      <c r="C73" s="390">
        <v>20</v>
      </c>
      <c r="D73" s="372" t="s">
        <v>95</v>
      </c>
      <c r="E73" s="395">
        <v>62.870000000000005</v>
      </c>
      <c r="F73" s="365">
        <f t="shared" si="20"/>
        <v>0.17857142857142858</v>
      </c>
      <c r="G73" s="365" t="str">
        <f t="shared" si="17"/>
        <v>-</v>
      </c>
      <c r="H73" s="438">
        <f t="shared" si="18"/>
        <v>9.8270919498188378E-3</v>
      </c>
      <c r="I73" s="390">
        <v>2845</v>
      </c>
      <c r="J73" s="372">
        <v>2989</v>
      </c>
      <c r="K73" s="395">
        <v>2202.06</v>
      </c>
      <c r="L73" s="365">
        <f t="shared" si="21"/>
        <v>4.8899125143947335E-2</v>
      </c>
      <c r="M73" s="365">
        <f t="shared" si="22"/>
        <v>3.8859059530155095E-2</v>
      </c>
      <c r="N73" s="365">
        <f t="shared" si="23"/>
        <v>1.5184595902332607E-2</v>
      </c>
    </row>
    <row r="74" spans="1:14" x14ac:dyDescent="0.25">
      <c r="A74" s="666"/>
      <c r="B74" s="354" t="s">
        <v>268</v>
      </c>
      <c r="C74" s="389" t="s">
        <v>95</v>
      </c>
      <c r="D74" s="374" t="s">
        <v>95</v>
      </c>
      <c r="E74" s="397">
        <v>42.769999999999996</v>
      </c>
      <c r="F74" s="364" t="str">
        <f t="shared" si="20"/>
        <v>-</v>
      </c>
      <c r="G74" s="364" t="str">
        <f t="shared" si="17"/>
        <v>-</v>
      </c>
      <c r="H74" s="437">
        <f t="shared" si="18"/>
        <v>6.6852985954151687E-3</v>
      </c>
      <c r="I74" s="389">
        <v>298</v>
      </c>
      <c r="J74" s="374">
        <v>249</v>
      </c>
      <c r="K74" s="397">
        <v>529.36</v>
      </c>
      <c r="L74" s="364">
        <f t="shared" si="21"/>
        <v>5.1219470273800721E-3</v>
      </c>
      <c r="M74" s="364">
        <f t="shared" si="22"/>
        <v>3.2371715700932149E-3</v>
      </c>
      <c r="N74" s="364">
        <f t="shared" si="23"/>
        <v>3.6502718758157312E-3</v>
      </c>
    </row>
    <row r="75" spans="1:14" ht="26.25" x14ac:dyDescent="0.25">
      <c r="A75" s="666"/>
      <c r="B75" s="406" t="s">
        <v>269</v>
      </c>
      <c r="C75" s="390" t="s">
        <v>95</v>
      </c>
      <c r="D75" s="372" t="s">
        <v>95</v>
      </c>
      <c r="E75" s="395">
        <v>466.92</v>
      </c>
      <c r="F75" s="365" t="str">
        <f t="shared" si="20"/>
        <v>-</v>
      </c>
      <c r="G75" s="365" t="str">
        <f t="shared" si="17"/>
        <v>-</v>
      </c>
      <c r="H75" s="438">
        <f t="shared" si="18"/>
        <v>7.2983390698415973E-2</v>
      </c>
      <c r="I75" s="390">
        <v>1071</v>
      </c>
      <c r="J75" s="372">
        <v>1461</v>
      </c>
      <c r="K75" s="395">
        <v>5877.8</v>
      </c>
      <c r="L75" s="365">
        <f t="shared" si="21"/>
        <v>1.8408071363503548E-2</v>
      </c>
      <c r="M75" s="365">
        <f t="shared" si="22"/>
        <v>1.8994006682354164E-2</v>
      </c>
      <c r="N75" s="365">
        <f t="shared" si="23"/>
        <v>4.0531147105315295E-2</v>
      </c>
    </row>
    <row r="76" spans="1:14" ht="26.25" x14ac:dyDescent="0.25">
      <c r="A76" s="666"/>
      <c r="B76" s="354" t="s">
        <v>270</v>
      </c>
      <c r="C76" s="389">
        <v>30</v>
      </c>
      <c r="D76" s="374" t="s">
        <v>95</v>
      </c>
      <c r="E76" s="397">
        <v>95.84</v>
      </c>
      <c r="F76" s="364">
        <f t="shared" si="20"/>
        <v>0.26785714285714285</v>
      </c>
      <c r="G76" s="364" t="str">
        <f t="shared" si="17"/>
        <v>-</v>
      </c>
      <c r="H76" s="437">
        <f t="shared" si="18"/>
        <v>1.4980570899803362E-2</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66"/>
      <c r="B77" s="407" t="s">
        <v>141</v>
      </c>
      <c r="C77" s="403" t="s">
        <v>95</v>
      </c>
      <c r="D77" s="404" t="s">
        <v>95</v>
      </c>
      <c r="E77" s="405">
        <v>408.52</v>
      </c>
      <c r="F77" s="366" t="str">
        <f t="shared" si="20"/>
        <v>-</v>
      </c>
      <c r="G77" s="366" t="str">
        <f t="shared" si="17"/>
        <v>-</v>
      </c>
      <c r="H77" s="439">
        <f t="shared" si="18"/>
        <v>6.3854996076666004E-2</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66"/>
      <c r="B78" s="666"/>
      <c r="C78" s="666"/>
      <c r="D78" s="666"/>
      <c r="E78" s="666"/>
      <c r="F78" s="666"/>
      <c r="G78" s="19"/>
      <c r="H78" s="19"/>
      <c r="I78" s="19"/>
      <c r="J78" s="19"/>
      <c r="K78" s="19"/>
      <c r="L78" s="19"/>
      <c r="M78" s="19"/>
      <c r="N78" s="19"/>
    </row>
    <row r="79" spans="1:14" x14ac:dyDescent="0.25">
      <c r="A79" s="282" t="s">
        <v>271</v>
      </c>
      <c r="B79" s="666"/>
      <c r="C79" s="666"/>
      <c r="D79" s="666"/>
      <c r="E79" s="666"/>
      <c r="F79" s="666"/>
      <c r="G79" s="666"/>
      <c r="H79" s="666"/>
      <c r="I79" s="666"/>
      <c r="J79" s="666"/>
      <c r="K79" s="666"/>
      <c r="L79" s="666"/>
      <c r="M79" s="666"/>
      <c r="N79" s="666"/>
    </row>
    <row r="81" spans="1:14" x14ac:dyDescent="0.25">
      <c r="A81" s="666"/>
      <c r="B81" s="666"/>
      <c r="C81" s="768" t="str">
        <f>$A$1</f>
        <v>South Lanarkshire</v>
      </c>
      <c r="D81" s="769"/>
      <c r="E81" s="769"/>
      <c r="F81" s="769"/>
      <c r="G81" s="769"/>
      <c r="H81" s="770"/>
      <c r="I81" s="738" t="s">
        <v>90</v>
      </c>
      <c r="J81" s="738"/>
      <c r="K81" s="738"/>
      <c r="L81" s="738"/>
      <c r="M81" s="738"/>
      <c r="N81" s="738"/>
    </row>
    <row r="82" spans="1:14" x14ac:dyDescent="0.25">
      <c r="A82" s="666"/>
      <c r="B82" s="651"/>
      <c r="C82" s="765" t="s">
        <v>272</v>
      </c>
      <c r="D82" s="766"/>
      <c r="E82" s="767"/>
      <c r="F82" s="749" t="s">
        <v>273</v>
      </c>
      <c r="G82" s="749"/>
      <c r="H82" s="755"/>
      <c r="I82" s="765" t="s">
        <v>272</v>
      </c>
      <c r="J82" s="766"/>
      <c r="K82" s="767"/>
      <c r="L82" s="749" t="s">
        <v>273</v>
      </c>
      <c r="M82" s="749"/>
      <c r="N82" s="749"/>
    </row>
    <row r="83" spans="1:14" ht="15.75" thickBot="1" x14ac:dyDescent="0.3">
      <c r="A83" s="666"/>
      <c r="B83" s="485" t="s">
        <v>232</v>
      </c>
      <c r="C83" s="385" t="s">
        <v>274</v>
      </c>
      <c r="D83" s="442" t="s">
        <v>275</v>
      </c>
      <c r="E83" s="392" t="s">
        <v>276</v>
      </c>
      <c r="F83" s="376" t="s">
        <v>274</v>
      </c>
      <c r="G83" s="376" t="s">
        <v>275</v>
      </c>
      <c r="H83" s="387" t="s">
        <v>276</v>
      </c>
      <c r="I83" s="385" t="s">
        <v>274</v>
      </c>
      <c r="J83" s="442" t="s">
        <v>275</v>
      </c>
      <c r="K83" s="392" t="s">
        <v>276</v>
      </c>
      <c r="L83" s="376" t="s">
        <v>274</v>
      </c>
      <c r="M83" s="376" t="s">
        <v>275</v>
      </c>
      <c r="N83" s="360" t="s">
        <v>276</v>
      </c>
    </row>
    <row r="84" spans="1:14" x14ac:dyDescent="0.25">
      <c r="A84" s="666"/>
      <c r="B84" s="651" t="s">
        <v>93</v>
      </c>
      <c r="C84" s="445"/>
      <c r="D84" s="446"/>
      <c r="E84" s="447"/>
      <c r="F84" s="448"/>
      <c r="G84" s="448"/>
      <c r="H84" s="449"/>
      <c r="I84" s="445"/>
      <c r="J84" s="446"/>
      <c r="K84" s="447"/>
      <c r="L84" s="448"/>
      <c r="M84" s="448"/>
      <c r="N84" s="448"/>
    </row>
    <row r="85" spans="1:14" x14ac:dyDescent="0.25">
      <c r="A85" s="666"/>
      <c r="B85" s="314" t="s">
        <v>94</v>
      </c>
      <c r="C85" s="390">
        <v>0</v>
      </c>
      <c r="D85" s="372">
        <v>4330</v>
      </c>
      <c r="E85" s="395" t="s">
        <v>95</v>
      </c>
      <c r="F85" s="372">
        <v>3912</v>
      </c>
      <c r="G85" s="372">
        <v>6593</v>
      </c>
      <c r="H85" s="450" t="s">
        <v>95</v>
      </c>
      <c r="I85" s="390">
        <v>3959</v>
      </c>
      <c r="J85" s="372">
        <v>27177</v>
      </c>
      <c r="K85" s="395">
        <v>7505</v>
      </c>
      <c r="L85" s="372">
        <v>9796</v>
      </c>
      <c r="M85" s="372">
        <v>33046</v>
      </c>
      <c r="N85" s="372">
        <v>4733</v>
      </c>
    </row>
    <row r="86" spans="1:14" x14ac:dyDescent="0.25">
      <c r="A86" s="666"/>
      <c r="B86" s="315" t="s">
        <v>96</v>
      </c>
      <c r="C86" s="457">
        <v>0</v>
      </c>
      <c r="D86" s="458">
        <v>4563</v>
      </c>
      <c r="E86" s="474">
        <v>0</v>
      </c>
      <c r="F86" s="458">
        <v>5855</v>
      </c>
      <c r="G86" s="458">
        <v>7157</v>
      </c>
      <c r="H86" s="444">
        <v>0</v>
      </c>
      <c r="I86" s="389">
        <v>8774</v>
      </c>
      <c r="J86" s="374">
        <v>20667</v>
      </c>
      <c r="K86" s="397">
        <v>7885</v>
      </c>
      <c r="L86" s="475">
        <v>15432</v>
      </c>
      <c r="M86" s="475">
        <v>25043</v>
      </c>
      <c r="N86" s="475">
        <v>5210</v>
      </c>
    </row>
    <row r="87" spans="1:14" x14ac:dyDescent="0.25">
      <c r="A87" s="666"/>
      <c r="B87" s="452" t="s">
        <v>97</v>
      </c>
      <c r="C87" s="459">
        <v>0</v>
      </c>
      <c r="D87" s="460">
        <v>4566</v>
      </c>
      <c r="E87" s="476">
        <v>0</v>
      </c>
      <c r="F87" s="461">
        <v>6572</v>
      </c>
      <c r="G87" s="461">
        <v>7523</v>
      </c>
      <c r="H87" s="450">
        <v>0</v>
      </c>
      <c r="I87" s="390">
        <v>4505.3999999999996</v>
      </c>
      <c r="J87" s="372">
        <v>12669.2</v>
      </c>
      <c r="K87" s="395">
        <v>1217</v>
      </c>
      <c r="L87" s="477">
        <v>17400</v>
      </c>
      <c r="M87" s="477">
        <v>46663</v>
      </c>
      <c r="N87" s="477">
        <v>5747</v>
      </c>
    </row>
    <row r="88" spans="1:14" x14ac:dyDescent="0.25">
      <c r="A88" s="666"/>
      <c r="B88" s="451" t="s">
        <v>98</v>
      </c>
      <c r="C88" s="462"/>
      <c r="D88" s="463"/>
      <c r="E88" s="478"/>
      <c r="F88" s="464"/>
      <c r="G88" s="464"/>
      <c r="H88" s="479"/>
      <c r="I88" s="480"/>
      <c r="J88" s="481"/>
      <c r="K88" s="478"/>
      <c r="L88" s="481"/>
      <c r="M88" s="481"/>
      <c r="N88" s="481"/>
    </row>
    <row r="89" spans="1:14" x14ac:dyDescent="0.25">
      <c r="A89" s="666"/>
      <c r="B89" s="314" t="s">
        <v>94</v>
      </c>
      <c r="C89" s="465">
        <f>IFERROR(C85/SUM($C85:$E85),"-")</f>
        <v>0</v>
      </c>
      <c r="D89" s="466">
        <f t="shared" ref="D89:E89" si="24">IFERROR(D85/SUM($C85:$E85),"-")</f>
        <v>1</v>
      </c>
      <c r="E89" s="482" t="str">
        <f t="shared" si="24"/>
        <v>-</v>
      </c>
      <c r="F89" s="466">
        <f>IFERROR(F85/SUM($F85:$H85),"-")</f>
        <v>0.37239409804854828</v>
      </c>
      <c r="G89" s="466">
        <f t="shared" ref="G89:H89" si="25">IFERROR(G85/SUM($F85:$H85),"-")</f>
        <v>0.62760590195145172</v>
      </c>
      <c r="H89" s="438" t="str">
        <f t="shared" si="25"/>
        <v>-</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66"/>
      <c r="B90" s="315" t="s">
        <v>96</v>
      </c>
      <c r="C90" s="468">
        <f t="shared" ref="C90:E90" si="28">IFERROR(C86/SUM($C86:$E86),"-")</f>
        <v>0</v>
      </c>
      <c r="D90" s="469">
        <f t="shared" si="28"/>
        <v>1</v>
      </c>
      <c r="E90" s="483">
        <f t="shared" si="28"/>
        <v>0</v>
      </c>
      <c r="F90" s="469">
        <f t="shared" ref="F90:H90" si="29">IFERROR(F86/SUM($F86:$H86),"-")</f>
        <v>0.44996925914540425</v>
      </c>
      <c r="G90" s="469">
        <f t="shared" si="29"/>
        <v>0.5500307408545958</v>
      </c>
      <c r="H90" s="437">
        <f t="shared" si="29"/>
        <v>0</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66"/>
      <c r="B91" s="346" t="s">
        <v>97</v>
      </c>
      <c r="C91" s="471">
        <f t="shared" ref="C91:E91" si="32">IFERROR(C87/SUM($C87:$E87),"-")</f>
        <v>0</v>
      </c>
      <c r="D91" s="472">
        <f t="shared" si="32"/>
        <v>1</v>
      </c>
      <c r="E91" s="484">
        <f t="shared" si="32"/>
        <v>0</v>
      </c>
      <c r="F91" s="472">
        <f t="shared" ref="F91:H91" si="33">IFERROR(F87/SUM($F87:$H87),"-")</f>
        <v>0.46626463284852787</v>
      </c>
      <c r="G91" s="472">
        <f t="shared" si="33"/>
        <v>0.53373536715147218</v>
      </c>
      <c r="H91" s="439">
        <f t="shared" si="33"/>
        <v>0</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s="666" customFormat="1" x14ac:dyDescent="0.25">
      <c r="A93" s="11" t="s">
        <v>277</v>
      </c>
    </row>
    <row r="94" spans="1:14" x14ac:dyDescent="0.25">
      <c r="A94" s="11" t="s">
        <v>278</v>
      </c>
      <c r="B94" s="666"/>
      <c r="C94" s="666"/>
      <c r="D94" s="666"/>
      <c r="E94" s="666"/>
      <c r="F94" s="666"/>
      <c r="G94" s="666"/>
      <c r="H94" s="666"/>
      <c r="I94" s="666"/>
      <c r="J94" s="666"/>
      <c r="K94" s="666"/>
      <c r="L94" s="666"/>
      <c r="M94" s="666"/>
      <c r="N94" s="666"/>
    </row>
    <row r="95" spans="1:14" x14ac:dyDescent="0.25">
      <c r="A95" s="11" t="s">
        <v>279</v>
      </c>
      <c r="B95" s="666"/>
      <c r="C95" s="666"/>
      <c r="D95" s="666"/>
      <c r="E95" s="666"/>
      <c r="F95" s="666"/>
      <c r="G95" s="666"/>
      <c r="H95" s="666"/>
      <c r="I95" s="666"/>
      <c r="J95" s="666"/>
      <c r="K95" s="666"/>
      <c r="L95" s="666"/>
      <c r="M95" s="666"/>
      <c r="N95" s="666"/>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32" display="Table A1.1 Total Number of Contacts, Clients and New Clients in 2017/18, 2018/19 and 2019/20" xr:uid="{07B25CFE-22AB-4E7C-8618-62B749381D34}"/>
    <hyperlink ref="A20" location="'Notes &amp; Caveats'!A33" display="Table A1.2 Contacts by Channel in 2017/18, 2018/19 and 2019/20" xr:uid="{90E762DA-3CE3-461B-94ED-A6F181CA3C86}"/>
    <hyperlink ref="A33" location="'Notes &amp; Caveats'!A34" display="Table A1.3 Total Number of Benefit Entitlement Checks Carried Out in 2018/19 and 2019/20" xr:uid="{A6D780AE-33BA-4BBA-89F6-7EB78D790524}"/>
    <hyperlink ref="A40" location="'Notes &amp; Caveats'!A35" display="Table A1.4 Referrals by Category in 2017/18, 2018/19 and 2019/20" xr:uid="{A71E83F5-94CD-452A-9C8A-417A4AF988D6}"/>
    <hyperlink ref="A56" location="'Notes &amp; Caveats'!A36" display="Table A1.5 First Reason for Contacting Advice Services in 2017/18, 2018/19 and 2019/20" xr:uid="{F76FAC98-7EA8-44E3-B378-D4A359DA1F66}"/>
    <hyperlink ref="A79" location="'Notes &amp; Caveats'!A37" display="Table A1.6 Breakdown of SNSIAP Type I, II and III Activity in 2017/18, 2018/19 and 2019/20" xr:uid="{E30A8E5D-D650-4493-98F5-8538A28AA9B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4215-C70E-4774-BAC4-39A0F1F4C44A}">
  <dimension ref="A1:A2"/>
  <sheetViews>
    <sheetView workbookViewId="0"/>
  </sheetViews>
  <sheetFormatPr defaultRowHeight="15" x14ac:dyDescent="0.25"/>
  <cols>
    <col min="1" max="16384" width="9.140625" style="666"/>
  </cols>
  <sheetData>
    <row r="1" spans="1:1" x14ac:dyDescent="0.25">
      <c r="A1" s="282" t="s">
        <v>21</v>
      </c>
    </row>
    <row r="2" spans="1:1" x14ac:dyDescent="0.25">
      <c r="A2" s="667" t="s">
        <v>280</v>
      </c>
    </row>
  </sheetData>
  <hyperlinks>
    <hyperlink ref="A1" location="Contents!A1" display="Return to Contents" xr:uid="{9E202348-52BF-4F27-AFAD-45C1BDC9204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activeCell="A3" sqref="A3"/>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31" t="s">
        <v>1</v>
      </c>
      <c r="B1" s="731"/>
      <c r="C1" s="731"/>
      <c r="D1" s="666"/>
      <c r="E1" s="666"/>
      <c r="F1" s="666"/>
      <c r="G1" s="666"/>
      <c r="H1" s="666"/>
      <c r="I1" s="666"/>
      <c r="J1" s="666"/>
      <c r="K1" s="666"/>
      <c r="L1" s="666"/>
      <c r="M1" s="666"/>
      <c r="N1" s="666"/>
      <c r="O1" s="666"/>
      <c r="P1" s="666"/>
      <c r="Q1" s="666"/>
      <c r="R1" s="666"/>
      <c r="S1" s="666"/>
      <c r="T1" s="666"/>
      <c r="U1" s="666"/>
      <c r="V1" s="666"/>
      <c r="W1" s="666"/>
      <c r="X1" s="666"/>
      <c r="Y1" s="666"/>
      <c r="Z1" s="666"/>
    </row>
    <row r="2" spans="1:26" x14ac:dyDescent="0.25">
      <c r="A2" s="667" t="s">
        <v>49</v>
      </c>
      <c r="B2" s="666"/>
      <c r="C2" s="666"/>
      <c r="D2" s="666"/>
      <c r="E2" s="666"/>
      <c r="F2" s="666"/>
      <c r="G2" s="666"/>
      <c r="H2" s="666"/>
      <c r="I2" s="666"/>
      <c r="J2" s="666"/>
      <c r="K2" s="666"/>
      <c r="L2" s="666"/>
      <c r="M2" s="666"/>
      <c r="N2" s="666"/>
      <c r="O2" s="666"/>
      <c r="P2" s="666"/>
      <c r="Q2" s="666"/>
      <c r="R2" s="666"/>
      <c r="S2" s="666"/>
      <c r="T2" s="666"/>
      <c r="U2" s="666"/>
      <c r="V2" s="666"/>
      <c r="W2" s="666"/>
      <c r="X2" s="666"/>
      <c r="Y2" s="666"/>
      <c r="Z2" s="666"/>
    </row>
    <row r="3" spans="1:26" s="666" customFormat="1" x14ac:dyDescent="0.25">
      <c r="A3" s="282" t="s">
        <v>21</v>
      </c>
    </row>
    <row r="4" spans="1:26" s="486" customFormat="1" x14ac:dyDescent="0.25">
      <c r="A4" s="667"/>
      <c r="B4" s="666"/>
      <c r="C4" s="666"/>
      <c r="D4" s="666"/>
      <c r="E4" s="666"/>
      <c r="F4" s="666"/>
      <c r="G4" s="666"/>
      <c r="H4" s="666"/>
      <c r="I4" s="666"/>
      <c r="J4" s="666"/>
      <c r="K4" s="666"/>
      <c r="L4" s="666"/>
      <c r="M4" s="666"/>
      <c r="N4" s="666"/>
      <c r="O4" s="666"/>
      <c r="P4" s="666"/>
      <c r="Q4" s="666"/>
      <c r="R4" s="666"/>
      <c r="S4" s="666"/>
      <c r="T4" s="666"/>
      <c r="U4" s="666"/>
      <c r="V4" s="666"/>
      <c r="W4" s="666"/>
      <c r="X4" s="666"/>
      <c r="Y4" s="666"/>
      <c r="Z4" s="666"/>
    </row>
    <row r="5" spans="1:26" s="486" customFormat="1" x14ac:dyDescent="0.25">
      <c r="A5" s="278" t="s">
        <v>13</v>
      </c>
      <c r="B5" s="666"/>
      <c r="C5" s="534" t="s">
        <v>281</v>
      </c>
      <c r="D5" s="666"/>
      <c r="E5" s="666"/>
      <c r="F5" s="666"/>
      <c r="G5" s="666"/>
      <c r="H5" s="666"/>
      <c r="I5" s="666"/>
      <c r="J5" s="666"/>
      <c r="K5" s="666"/>
      <c r="L5" s="666"/>
      <c r="M5" s="666"/>
      <c r="N5" s="666"/>
      <c r="O5" s="666"/>
      <c r="P5" s="666"/>
      <c r="Q5" s="666"/>
      <c r="R5" s="666"/>
      <c r="S5" s="666"/>
      <c r="T5" s="666"/>
      <c r="U5" s="666"/>
      <c r="V5" s="666"/>
      <c r="W5" s="666"/>
      <c r="X5" s="666"/>
      <c r="Y5" s="666"/>
      <c r="Z5" s="666"/>
    </row>
    <row r="7" spans="1:26" x14ac:dyDescent="0.25">
      <c r="A7" s="667" t="s">
        <v>282</v>
      </c>
      <c r="B7" s="666"/>
      <c r="C7" s="666"/>
      <c r="D7" s="666"/>
      <c r="E7" s="666"/>
      <c r="F7" s="666"/>
      <c r="G7" s="666"/>
      <c r="H7" s="666"/>
      <c r="I7" s="666"/>
      <c r="J7" s="666"/>
      <c r="K7" s="666"/>
      <c r="L7" s="666"/>
      <c r="M7" s="666"/>
      <c r="N7" s="666"/>
      <c r="O7" s="666"/>
      <c r="P7" s="666"/>
      <c r="Q7" s="666"/>
      <c r="R7" s="666"/>
      <c r="S7" s="666"/>
      <c r="T7" s="666"/>
      <c r="U7" s="666"/>
      <c r="V7" s="666"/>
      <c r="W7" s="666"/>
      <c r="X7" s="666"/>
      <c r="Y7" s="666"/>
      <c r="Z7" s="666"/>
    </row>
    <row r="8" spans="1:26" s="486" customFormat="1" x14ac:dyDescent="0.25">
      <c r="A8" s="667"/>
      <c r="B8" s="666"/>
      <c r="C8" s="666"/>
      <c r="D8" s="666"/>
      <c r="E8" s="666"/>
      <c r="F8" s="666"/>
      <c r="G8" s="666"/>
      <c r="H8" s="666"/>
      <c r="I8" s="666"/>
      <c r="J8" s="666"/>
      <c r="K8" s="666"/>
      <c r="L8" s="666"/>
      <c r="M8" s="666"/>
      <c r="N8" s="666"/>
      <c r="O8" s="666"/>
      <c r="P8" s="666"/>
      <c r="Q8" s="666"/>
      <c r="R8" s="666"/>
      <c r="S8" s="666"/>
      <c r="T8" s="666"/>
      <c r="U8" s="666"/>
      <c r="V8" s="666"/>
      <c r="W8" s="666"/>
      <c r="X8" s="666"/>
      <c r="Y8" s="666"/>
      <c r="Z8" s="666"/>
    </row>
    <row r="9" spans="1:26" x14ac:dyDescent="0.25">
      <c r="A9" s="666"/>
      <c r="B9" s="666"/>
      <c r="C9" s="737" t="str">
        <f>$A$1</f>
        <v>South Lanarkshire</v>
      </c>
      <c r="D9" s="738"/>
      <c r="E9" s="738"/>
      <c r="F9" s="738"/>
      <c r="G9" s="738"/>
      <c r="H9" s="738"/>
      <c r="I9" s="738"/>
      <c r="J9" s="738"/>
      <c r="K9" s="738"/>
      <c r="L9" s="738"/>
      <c r="M9" s="738"/>
      <c r="N9" s="746"/>
      <c r="O9" s="737" t="s">
        <v>90</v>
      </c>
      <c r="P9" s="738"/>
      <c r="Q9" s="738"/>
      <c r="R9" s="738"/>
      <c r="S9" s="738"/>
      <c r="T9" s="738"/>
      <c r="U9" s="738"/>
      <c r="V9" s="738"/>
      <c r="W9" s="738"/>
      <c r="X9" s="738"/>
      <c r="Y9" s="738"/>
      <c r="Z9" s="738"/>
    </row>
    <row r="10" spans="1:26" x14ac:dyDescent="0.25">
      <c r="A10" s="666"/>
      <c r="B10" s="487"/>
      <c r="C10" s="748" t="s">
        <v>283</v>
      </c>
      <c r="D10" s="749"/>
      <c r="E10" s="749"/>
      <c r="F10" s="749"/>
      <c r="G10" s="749"/>
      <c r="H10" s="749"/>
      <c r="I10" s="771" t="s">
        <v>98</v>
      </c>
      <c r="J10" s="749"/>
      <c r="K10" s="749"/>
      <c r="L10" s="749"/>
      <c r="M10" s="749"/>
      <c r="N10" s="755"/>
      <c r="O10" s="748" t="s">
        <v>283</v>
      </c>
      <c r="P10" s="749"/>
      <c r="Q10" s="749"/>
      <c r="R10" s="749"/>
      <c r="S10" s="749"/>
      <c r="T10" s="749"/>
      <c r="U10" s="771" t="s">
        <v>98</v>
      </c>
      <c r="V10" s="749"/>
      <c r="W10" s="749"/>
      <c r="X10" s="749"/>
      <c r="Y10" s="749"/>
      <c r="Z10" s="749"/>
    </row>
    <row r="11" spans="1:26" ht="15.75" thickBot="1" x14ac:dyDescent="0.3">
      <c r="A11" s="666"/>
      <c r="B11" s="598" t="s">
        <v>284</v>
      </c>
      <c r="C11" s="522" t="s">
        <v>285</v>
      </c>
      <c r="D11" s="485" t="s">
        <v>286</v>
      </c>
      <c r="E11" s="485" t="s">
        <v>287</v>
      </c>
      <c r="F11" s="485" t="s">
        <v>94</v>
      </c>
      <c r="G11" s="485" t="s">
        <v>96</v>
      </c>
      <c r="H11" s="485" t="s">
        <v>97</v>
      </c>
      <c r="I11" s="489" t="s">
        <v>285</v>
      </c>
      <c r="J11" s="485" t="s">
        <v>286</v>
      </c>
      <c r="K11" s="485" t="s">
        <v>287</v>
      </c>
      <c r="L11" s="485" t="s">
        <v>94</v>
      </c>
      <c r="M11" s="485" t="s">
        <v>96</v>
      </c>
      <c r="N11" s="598" t="s">
        <v>97</v>
      </c>
      <c r="O11" s="522" t="s">
        <v>285</v>
      </c>
      <c r="P11" s="485" t="s">
        <v>286</v>
      </c>
      <c r="Q11" s="485" t="s">
        <v>287</v>
      </c>
      <c r="R11" s="485" t="s">
        <v>94</v>
      </c>
      <c r="S11" s="485" t="s">
        <v>96</v>
      </c>
      <c r="T11" s="485" t="s">
        <v>97</v>
      </c>
      <c r="U11" s="489" t="s">
        <v>285</v>
      </c>
      <c r="V11" s="485" t="s">
        <v>286</v>
      </c>
      <c r="W11" s="485" t="s">
        <v>287</v>
      </c>
      <c r="X11" s="485" t="s">
        <v>94</v>
      </c>
      <c r="Y11" s="485" t="s">
        <v>96</v>
      </c>
      <c r="Z11" s="485" t="s">
        <v>97</v>
      </c>
    </row>
    <row r="12" spans="1:26" s="486" customFormat="1" x14ac:dyDescent="0.25">
      <c r="A12" s="666"/>
      <c r="B12" s="487" t="s">
        <v>288</v>
      </c>
      <c r="C12" s="488"/>
      <c r="D12" s="651"/>
      <c r="E12" s="651"/>
      <c r="F12" s="651"/>
      <c r="G12" s="651"/>
      <c r="H12" s="651"/>
      <c r="I12" s="495"/>
      <c r="J12" s="651"/>
      <c r="K12" s="651"/>
      <c r="L12" s="651"/>
      <c r="M12" s="651"/>
      <c r="N12" s="487"/>
      <c r="O12" s="488"/>
      <c r="P12" s="651"/>
      <c r="Q12" s="651"/>
      <c r="R12" s="651"/>
      <c r="S12" s="651"/>
      <c r="T12" s="651"/>
      <c r="U12" s="495"/>
      <c r="V12" s="651"/>
      <c r="W12" s="651"/>
      <c r="X12" s="651"/>
      <c r="Y12" s="651"/>
      <c r="Z12" s="651"/>
    </row>
    <row r="13" spans="1:26" x14ac:dyDescent="0.25">
      <c r="A13" s="666"/>
      <c r="B13" s="513" t="s">
        <v>289</v>
      </c>
      <c r="C13" s="523">
        <v>67</v>
      </c>
      <c r="D13" s="490">
        <v>55</v>
      </c>
      <c r="E13" s="490">
        <v>45</v>
      </c>
      <c r="F13" s="490">
        <v>16</v>
      </c>
      <c r="G13" s="490">
        <v>27</v>
      </c>
      <c r="H13" s="490">
        <v>1</v>
      </c>
      <c r="I13" s="492">
        <f t="shared" ref="I13:I24" si="0">IFERROR(C13/SUM(C$13:C$24),"-")</f>
        <v>6.2325581395348835E-2</v>
      </c>
      <c r="J13" s="350">
        <f t="shared" ref="J13:N13" si="1">IFERROR(D13/SUM(D$13:D$24),"-")</f>
        <v>5.5668016194331982E-2</v>
      </c>
      <c r="K13" s="350">
        <f t="shared" si="1"/>
        <v>5.0847457627118647E-2</v>
      </c>
      <c r="L13" s="350">
        <f t="shared" si="1"/>
        <v>1.8369690011481057E-2</v>
      </c>
      <c r="M13" s="350">
        <f t="shared" si="1"/>
        <v>2.7272727272727271E-2</v>
      </c>
      <c r="N13" s="351">
        <f t="shared" si="1"/>
        <v>1.4867456624195299E-3</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66"/>
      <c r="B14" s="514" t="s">
        <v>290</v>
      </c>
      <c r="C14" s="524">
        <v>0</v>
      </c>
      <c r="D14" s="491">
        <v>3</v>
      </c>
      <c r="E14" s="491">
        <v>0</v>
      </c>
      <c r="F14" s="491">
        <v>1</v>
      </c>
      <c r="G14" s="491">
        <v>2</v>
      </c>
      <c r="H14" s="491">
        <v>1</v>
      </c>
      <c r="I14" s="493">
        <f t="shared" si="0"/>
        <v>0</v>
      </c>
      <c r="J14" s="561">
        <f t="shared" ref="J14:J24" si="7">IFERROR(D14/SUM(D$13:D$24),"-")</f>
        <v>3.0364372469635628E-3</v>
      </c>
      <c r="K14" s="561">
        <f t="shared" ref="K14:K24" si="8">IFERROR(E14/SUM(E$13:E$24),"-")</f>
        <v>0</v>
      </c>
      <c r="L14" s="561">
        <f t="shared" ref="L14:L24" si="9">IFERROR(F14/SUM(F$13:F$24),"-")</f>
        <v>1.148105625717566E-3</v>
      </c>
      <c r="M14" s="561">
        <f t="shared" ref="M14:M24" si="10">IFERROR(G14/SUM(G$13:G$24),"-")</f>
        <v>2.0202020202020202E-3</v>
      </c>
      <c r="N14" s="353">
        <f t="shared" ref="N14:N24" si="11">IFERROR(H14/SUM(H$13:H$24),"-")</f>
        <v>1.4867456624195299E-3</v>
      </c>
      <c r="O14" s="524">
        <v>0</v>
      </c>
      <c r="P14" s="491">
        <v>27</v>
      </c>
      <c r="Q14" s="491">
        <v>28</v>
      </c>
      <c r="R14" s="491">
        <v>41</v>
      </c>
      <c r="S14" s="491">
        <v>19</v>
      </c>
      <c r="T14" s="491">
        <v>72.920000000000016</v>
      </c>
      <c r="U14" s="493">
        <f t="shared" ref="U14:U24" si="12">IFERROR(O14/SUM(O$13:O$24),"-")</f>
        <v>0</v>
      </c>
      <c r="V14" s="561">
        <f t="shared" si="2"/>
        <v>3.3657442034405387E-3</v>
      </c>
      <c r="W14" s="561">
        <f t="shared" si="3"/>
        <v>2.4849130280440185E-3</v>
      </c>
      <c r="X14" s="561">
        <f t="shared" si="4"/>
        <v>4.04379130091725E-3</v>
      </c>
      <c r="Y14" s="561">
        <f t="shared" si="5"/>
        <v>2.5850340136054422E-3</v>
      </c>
      <c r="Z14" s="561">
        <f t="shared" si="6"/>
        <v>1.1922221077741322E-2</v>
      </c>
    </row>
    <row r="15" spans="1:26" x14ac:dyDescent="0.25">
      <c r="A15" s="666"/>
      <c r="B15" s="513" t="s">
        <v>291</v>
      </c>
      <c r="C15" s="523">
        <v>131</v>
      </c>
      <c r="D15" s="490">
        <v>105</v>
      </c>
      <c r="E15" s="490">
        <v>96</v>
      </c>
      <c r="F15" s="490">
        <v>68</v>
      </c>
      <c r="G15" s="490">
        <v>91</v>
      </c>
      <c r="H15" s="490">
        <v>66.319999999999993</v>
      </c>
      <c r="I15" s="492">
        <f t="shared" si="0"/>
        <v>0.12186046511627907</v>
      </c>
      <c r="J15" s="350">
        <f t="shared" si="7"/>
        <v>0.1062753036437247</v>
      </c>
      <c r="K15" s="350">
        <f t="shared" si="8"/>
        <v>0.10847457627118644</v>
      </c>
      <c r="L15" s="350">
        <f t="shared" si="9"/>
        <v>7.8071182548794485E-2</v>
      </c>
      <c r="M15" s="350">
        <f t="shared" si="10"/>
        <v>9.1919191919191914E-2</v>
      </c>
      <c r="N15" s="351">
        <f t="shared" si="11"/>
        <v>9.8600972331663206E-2</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66"/>
      <c r="B16" s="514" t="s">
        <v>292</v>
      </c>
      <c r="C16" s="524">
        <v>47</v>
      </c>
      <c r="D16" s="491">
        <v>49</v>
      </c>
      <c r="E16" s="491">
        <v>46</v>
      </c>
      <c r="F16" s="491">
        <v>49</v>
      </c>
      <c r="G16" s="491">
        <v>51</v>
      </c>
      <c r="H16" s="491">
        <v>34</v>
      </c>
      <c r="I16" s="493">
        <f t="shared" si="0"/>
        <v>4.3720930232558138E-2</v>
      </c>
      <c r="J16" s="561">
        <f t="shared" si="7"/>
        <v>4.9595141700404861E-2</v>
      </c>
      <c r="K16" s="561">
        <f t="shared" si="8"/>
        <v>5.19774011299435E-2</v>
      </c>
      <c r="L16" s="561">
        <f t="shared" si="9"/>
        <v>5.6257175660160738E-2</v>
      </c>
      <c r="M16" s="561">
        <f t="shared" si="10"/>
        <v>5.1515151515151514E-2</v>
      </c>
      <c r="N16" s="353">
        <f t="shared" si="11"/>
        <v>5.0549352522264016E-2</v>
      </c>
      <c r="O16" s="524">
        <v>208</v>
      </c>
      <c r="P16" s="491">
        <v>271</v>
      </c>
      <c r="Q16" s="491">
        <v>736</v>
      </c>
      <c r="R16" s="491">
        <v>412</v>
      </c>
      <c r="S16" s="491">
        <v>355</v>
      </c>
      <c r="T16" s="491">
        <v>438.39499999999998</v>
      </c>
      <c r="U16" s="493">
        <f t="shared" si="12"/>
        <v>2.6055367656269573E-2</v>
      </c>
      <c r="V16" s="561">
        <f t="shared" si="2"/>
        <v>3.3782099227125405E-2</v>
      </c>
      <c r="W16" s="561">
        <f t="shared" si="3"/>
        <v>6.53177138800142E-2</v>
      </c>
      <c r="X16" s="561">
        <f t="shared" si="4"/>
        <v>4.0635171121412371E-2</v>
      </c>
      <c r="Y16" s="561">
        <f t="shared" si="5"/>
        <v>4.8299319727891157E-2</v>
      </c>
      <c r="Z16" s="561">
        <f t="shared" si="6"/>
        <v>7.1676386579489923E-2</v>
      </c>
    </row>
    <row r="17" spans="1:26" x14ac:dyDescent="0.25">
      <c r="A17" s="666"/>
      <c r="B17" s="513" t="s">
        <v>293</v>
      </c>
      <c r="C17" s="523">
        <v>34</v>
      </c>
      <c r="D17" s="490">
        <v>96</v>
      </c>
      <c r="E17" s="490">
        <v>29</v>
      </c>
      <c r="F17" s="490">
        <v>32</v>
      </c>
      <c r="G17" s="490">
        <v>26</v>
      </c>
      <c r="H17" s="490">
        <v>32.659999999999997</v>
      </c>
      <c r="I17" s="492">
        <f t="shared" si="0"/>
        <v>3.1627906976744183E-2</v>
      </c>
      <c r="J17" s="350">
        <f t="shared" si="7"/>
        <v>9.7165991902834009E-2</v>
      </c>
      <c r="K17" s="350">
        <f t="shared" si="8"/>
        <v>3.2768361581920903E-2</v>
      </c>
      <c r="L17" s="350">
        <f t="shared" si="9"/>
        <v>3.6739380022962113E-2</v>
      </c>
      <c r="M17" s="350">
        <f t="shared" si="10"/>
        <v>2.6262626262626262E-2</v>
      </c>
      <c r="N17" s="351">
        <f t="shared" si="11"/>
        <v>4.8557113334621843E-2</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66"/>
      <c r="B18" s="514" t="s">
        <v>294</v>
      </c>
      <c r="C18" s="524">
        <v>0</v>
      </c>
      <c r="D18" s="491">
        <v>0</v>
      </c>
      <c r="E18" s="491">
        <v>16</v>
      </c>
      <c r="F18" s="491">
        <v>17</v>
      </c>
      <c r="G18" s="491">
        <v>12</v>
      </c>
      <c r="H18" s="491">
        <v>0</v>
      </c>
      <c r="I18" s="493">
        <f t="shared" si="0"/>
        <v>0</v>
      </c>
      <c r="J18" s="561">
        <f t="shared" si="7"/>
        <v>0</v>
      </c>
      <c r="K18" s="561">
        <f t="shared" si="8"/>
        <v>1.8079096045197741E-2</v>
      </c>
      <c r="L18" s="561">
        <f t="shared" si="9"/>
        <v>1.9517795637198621E-2</v>
      </c>
      <c r="M18" s="561">
        <f t="shared" si="10"/>
        <v>1.2121212121212121E-2</v>
      </c>
      <c r="N18" s="353">
        <f t="shared" si="11"/>
        <v>0</v>
      </c>
      <c r="O18" s="524">
        <v>0</v>
      </c>
      <c r="P18" s="491">
        <v>90</v>
      </c>
      <c r="Q18" s="491">
        <v>125</v>
      </c>
      <c r="R18" s="491">
        <v>67</v>
      </c>
      <c r="S18" s="491">
        <v>62</v>
      </c>
      <c r="T18" s="491">
        <v>78.240000000000009</v>
      </c>
      <c r="U18" s="493">
        <f t="shared" si="12"/>
        <v>0</v>
      </c>
      <c r="V18" s="561">
        <f t="shared" si="2"/>
        <v>1.1219147344801795E-2</v>
      </c>
      <c r="W18" s="561">
        <f t="shared" si="3"/>
        <v>1.1093361732339367E-2</v>
      </c>
      <c r="X18" s="561">
        <f t="shared" si="4"/>
        <v>6.6081467600355064E-3</v>
      </c>
      <c r="Y18" s="561">
        <f t="shared" si="5"/>
        <v>8.4353741496598633E-3</v>
      </c>
      <c r="Z18" s="561">
        <f t="shared" si="6"/>
        <v>1.2792026565036765E-2</v>
      </c>
    </row>
    <row r="19" spans="1:26" x14ac:dyDescent="0.25">
      <c r="A19" s="666"/>
      <c r="B19" s="513" t="s">
        <v>295</v>
      </c>
      <c r="C19" s="523">
        <v>0</v>
      </c>
      <c r="D19" s="490">
        <v>0</v>
      </c>
      <c r="E19" s="490">
        <v>1</v>
      </c>
      <c r="F19" s="490">
        <v>25</v>
      </c>
      <c r="G19" s="490">
        <v>52</v>
      </c>
      <c r="H19" s="490">
        <v>6</v>
      </c>
      <c r="I19" s="492">
        <f t="shared" si="0"/>
        <v>0</v>
      </c>
      <c r="J19" s="350">
        <f t="shared" si="7"/>
        <v>0</v>
      </c>
      <c r="K19" s="350">
        <f t="shared" si="8"/>
        <v>1.1299435028248588E-3</v>
      </c>
      <c r="L19" s="350">
        <f t="shared" si="9"/>
        <v>2.8702640642939151E-2</v>
      </c>
      <c r="M19" s="350">
        <f t="shared" si="10"/>
        <v>5.2525252525252523E-2</v>
      </c>
      <c r="N19" s="351">
        <f t="shared" si="11"/>
        <v>8.9204739745171787E-3</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66"/>
      <c r="B20" s="514" t="s">
        <v>296</v>
      </c>
      <c r="C20" s="524">
        <v>293</v>
      </c>
      <c r="D20" s="491">
        <v>189</v>
      </c>
      <c r="E20" s="491">
        <v>182</v>
      </c>
      <c r="F20" s="491">
        <v>235</v>
      </c>
      <c r="G20" s="491">
        <v>312</v>
      </c>
      <c r="H20" s="491">
        <v>147.99</v>
      </c>
      <c r="I20" s="493">
        <f t="shared" si="0"/>
        <v>0.27255813953488373</v>
      </c>
      <c r="J20" s="561">
        <f t="shared" si="7"/>
        <v>0.19129554655870445</v>
      </c>
      <c r="K20" s="561">
        <f t="shared" si="8"/>
        <v>0.20564971751412428</v>
      </c>
      <c r="L20" s="561">
        <f t="shared" si="9"/>
        <v>0.26980482204362799</v>
      </c>
      <c r="M20" s="561">
        <f t="shared" si="10"/>
        <v>0.31515151515151513</v>
      </c>
      <c r="N20" s="353">
        <f t="shared" si="11"/>
        <v>0.22002349058146622</v>
      </c>
      <c r="O20" s="524">
        <v>1653</v>
      </c>
      <c r="P20" s="491">
        <v>1455</v>
      </c>
      <c r="Q20" s="491">
        <v>3091</v>
      </c>
      <c r="R20" s="491">
        <v>2190</v>
      </c>
      <c r="S20" s="491">
        <v>1469</v>
      </c>
      <c r="T20" s="491">
        <v>1087.3700000000001</v>
      </c>
      <c r="U20" s="493">
        <f t="shared" si="12"/>
        <v>0.20706501315295001</v>
      </c>
      <c r="V20" s="561">
        <f t="shared" si="2"/>
        <v>0.18137621540762902</v>
      </c>
      <c r="W20" s="561">
        <f t="shared" si="3"/>
        <v>0.27431664891728791</v>
      </c>
      <c r="X20" s="561">
        <f t="shared" si="4"/>
        <v>0.21599763290265311</v>
      </c>
      <c r="Y20" s="561">
        <f t="shared" si="5"/>
        <v>0.19986394557823128</v>
      </c>
      <c r="Z20" s="561">
        <f t="shared" si="6"/>
        <v>0.17778202870685106</v>
      </c>
    </row>
    <row r="21" spans="1:26" x14ac:dyDescent="0.25">
      <c r="A21" s="666"/>
      <c r="B21" s="513" t="s">
        <v>297</v>
      </c>
      <c r="C21" s="523">
        <v>0</v>
      </c>
      <c r="D21" s="490">
        <v>0</v>
      </c>
      <c r="E21" s="490">
        <v>0</v>
      </c>
      <c r="F21" s="490">
        <v>55</v>
      </c>
      <c r="G21" s="490">
        <v>6</v>
      </c>
      <c r="H21" s="490">
        <v>0</v>
      </c>
      <c r="I21" s="492">
        <f t="shared" si="0"/>
        <v>0</v>
      </c>
      <c r="J21" s="350">
        <f t="shared" si="7"/>
        <v>0</v>
      </c>
      <c r="K21" s="350">
        <f t="shared" si="8"/>
        <v>0</v>
      </c>
      <c r="L21" s="350">
        <f t="shared" si="9"/>
        <v>6.3145809414466125E-2</v>
      </c>
      <c r="M21" s="350">
        <f t="shared" si="10"/>
        <v>6.0606060606060606E-3</v>
      </c>
      <c r="N21" s="351">
        <f t="shared" si="11"/>
        <v>0</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66"/>
      <c r="B22" s="514" t="s">
        <v>298</v>
      </c>
      <c r="C22" s="524">
        <v>157</v>
      </c>
      <c r="D22" s="491">
        <v>180</v>
      </c>
      <c r="E22" s="491">
        <v>144</v>
      </c>
      <c r="F22" s="491">
        <v>145</v>
      </c>
      <c r="G22" s="491">
        <v>180</v>
      </c>
      <c r="H22" s="491">
        <v>157</v>
      </c>
      <c r="I22" s="493">
        <f t="shared" si="0"/>
        <v>0.14604651162790697</v>
      </c>
      <c r="J22" s="561">
        <f t="shared" si="7"/>
        <v>0.18218623481781376</v>
      </c>
      <c r="K22" s="561">
        <f t="shared" si="8"/>
        <v>0.16271186440677965</v>
      </c>
      <c r="L22" s="561">
        <f t="shared" si="9"/>
        <v>0.16647531572904709</v>
      </c>
      <c r="M22" s="561">
        <f t="shared" si="10"/>
        <v>0.18181818181818182</v>
      </c>
      <c r="N22" s="353">
        <f t="shared" si="11"/>
        <v>0.2334190689998662</v>
      </c>
      <c r="O22" s="524">
        <v>1701</v>
      </c>
      <c r="P22" s="491">
        <v>1547</v>
      </c>
      <c r="Q22" s="491">
        <v>1833</v>
      </c>
      <c r="R22" s="491">
        <v>1800</v>
      </c>
      <c r="S22" s="491">
        <v>1722</v>
      </c>
      <c r="T22" s="491">
        <v>1262.32</v>
      </c>
      <c r="U22" s="493">
        <f t="shared" si="12"/>
        <v>0.21307779030439683</v>
      </c>
      <c r="V22" s="561">
        <f t="shared" si="2"/>
        <v>0.19284467713787085</v>
      </c>
      <c r="W22" s="561">
        <f t="shared" si="3"/>
        <v>0.16267305644302449</v>
      </c>
      <c r="X22" s="561">
        <f t="shared" si="4"/>
        <v>0.17753230101587927</v>
      </c>
      <c r="Y22" s="561">
        <f t="shared" si="5"/>
        <v>0.23428571428571429</v>
      </c>
      <c r="Z22" s="561">
        <f t="shared" si="6"/>
        <v>0.20638587645165141</v>
      </c>
    </row>
    <row r="23" spans="1:26" x14ac:dyDescent="0.25">
      <c r="A23" s="666"/>
      <c r="B23" s="513" t="s">
        <v>299</v>
      </c>
      <c r="C23" s="523">
        <v>344</v>
      </c>
      <c r="D23" s="490">
        <v>309</v>
      </c>
      <c r="E23" s="490">
        <v>322</v>
      </c>
      <c r="F23" s="490">
        <v>225</v>
      </c>
      <c r="G23" s="490">
        <v>228</v>
      </c>
      <c r="H23" s="490">
        <v>219.32</v>
      </c>
      <c r="I23" s="492">
        <f t="shared" si="0"/>
        <v>0.32</v>
      </c>
      <c r="J23" s="350">
        <f t="shared" si="7"/>
        <v>0.31275303643724695</v>
      </c>
      <c r="K23" s="350">
        <f t="shared" si="8"/>
        <v>0.36384180790960452</v>
      </c>
      <c r="L23" s="350">
        <f t="shared" si="9"/>
        <v>0.25832376578645233</v>
      </c>
      <c r="M23" s="350">
        <f t="shared" si="10"/>
        <v>0.23030303030303031</v>
      </c>
      <c r="N23" s="351">
        <f t="shared" si="11"/>
        <v>0.32607305868185127</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66"/>
      <c r="B24" s="514" t="s">
        <v>300</v>
      </c>
      <c r="C24" s="524">
        <v>2</v>
      </c>
      <c r="D24" s="491">
        <v>2</v>
      </c>
      <c r="E24" s="491">
        <v>4</v>
      </c>
      <c r="F24" s="491">
        <v>3</v>
      </c>
      <c r="G24" s="491">
        <v>3</v>
      </c>
      <c r="H24" s="491">
        <v>7.32</v>
      </c>
      <c r="I24" s="493">
        <f t="shared" si="0"/>
        <v>1.8604651162790699E-3</v>
      </c>
      <c r="J24" s="561">
        <f t="shared" si="7"/>
        <v>2.0242914979757085E-3</v>
      </c>
      <c r="K24" s="561">
        <f t="shared" si="8"/>
        <v>4.5197740112994352E-3</v>
      </c>
      <c r="L24" s="561">
        <f t="shared" si="9"/>
        <v>3.4443168771526979E-3</v>
      </c>
      <c r="M24" s="561">
        <f t="shared" si="10"/>
        <v>3.0303030303030303E-3</v>
      </c>
      <c r="N24" s="353">
        <f t="shared" si="11"/>
        <v>1.0882978248910959E-2</v>
      </c>
      <c r="O24" s="524">
        <v>50</v>
      </c>
      <c r="P24" s="491">
        <v>83</v>
      </c>
      <c r="Q24" s="491">
        <v>102</v>
      </c>
      <c r="R24" s="491">
        <v>121</v>
      </c>
      <c r="S24" s="491">
        <v>134</v>
      </c>
      <c r="T24" s="491">
        <v>221.76</v>
      </c>
      <c r="U24" s="493">
        <f t="shared" si="12"/>
        <v>6.2633095327571092E-3</v>
      </c>
      <c r="V24" s="561">
        <f t="shared" si="2"/>
        <v>1.0346546995761655E-2</v>
      </c>
      <c r="W24" s="561">
        <f t="shared" si="3"/>
        <v>9.0521831735889246E-3</v>
      </c>
      <c r="X24" s="561">
        <f t="shared" si="4"/>
        <v>1.1934115790511885E-2</v>
      </c>
      <c r="Y24" s="561">
        <f t="shared" si="5"/>
        <v>1.8231292517006802E-2</v>
      </c>
      <c r="Z24" s="561">
        <f t="shared" si="6"/>
        <v>3.6257155049368002E-2</v>
      </c>
    </row>
    <row r="25" spans="1:26" s="486" customFormat="1" ht="17.25" x14ac:dyDescent="0.25">
      <c r="A25" s="666"/>
      <c r="B25" s="518" t="s">
        <v>301</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66"/>
      <c r="B26" s="515" t="s">
        <v>302</v>
      </c>
      <c r="C26" s="527">
        <f>IFERROR(SUM(C13:C24),"-")</f>
        <v>1075</v>
      </c>
      <c r="D26" s="496">
        <f t="shared" ref="D26:H26" si="13">IFERROR(SUM(D13:D24),"-")</f>
        <v>988</v>
      </c>
      <c r="E26" s="496">
        <f t="shared" si="13"/>
        <v>885</v>
      </c>
      <c r="F26" s="496">
        <f t="shared" si="13"/>
        <v>871</v>
      </c>
      <c r="G26" s="496">
        <f t="shared" si="13"/>
        <v>990</v>
      </c>
      <c r="H26" s="496">
        <f t="shared" si="13"/>
        <v>672.61</v>
      </c>
      <c r="I26" s="497">
        <f t="shared" ref="I26:N29" si="14">IFERROR(C26/SUM(C$26:C$29),"-")</f>
        <v>0.73079537729435762</v>
      </c>
      <c r="J26" s="498">
        <f t="shared" si="14"/>
        <v>0.71181556195965423</v>
      </c>
      <c r="K26" s="498">
        <f t="shared" si="14"/>
        <v>0.64270152505446621</v>
      </c>
      <c r="L26" s="498">
        <f t="shared" si="14"/>
        <v>0.730092204526404</v>
      </c>
      <c r="M26" s="498">
        <f t="shared" si="14"/>
        <v>0.74212893553223391</v>
      </c>
      <c r="N26" s="528">
        <f t="shared" si="14"/>
        <v>0.63718264494126575</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66"/>
      <c r="B27" s="516" t="s">
        <v>141</v>
      </c>
      <c r="C27" s="529">
        <v>105</v>
      </c>
      <c r="D27" s="499">
        <v>47</v>
      </c>
      <c r="E27" s="499">
        <v>64</v>
      </c>
      <c r="F27" s="499">
        <v>0</v>
      </c>
      <c r="G27" s="499">
        <v>57</v>
      </c>
      <c r="H27" s="500">
        <v>115.99000000000001</v>
      </c>
      <c r="I27" s="501">
        <f t="shared" si="14"/>
        <v>7.1380013596193059E-2</v>
      </c>
      <c r="J27" s="502">
        <f t="shared" si="14"/>
        <v>3.3861671469740631E-2</v>
      </c>
      <c r="K27" s="502">
        <f t="shared" si="14"/>
        <v>4.6477850399419027E-2</v>
      </c>
      <c r="L27" s="502">
        <f t="shared" si="14"/>
        <v>0</v>
      </c>
      <c r="M27" s="502">
        <f t="shared" si="14"/>
        <v>4.2728635682158921E-2</v>
      </c>
      <c r="N27" s="530">
        <f t="shared" si="14"/>
        <v>0.10988063660477455</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66"/>
      <c r="B28" s="515" t="s">
        <v>303</v>
      </c>
      <c r="C28" s="531">
        <v>223</v>
      </c>
      <c r="D28" s="504">
        <v>280</v>
      </c>
      <c r="E28" s="504">
        <v>310</v>
      </c>
      <c r="F28" s="504">
        <v>276</v>
      </c>
      <c r="G28" s="504">
        <v>276</v>
      </c>
      <c r="H28" s="505">
        <v>262</v>
      </c>
      <c r="I28" s="497">
        <f t="shared" si="14"/>
        <v>0.15159755268524813</v>
      </c>
      <c r="J28" s="498">
        <f t="shared" si="14"/>
        <v>0.20172910662824209</v>
      </c>
      <c r="K28" s="498">
        <f t="shared" si="14"/>
        <v>0.22512708787218591</v>
      </c>
      <c r="L28" s="498">
        <f t="shared" si="14"/>
        <v>0.23134953897736799</v>
      </c>
      <c r="M28" s="498">
        <f t="shared" si="14"/>
        <v>0.20689655172413793</v>
      </c>
      <c r="N28" s="532">
        <f t="shared" si="14"/>
        <v>0.2482000757862827</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66"/>
      <c r="B29" s="517" t="s">
        <v>304</v>
      </c>
      <c r="C29" s="507">
        <v>68</v>
      </c>
      <c r="D29" s="508">
        <v>73</v>
      </c>
      <c r="E29" s="508">
        <v>118</v>
      </c>
      <c r="F29" s="508">
        <v>46</v>
      </c>
      <c r="G29" s="508">
        <v>11</v>
      </c>
      <c r="H29" s="509">
        <v>5</v>
      </c>
      <c r="I29" s="510">
        <f t="shared" si="14"/>
        <v>4.6227056424201225E-2</v>
      </c>
      <c r="J29" s="511">
        <f t="shared" si="14"/>
        <v>5.2593659942363112E-2</v>
      </c>
      <c r="K29" s="511">
        <f t="shared" si="14"/>
        <v>8.569353667392883E-2</v>
      </c>
      <c r="L29" s="511">
        <f t="shared" si="14"/>
        <v>3.8558256496227995E-2</v>
      </c>
      <c r="M29" s="511">
        <f t="shared" si="14"/>
        <v>8.2458770614692659E-3</v>
      </c>
      <c r="N29" s="533">
        <f t="shared" si="14"/>
        <v>4.7366426676771507E-3</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t="s">
        <v>305</v>
      </c>
      <c r="B31" s="666"/>
      <c r="C31" s="167"/>
      <c r="D31" s="666"/>
      <c r="E31" s="666"/>
      <c r="F31" s="666"/>
      <c r="G31" s="666"/>
      <c r="H31" s="666"/>
      <c r="I31" s="19"/>
      <c r="J31" s="19"/>
      <c r="K31" s="19"/>
      <c r="L31" s="19"/>
      <c r="M31" s="19"/>
      <c r="N31" s="19"/>
      <c r="O31" s="666"/>
      <c r="P31" s="666"/>
      <c r="Q31" s="666"/>
      <c r="R31" s="666"/>
      <c r="S31" s="666"/>
      <c r="T31" s="666"/>
      <c r="U31" s="666"/>
      <c r="V31" s="666"/>
      <c r="W31" s="666"/>
      <c r="X31" s="666"/>
      <c r="Y31" s="666"/>
      <c r="Z31" s="666"/>
    </row>
    <row r="32" spans="1:26" x14ac:dyDescent="0.25">
      <c r="A32" s="666"/>
      <c r="B32" s="666"/>
      <c r="C32" s="167"/>
      <c r="D32" s="666"/>
      <c r="E32" s="666"/>
      <c r="F32" s="666"/>
      <c r="G32" s="666"/>
      <c r="H32" s="666"/>
      <c r="I32" s="666"/>
      <c r="J32" s="666"/>
      <c r="K32" s="666"/>
      <c r="L32" s="666"/>
      <c r="M32" s="666"/>
      <c r="N32" s="666"/>
      <c r="O32" s="666"/>
      <c r="P32" s="666"/>
      <c r="Q32" s="666"/>
      <c r="R32" s="666"/>
      <c r="S32" s="666"/>
      <c r="T32" s="666"/>
      <c r="U32" s="666"/>
      <c r="V32" s="666"/>
      <c r="W32" s="666"/>
      <c r="X32" s="666"/>
      <c r="Y32" s="666"/>
      <c r="Z32" s="666"/>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F16E-A021-4017-BA9B-960D6F6F65F5}">
  <dimension ref="A1:A2"/>
  <sheetViews>
    <sheetView workbookViewId="0"/>
  </sheetViews>
  <sheetFormatPr defaultRowHeight="15" x14ac:dyDescent="0.25"/>
  <cols>
    <col min="1" max="16384" width="9.140625" style="666"/>
  </cols>
  <sheetData>
    <row r="1" spans="1:1" x14ac:dyDescent="0.25">
      <c r="A1" s="282" t="s">
        <v>21</v>
      </c>
    </row>
    <row r="2" spans="1:1" x14ac:dyDescent="0.25">
      <c r="A2" s="667" t="s">
        <v>306</v>
      </c>
    </row>
  </sheetData>
  <hyperlinks>
    <hyperlink ref="A1" location="Contents!A1" display="Return to Contents" xr:uid="{316688BD-39E4-48B6-B3C1-772A39CF18A4}"/>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D511-AE63-4BFB-88A1-DC0734AA6214}">
  <dimension ref="B2:I25"/>
  <sheetViews>
    <sheetView topLeftCell="A7" workbookViewId="0">
      <selection activeCell="J21" sqref="J21"/>
    </sheetView>
  </sheetViews>
  <sheetFormatPr defaultRowHeight="15" x14ac:dyDescent="0.25"/>
  <sheetData>
    <row r="2" spans="2:9" x14ac:dyDescent="0.25">
      <c r="B2" s="280" t="s">
        <v>307</v>
      </c>
      <c r="C2" s="280" t="s">
        <v>97</v>
      </c>
      <c r="D2" s="280"/>
      <c r="E2" s="280"/>
      <c r="F2" s="280"/>
      <c r="G2" s="280"/>
      <c r="H2" s="280"/>
      <c r="I2" s="280"/>
    </row>
    <row r="3" spans="2:9" x14ac:dyDescent="0.25">
      <c r="B3" s="280"/>
      <c r="C3" s="280" t="str">
        <f>'Welfare Rights Activity'!C11:H11</f>
        <v>South Lanarkshire</v>
      </c>
      <c r="D3" s="280" t="str">
        <f>'Welfare Rights Activity'!I11</f>
        <v>Scotland</v>
      </c>
      <c r="E3" s="280"/>
      <c r="F3" s="280"/>
      <c r="G3" s="280"/>
      <c r="H3" s="280" t="str">
        <f>C3</f>
        <v>South Lanarkshire</v>
      </c>
      <c r="I3" s="280" t="str">
        <f>D3</f>
        <v>Scotland</v>
      </c>
    </row>
    <row r="4" spans="2:9" x14ac:dyDescent="0.25">
      <c r="B4" s="280" t="str">
        <f>'Debt Strategies'!B13</f>
        <v>Awaiting sequestration</v>
      </c>
      <c r="C4" s="715">
        <f>'Debt Strategies'!N13</f>
        <v>1.4867456624195299E-3</v>
      </c>
      <c r="D4" s="715">
        <f>'Debt Strategies'!Z13</f>
        <v>2.9233312242185245E-2</v>
      </c>
      <c r="E4" s="725">
        <f>RANK(C4,$C$4:$C$15,0)+COUNTIF($C$4:C4,C4)-1</f>
        <v>9</v>
      </c>
      <c r="F4" s="280">
        <v>1</v>
      </c>
      <c r="G4" s="280" t="str">
        <f>INDEX(B$4:B$19,MATCH($F4,$E$4:$E$19,0))</f>
        <v>Token payments</v>
      </c>
      <c r="H4" s="726">
        <f t="shared" ref="H4:I4" si="0">INDEX(C$4:C$19,MATCH($F4,$E$4:$E$19,0))</f>
        <v>0.32607305868185127</v>
      </c>
      <c r="I4" s="726">
        <f t="shared" si="0"/>
        <v>0.19014569241912196</v>
      </c>
    </row>
    <row r="5" spans="2:9" x14ac:dyDescent="0.25">
      <c r="B5" s="280" t="str">
        <f>'Debt Strategies'!B14</f>
        <v>Consolidation loan</v>
      </c>
      <c r="C5" s="715">
        <f>'Debt Strategies'!N14</f>
        <v>1.4867456624195299E-3</v>
      </c>
      <c r="D5" s="715">
        <f>'Debt Strategies'!Z14</f>
        <v>1.1922221077741322E-2</v>
      </c>
      <c r="E5" s="725">
        <f>RANK(C5,$C$4:$C$15,0)+COUNTIF($C$4:C5,C5)-1</f>
        <v>10</v>
      </c>
      <c r="F5" s="280">
        <v>2</v>
      </c>
      <c r="G5" s="280" t="str">
        <f t="shared" ref="G5:G15" si="1">INDEX(B$4:B$19,MATCH($F5,$E$4:$E$19,0))</f>
        <v>Sequestration</v>
      </c>
      <c r="H5" s="726">
        <f t="shared" ref="H5:H15" si="2">INDEX(C$4:C$19,MATCH($F5,$E$4:$E$19,0))</f>
        <v>0.2334190689998662</v>
      </c>
      <c r="I5" s="726">
        <f t="shared" ref="I5:I15" si="3">INDEX(D$4:D$19,MATCH($F5,$E$4:$E$19,0))</f>
        <v>0.20638587645165141</v>
      </c>
    </row>
    <row r="6" spans="2:9" x14ac:dyDescent="0.25">
      <c r="B6" s="280" t="str">
        <f>'Debt Strategies'!B15</f>
        <v>Debt Arrangement Scheme</v>
      </c>
      <c r="C6" s="715">
        <f>'Debt Strategies'!N15</f>
        <v>9.8600972331663206E-2</v>
      </c>
      <c r="D6" s="715">
        <f>'Debt Strategies'!Z15</f>
        <v>0.12537870055638123</v>
      </c>
      <c r="E6" s="725">
        <f>RANK(C6,$C$4:$C$15,0)+COUNTIF($C$4:C6,C6)-1</f>
        <v>4</v>
      </c>
      <c r="F6" s="280">
        <v>3</v>
      </c>
      <c r="G6" s="280" t="str">
        <f t="shared" si="1"/>
        <v>Pro rata offers</v>
      </c>
      <c r="H6" s="726">
        <f t="shared" si="2"/>
        <v>0.22002349058146622</v>
      </c>
      <c r="I6" s="726">
        <f t="shared" si="3"/>
        <v>0.17778202870685106</v>
      </c>
    </row>
    <row r="7" spans="2:9" x14ac:dyDescent="0.25">
      <c r="B7" s="280" t="str">
        <f>'Debt Strategies'!B16</f>
        <v>Debt written off</v>
      </c>
      <c r="C7" s="715">
        <f>'Debt Strategies'!N16</f>
        <v>5.0549352522264016E-2</v>
      </c>
      <c r="D7" s="715">
        <f>'Debt Strategies'!Z16</f>
        <v>7.1676386579489923E-2</v>
      </c>
      <c r="E7" s="725">
        <f>RANK(C7,$C$4:$C$15,0)+COUNTIF($C$4:C7,C7)-1</f>
        <v>5</v>
      </c>
      <c r="F7" s="280">
        <v>4</v>
      </c>
      <c r="G7" s="280" t="str">
        <f t="shared" si="1"/>
        <v>Debt Arrangement Scheme</v>
      </c>
      <c r="H7" s="726">
        <f t="shared" si="2"/>
        <v>9.8600972331663206E-2</v>
      </c>
      <c r="I7" s="726">
        <f t="shared" si="3"/>
        <v>0.12537870055638123</v>
      </c>
    </row>
    <row r="8" spans="2:9" x14ac:dyDescent="0.25">
      <c r="B8" s="280" t="str">
        <f>'Debt Strategies'!B17</f>
        <v>Moratorium</v>
      </c>
      <c r="C8" s="715">
        <f>'Debt Strategies'!N17</f>
        <v>4.8557113334621843E-2</v>
      </c>
      <c r="D8" s="715">
        <f>'Debt Strategies'!Z17</f>
        <v>5.2476084436531172E-2</v>
      </c>
      <c r="E8" s="725">
        <f>RANK(C8,$C$4:$C$15,0)+COUNTIF($C$4:C8,C8)-1</f>
        <v>6</v>
      </c>
      <c r="F8" s="280">
        <v>5</v>
      </c>
      <c r="G8" s="280" t="str">
        <f t="shared" si="1"/>
        <v>Debt written off</v>
      </c>
      <c r="H8" s="726">
        <f t="shared" si="2"/>
        <v>5.0549352522264016E-2</v>
      </c>
      <c r="I8" s="726">
        <f t="shared" si="3"/>
        <v>7.1676386579489923E-2</v>
      </c>
    </row>
    <row r="9" spans="2:9" x14ac:dyDescent="0.25">
      <c r="B9" s="280" t="str">
        <f>'Debt Strategies'!B18</f>
        <v>Mortgage to rent/shared equity</v>
      </c>
      <c r="C9" s="715">
        <f>'Debt Strategies'!N18</f>
        <v>0</v>
      </c>
      <c r="D9" s="715">
        <f>'Debt Strategies'!Z18</f>
        <v>1.2792026565036765E-2</v>
      </c>
      <c r="E9" s="725">
        <f>RANK(C9,$C$4:$C$15,0)+COUNTIF($C$4:C9,C9)-1</f>
        <v>11</v>
      </c>
      <c r="F9" s="280">
        <v>6</v>
      </c>
      <c r="G9" s="280" t="str">
        <f t="shared" si="1"/>
        <v>Moratorium</v>
      </c>
      <c r="H9" s="726">
        <f t="shared" si="2"/>
        <v>4.8557113334621843E-2</v>
      </c>
      <c r="I9" s="726">
        <f t="shared" si="3"/>
        <v>5.2476084436531172E-2</v>
      </c>
    </row>
    <row r="10" spans="2:9" x14ac:dyDescent="0.25">
      <c r="B10" s="280" t="str">
        <f>'Debt Strategies'!B19</f>
        <v>Nil payments/offers</v>
      </c>
      <c r="C10" s="715">
        <f>'Debt Strategies'!N19</f>
        <v>8.9204739745171787E-3</v>
      </c>
      <c r="D10" s="715">
        <f>'Debt Strategies'!Z19</f>
        <v>3.2120674066553202E-2</v>
      </c>
      <c r="E10" s="725">
        <f>RANK(C10,$C$4:$C$15,0)+COUNTIF($C$4:C10,C10)-1</f>
        <v>8</v>
      </c>
      <c r="F10" s="280">
        <v>7</v>
      </c>
      <c r="G10" s="280" t="str">
        <f t="shared" si="1"/>
        <v>Trust deed</v>
      </c>
      <c r="H10" s="726">
        <f t="shared" si="2"/>
        <v>1.0882978248910959E-2</v>
      </c>
      <c r="I10" s="726">
        <f t="shared" si="3"/>
        <v>3.6257155049368002E-2</v>
      </c>
    </row>
    <row r="11" spans="2:9" x14ac:dyDescent="0.25">
      <c r="B11" s="280" t="str">
        <f>'Debt Strategies'!B20</f>
        <v>Pro rata offers</v>
      </c>
      <c r="C11" s="715">
        <f>'Debt Strategies'!N20</f>
        <v>0.22002349058146622</v>
      </c>
      <c r="D11" s="715">
        <f>'Debt Strategies'!Z20</f>
        <v>0.17778202870685106</v>
      </c>
      <c r="E11" s="725">
        <f>RANK(C11,$C$4:$C$15,0)+COUNTIF($C$4:C11,C11)-1</f>
        <v>3</v>
      </c>
      <c r="F11" s="280">
        <v>8</v>
      </c>
      <c r="G11" s="280" t="str">
        <f t="shared" si="1"/>
        <v>Nil payments/offers</v>
      </c>
      <c r="H11" s="726">
        <f t="shared" si="2"/>
        <v>8.9204739745171787E-3</v>
      </c>
      <c r="I11" s="726">
        <f t="shared" si="3"/>
        <v>3.2120674066553202E-2</v>
      </c>
    </row>
    <row r="12" spans="2:9" x14ac:dyDescent="0.25">
      <c r="B12" s="280" t="str">
        <f>'Debt Strategies'!B21</f>
        <v>Repayment plan</v>
      </c>
      <c r="C12" s="715">
        <f>'Debt Strategies'!N21</f>
        <v>0</v>
      </c>
      <c r="D12" s="715">
        <f>'Debt Strategies'!Z21</f>
        <v>5.3829841849088754E-2</v>
      </c>
      <c r="E12" s="725">
        <f>RANK(C12,$C$4:$C$15,0)+COUNTIF($C$4:C12,C12)-1</f>
        <v>12</v>
      </c>
      <c r="F12" s="280">
        <v>9</v>
      </c>
      <c r="G12" s="280" t="str">
        <f t="shared" si="1"/>
        <v>Awaiting sequestration</v>
      </c>
      <c r="H12" s="726">
        <f t="shared" si="2"/>
        <v>1.4867456624195299E-3</v>
      </c>
      <c r="I12" s="726">
        <f t="shared" si="3"/>
        <v>2.9233312242185245E-2</v>
      </c>
    </row>
    <row r="13" spans="2:9" x14ac:dyDescent="0.25">
      <c r="B13" s="280" t="str">
        <f>'Debt Strategies'!B22</f>
        <v>Sequestration</v>
      </c>
      <c r="C13" s="715">
        <f>'Debt Strategies'!N22</f>
        <v>0.2334190689998662</v>
      </c>
      <c r="D13" s="715">
        <f>'Debt Strategies'!Z22</f>
        <v>0.20638587645165141</v>
      </c>
      <c r="E13" s="725">
        <f>RANK(C13,$C$4:$C$15,0)+COUNTIF($C$4:C13,C13)-1</f>
        <v>2</v>
      </c>
      <c r="F13" s="280">
        <v>10</v>
      </c>
      <c r="G13" s="280" t="str">
        <f t="shared" si="1"/>
        <v>Consolidation loan</v>
      </c>
      <c r="H13" s="726">
        <f t="shared" si="2"/>
        <v>1.4867456624195299E-3</v>
      </c>
      <c r="I13" s="726">
        <f t="shared" si="3"/>
        <v>1.1922221077741322E-2</v>
      </c>
    </row>
    <row r="14" spans="2:9" x14ac:dyDescent="0.25">
      <c r="B14" s="280" t="str">
        <f>'Debt Strategies'!B23</f>
        <v>Token payments</v>
      </c>
      <c r="C14" s="715">
        <f>'Debt Strategies'!N23</f>
        <v>0.32607305868185127</v>
      </c>
      <c r="D14" s="715">
        <f>'Debt Strategies'!Z23</f>
        <v>0.19014569241912196</v>
      </c>
      <c r="E14" s="725">
        <f>RANK(C14,$C$4:$C$15,0)+COUNTIF($C$4:C14,C14)-1</f>
        <v>1</v>
      </c>
      <c r="F14" s="280">
        <v>11</v>
      </c>
      <c r="G14" s="280" t="str">
        <f t="shared" si="1"/>
        <v>Mortgage to rent/shared equity</v>
      </c>
      <c r="H14" s="726">
        <f t="shared" si="2"/>
        <v>0</v>
      </c>
      <c r="I14" s="726">
        <f t="shared" si="3"/>
        <v>1.2792026565036765E-2</v>
      </c>
    </row>
    <row r="15" spans="2:9" x14ac:dyDescent="0.25">
      <c r="B15" s="280" t="str">
        <f>'Debt Strategies'!B24</f>
        <v>Trust deed</v>
      </c>
      <c r="C15" s="715">
        <f>'Debt Strategies'!N24</f>
        <v>1.0882978248910959E-2</v>
      </c>
      <c r="D15" s="715">
        <f>'Debt Strategies'!Z24</f>
        <v>3.6257155049368002E-2</v>
      </c>
      <c r="E15" s="725">
        <f>RANK(C15,$C$4:$C$15,0)+COUNTIF($C$4:C15,C15)-1</f>
        <v>7</v>
      </c>
      <c r="F15" s="280">
        <v>12</v>
      </c>
      <c r="G15" s="280" t="str">
        <f t="shared" si="1"/>
        <v>Repayment plan</v>
      </c>
      <c r="H15" s="726">
        <f t="shared" si="2"/>
        <v>0</v>
      </c>
      <c r="I15" s="726">
        <f t="shared" si="3"/>
        <v>5.3829841849088754E-2</v>
      </c>
    </row>
    <row r="16" spans="2:9" x14ac:dyDescent="0.25">
      <c r="B16" s="280"/>
      <c r="C16" s="715"/>
      <c r="D16" s="715"/>
      <c r="E16" s="725"/>
      <c r="F16" s="280"/>
      <c r="G16" s="280"/>
      <c r="H16" s="726"/>
      <c r="I16" s="726"/>
    </row>
    <row r="17" spans="2:9" x14ac:dyDescent="0.25">
      <c r="B17" s="280"/>
      <c r="C17" s="715"/>
      <c r="D17" s="715"/>
      <c r="E17" s="725"/>
      <c r="F17" s="280"/>
      <c r="G17" s="280"/>
      <c r="H17" s="726"/>
      <c r="I17" s="726"/>
    </row>
    <row r="18" spans="2:9" x14ac:dyDescent="0.25">
      <c r="B18" s="280"/>
      <c r="C18" s="715"/>
      <c r="D18" s="715"/>
      <c r="E18" s="725"/>
      <c r="F18" s="280"/>
      <c r="G18" s="280"/>
      <c r="H18" s="726"/>
      <c r="I18" s="726"/>
    </row>
    <row r="19" spans="2:9" x14ac:dyDescent="0.25">
      <c r="B19" s="280"/>
      <c r="C19" s="715"/>
      <c r="D19" s="715"/>
      <c r="E19" s="725"/>
      <c r="F19" s="280"/>
      <c r="G19" s="280"/>
      <c r="H19" s="726"/>
      <c r="I19" s="726"/>
    </row>
    <row r="20" spans="2:9" x14ac:dyDescent="0.25">
      <c r="B20" s="280"/>
      <c r="C20" s="280"/>
      <c r="D20" s="280"/>
      <c r="E20" s="280"/>
      <c r="F20" s="280"/>
      <c r="G20" s="280"/>
      <c r="H20" s="280"/>
      <c r="I20" s="280"/>
    </row>
    <row r="21" spans="2:9" x14ac:dyDescent="0.25">
      <c r="B21" s="280"/>
      <c r="C21" s="280"/>
      <c r="D21" s="280"/>
      <c r="E21" s="280"/>
      <c r="F21" s="280"/>
      <c r="G21" s="280"/>
      <c r="H21" s="280"/>
      <c r="I21" s="280"/>
    </row>
    <row r="22" spans="2:9" x14ac:dyDescent="0.25">
      <c r="B22" s="280"/>
      <c r="C22" s="280"/>
      <c r="D22" s="280"/>
      <c r="E22" s="280"/>
      <c r="F22" s="280"/>
      <c r="G22" s="280"/>
      <c r="H22" s="280"/>
      <c r="I22" s="280"/>
    </row>
    <row r="23" spans="2:9" x14ac:dyDescent="0.25">
      <c r="B23" s="280"/>
      <c r="C23" s="280"/>
      <c r="D23" s="280"/>
      <c r="E23" s="280"/>
      <c r="F23" s="280"/>
      <c r="G23" s="280"/>
      <c r="H23" s="280"/>
      <c r="I23" s="280"/>
    </row>
    <row r="24" spans="2:9" x14ac:dyDescent="0.25">
      <c r="B24" s="280"/>
      <c r="C24" s="280"/>
      <c r="D24" s="280"/>
      <c r="E24" s="280"/>
      <c r="F24" s="280"/>
      <c r="G24" s="280"/>
      <c r="H24" s="280"/>
      <c r="I24" s="280"/>
    </row>
    <row r="25" spans="2:9" x14ac:dyDescent="0.25">
      <c r="B25" s="280"/>
      <c r="C25" s="280"/>
      <c r="D25" s="280"/>
      <c r="E25" s="280"/>
      <c r="F25" s="280"/>
      <c r="G25" s="280"/>
      <c r="H25" s="280"/>
      <c r="I25" s="28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6" workbookViewId="0">
      <selection activeCell="A91" sqref="A91"/>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31" t="s">
        <v>1</v>
      </c>
      <c r="B1" s="731"/>
      <c r="C1" s="731"/>
      <c r="D1" s="666"/>
      <c r="E1" s="666"/>
      <c r="F1" s="666"/>
      <c r="G1" s="666"/>
      <c r="H1" s="666"/>
      <c r="I1" s="666"/>
      <c r="J1" s="666"/>
      <c r="K1" s="666"/>
      <c r="L1" s="666"/>
      <c r="M1" s="666"/>
      <c r="N1" s="666"/>
    </row>
    <row r="2" spans="1:14" x14ac:dyDescent="0.25">
      <c r="A2" s="667" t="s">
        <v>308</v>
      </c>
      <c r="B2" s="666"/>
      <c r="C2" s="666"/>
      <c r="D2" s="666"/>
      <c r="E2" s="666"/>
      <c r="F2" s="666"/>
      <c r="G2" s="666"/>
      <c r="H2" s="666"/>
      <c r="I2" s="666"/>
      <c r="J2" s="666"/>
      <c r="K2" s="666"/>
      <c r="L2" s="666"/>
      <c r="M2" s="666"/>
      <c r="N2" s="666"/>
    </row>
    <row r="3" spans="1:14" s="666" customFormat="1" x14ac:dyDescent="0.25">
      <c r="A3" s="282" t="s">
        <v>21</v>
      </c>
    </row>
    <row r="4" spans="1:14" s="535" customFormat="1" x14ac:dyDescent="0.25">
      <c r="A4" s="667"/>
      <c r="B4" s="666"/>
      <c r="C4" s="278"/>
      <c r="D4" s="666"/>
      <c r="E4" s="666"/>
      <c r="F4" s="666"/>
      <c r="G4" s="666"/>
      <c r="H4" s="666"/>
      <c r="I4" s="666"/>
      <c r="J4" s="666"/>
      <c r="K4" s="666"/>
      <c r="L4" s="666"/>
      <c r="M4" s="666"/>
      <c r="N4" s="666"/>
    </row>
    <row r="5" spans="1:14" s="535" customFormat="1" x14ac:dyDescent="0.25">
      <c r="A5" s="278" t="s">
        <v>309</v>
      </c>
      <c r="B5" s="666"/>
      <c r="C5" s="279" t="s">
        <v>310</v>
      </c>
      <c r="D5" s="666"/>
      <c r="E5" s="666"/>
      <c r="F5" s="666"/>
      <c r="G5" s="666"/>
      <c r="H5" s="666"/>
      <c r="I5" s="666"/>
      <c r="J5" s="666"/>
      <c r="K5" s="666"/>
      <c r="L5" s="666"/>
      <c r="M5" s="666"/>
      <c r="N5" s="666"/>
    </row>
    <row r="6" spans="1:14" s="535" customFormat="1" x14ac:dyDescent="0.25">
      <c r="A6" s="278" t="s">
        <v>311</v>
      </c>
      <c r="B6" s="666"/>
      <c r="C6" s="279" t="s">
        <v>312</v>
      </c>
      <c r="D6" s="666"/>
      <c r="E6" s="666"/>
      <c r="F6" s="666"/>
      <c r="G6" s="666"/>
      <c r="H6" s="666"/>
      <c r="I6" s="666"/>
      <c r="J6" s="666"/>
      <c r="K6" s="666"/>
      <c r="L6" s="666"/>
      <c r="M6" s="666"/>
      <c r="N6" s="666"/>
    </row>
    <row r="7" spans="1:14" s="535" customFormat="1" x14ac:dyDescent="0.25">
      <c r="A7" s="278" t="s">
        <v>313</v>
      </c>
      <c r="B7" s="666"/>
      <c r="C7" s="279" t="s">
        <v>314</v>
      </c>
      <c r="D7" s="666"/>
      <c r="E7" s="666"/>
      <c r="F7" s="666"/>
      <c r="G7" s="666"/>
      <c r="H7" s="666"/>
      <c r="I7" s="666"/>
      <c r="J7" s="666"/>
      <c r="K7" s="666"/>
      <c r="L7" s="666"/>
      <c r="M7" s="666"/>
      <c r="N7" s="666"/>
    </row>
    <row r="9" spans="1:14" x14ac:dyDescent="0.25">
      <c r="A9" s="791" t="s">
        <v>315</v>
      </c>
      <c r="B9" s="666"/>
      <c r="C9" s="666"/>
      <c r="D9" s="666"/>
      <c r="E9" s="666"/>
      <c r="F9" s="666"/>
      <c r="G9" s="666"/>
      <c r="H9" s="666"/>
      <c r="I9" s="666"/>
      <c r="J9" s="666"/>
      <c r="K9" s="666"/>
      <c r="L9" s="666"/>
      <c r="M9" s="666"/>
      <c r="N9" s="666"/>
    </row>
    <row r="11" spans="1:14" x14ac:dyDescent="0.25">
      <c r="A11" s="666"/>
      <c r="B11" s="666"/>
      <c r="C11" s="737" t="str">
        <f>$A$1</f>
        <v>South Lanarkshire</v>
      </c>
      <c r="D11" s="738"/>
      <c r="E11" s="738"/>
      <c r="F11" s="738"/>
      <c r="G11" s="738"/>
      <c r="H11" s="746"/>
      <c r="I11" s="738" t="s">
        <v>90</v>
      </c>
      <c r="J11" s="738"/>
      <c r="K11" s="738"/>
      <c r="L11" s="738"/>
      <c r="M11" s="738"/>
      <c r="N11" s="738"/>
    </row>
    <row r="12" spans="1:14" x14ac:dyDescent="0.25">
      <c r="A12" s="666"/>
      <c r="B12" s="666"/>
      <c r="C12" s="748" t="s">
        <v>316</v>
      </c>
      <c r="D12" s="749"/>
      <c r="E12" s="772"/>
      <c r="F12" s="749" t="s">
        <v>317</v>
      </c>
      <c r="G12" s="749"/>
      <c r="H12" s="755"/>
      <c r="I12" s="748" t="s">
        <v>316</v>
      </c>
      <c r="J12" s="749"/>
      <c r="K12" s="772"/>
      <c r="L12" s="749" t="s">
        <v>317</v>
      </c>
      <c r="M12" s="749"/>
      <c r="N12" s="749"/>
    </row>
    <row r="13" spans="1:14" ht="18" thickBot="1" x14ac:dyDescent="0.3">
      <c r="A13" s="666"/>
      <c r="B13" s="667" t="s">
        <v>318</v>
      </c>
      <c r="C13" s="556" t="s">
        <v>94</v>
      </c>
      <c r="D13" s="557" t="s">
        <v>96</v>
      </c>
      <c r="E13" s="559" t="s">
        <v>97</v>
      </c>
      <c r="F13" s="557" t="s">
        <v>94</v>
      </c>
      <c r="G13" s="557" t="s">
        <v>96</v>
      </c>
      <c r="H13" s="560" t="s">
        <v>97</v>
      </c>
      <c r="I13" s="556" t="s">
        <v>94</v>
      </c>
      <c r="J13" s="557" t="s">
        <v>96</v>
      </c>
      <c r="K13" s="559" t="s">
        <v>97</v>
      </c>
      <c r="L13" s="558" t="s">
        <v>94</v>
      </c>
      <c r="M13" s="557" t="s">
        <v>96</v>
      </c>
      <c r="N13" s="557" t="s">
        <v>97</v>
      </c>
    </row>
    <row r="14" spans="1:14" s="535" customFormat="1" x14ac:dyDescent="0.25">
      <c r="A14" s="666"/>
      <c r="B14" s="160" t="s">
        <v>93</v>
      </c>
      <c r="C14" s="342"/>
      <c r="D14" s="341"/>
      <c r="E14" s="393"/>
      <c r="F14" s="341"/>
      <c r="G14" s="341"/>
      <c r="H14" s="343"/>
      <c r="I14" s="342"/>
      <c r="J14" s="341"/>
      <c r="K14" s="393"/>
      <c r="L14" s="341"/>
      <c r="M14" s="341"/>
      <c r="N14" s="373"/>
    </row>
    <row r="15" spans="1:14" x14ac:dyDescent="0.25">
      <c r="A15" s="666"/>
      <c r="B15" s="547" t="s">
        <v>319</v>
      </c>
      <c r="C15" s="640">
        <v>1176</v>
      </c>
      <c r="D15" s="641">
        <v>1165</v>
      </c>
      <c r="E15" s="716">
        <v>1308.5899999999999</v>
      </c>
      <c r="F15" s="642">
        <v>845</v>
      </c>
      <c r="G15" s="641">
        <v>868</v>
      </c>
      <c r="H15" s="720">
        <v>928.94</v>
      </c>
      <c r="I15" s="39">
        <v>6454</v>
      </c>
      <c r="J15" s="40">
        <v>7366.7550000000001</v>
      </c>
      <c r="K15" s="625">
        <v>10751.465</v>
      </c>
      <c r="L15" s="40">
        <v>4690</v>
      </c>
      <c r="M15" s="40">
        <v>7245.0230000000001</v>
      </c>
      <c r="N15" s="626">
        <v>8702.9500000000007</v>
      </c>
    </row>
    <row r="16" spans="1:14" x14ac:dyDescent="0.25">
      <c r="A16" s="666"/>
      <c r="B16" s="548" t="s">
        <v>320</v>
      </c>
      <c r="C16" s="643">
        <v>461</v>
      </c>
      <c r="D16" s="644">
        <v>304</v>
      </c>
      <c r="E16" s="717">
        <v>333.64</v>
      </c>
      <c r="F16" s="644">
        <v>349</v>
      </c>
      <c r="G16" s="644">
        <v>227</v>
      </c>
      <c r="H16" s="721">
        <v>273.97000000000003</v>
      </c>
      <c r="I16" s="36">
        <v>2020</v>
      </c>
      <c r="J16" s="37">
        <v>1765.9350000000002</v>
      </c>
      <c r="K16" s="627">
        <v>2163.1549999999997</v>
      </c>
      <c r="L16" s="37">
        <v>1184</v>
      </c>
      <c r="M16" s="37">
        <v>1393.25</v>
      </c>
      <c r="N16" s="628">
        <v>1888.1350000000002</v>
      </c>
    </row>
    <row r="17" spans="2:14" x14ac:dyDescent="0.25">
      <c r="B17" s="547" t="s">
        <v>321</v>
      </c>
      <c r="C17" s="640">
        <v>34</v>
      </c>
      <c r="D17" s="641">
        <v>33</v>
      </c>
      <c r="E17" s="718">
        <v>380.33</v>
      </c>
      <c r="F17" s="641">
        <v>20</v>
      </c>
      <c r="G17" s="641">
        <v>18</v>
      </c>
      <c r="H17" s="720">
        <v>381.99</v>
      </c>
      <c r="I17" s="39">
        <v>1037</v>
      </c>
      <c r="J17" s="40">
        <v>841.63300000000004</v>
      </c>
      <c r="K17" s="625">
        <v>986.32999999999993</v>
      </c>
      <c r="L17" s="40">
        <v>238</v>
      </c>
      <c r="M17" s="40">
        <v>554.01499999999999</v>
      </c>
      <c r="N17" s="626">
        <v>957.30000000000007</v>
      </c>
    </row>
    <row r="18" spans="2:14" x14ac:dyDescent="0.25">
      <c r="B18" s="548" t="s">
        <v>322</v>
      </c>
      <c r="C18" s="643">
        <v>75</v>
      </c>
      <c r="D18" s="644">
        <v>36</v>
      </c>
      <c r="E18" s="717">
        <v>52</v>
      </c>
      <c r="F18" s="644">
        <v>62</v>
      </c>
      <c r="G18" s="644">
        <v>26</v>
      </c>
      <c r="H18" s="721">
        <v>50.33</v>
      </c>
      <c r="I18" s="36">
        <v>1963</v>
      </c>
      <c r="J18" s="37">
        <v>1468.9659999999999</v>
      </c>
      <c r="K18" s="627">
        <v>521.32500000000005</v>
      </c>
      <c r="L18" s="37">
        <v>483</v>
      </c>
      <c r="M18" s="37">
        <v>579.42000000000007</v>
      </c>
      <c r="N18" s="628">
        <v>366.12</v>
      </c>
    </row>
    <row r="19" spans="2:14" x14ac:dyDescent="0.25">
      <c r="B19" s="547" t="s">
        <v>323</v>
      </c>
      <c r="C19" s="640">
        <v>7</v>
      </c>
      <c r="D19" s="641">
        <v>12</v>
      </c>
      <c r="E19" s="718">
        <v>22.58</v>
      </c>
      <c r="F19" s="641">
        <v>0</v>
      </c>
      <c r="G19" s="641">
        <v>2</v>
      </c>
      <c r="H19" s="720">
        <v>2.33</v>
      </c>
      <c r="I19" s="39">
        <v>29</v>
      </c>
      <c r="J19" s="40">
        <v>40.376999999999995</v>
      </c>
      <c r="K19" s="625">
        <v>1166.4049999999997</v>
      </c>
      <c r="L19" s="40">
        <v>20</v>
      </c>
      <c r="M19" s="40">
        <v>14.65</v>
      </c>
      <c r="N19" s="626">
        <v>19.905000000000001</v>
      </c>
    </row>
    <row r="20" spans="2:14" x14ac:dyDescent="0.25">
      <c r="B20" s="548" t="s">
        <v>324</v>
      </c>
      <c r="C20" s="643">
        <v>46</v>
      </c>
      <c r="D20" s="644">
        <v>65</v>
      </c>
      <c r="E20" s="717">
        <v>1882</v>
      </c>
      <c r="F20" s="644">
        <v>26</v>
      </c>
      <c r="G20" s="644">
        <v>30</v>
      </c>
      <c r="H20" s="721">
        <v>1349</v>
      </c>
      <c r="I20" s="36">
        <v>805</v>
      </c>
      <c r="J20" s="37">
        <v>1676.8190000000002</v>
      </c>
      <c r="K20" s="627">
        <v>2865.6</v>
      </c>
      <c r="L20" s="37">
        <v>476</v>
      </c>
      <c r="M20" s="37">
        <v>882.80499999999995</v>
      </c>
      <c r="N20" s="628">
        <v>2116.6</v>
      </c>
    </row>
    <row r="21" spans="2:14" x14ac:dyDescent="0.25">
      <c r="B21" s="547" t="s">
        <v>325</v>
      </c>
      <c r="C21" s="640">
        <v>446</v>
      </c>
      <c r="D21" s="641">
        <v>435</v>
      </c>
      <c r="E21" s="718">
        <v>535.95000000000005</v>
      </c>
      <c r="F21" s="641">
        <v>249</v>
      </c>
      <c r="G21" s="641">
        <v>229</v>
      </c>
      <c r="H21" s="720">
        <v>269.32</v>
      </c>
      <c r="I21" s="39">
        <v>2546</v>
      </c>
      <c r="J21" s="40">
        <v>2472.77</v>
      </c>
      <c r="K21" s="625">
        <v>3205.9399999999996</v>
      </c>
      <c r="L21" s="40">
        <v>1256</v>
      </c>
      <c r="M21" s="40">
        <v>3590.538</v>
      </c>
      <c r="N21" s="626">
        <v>2070.36</v>
      </c>
    </row>
    <row r="22" spans="2:14" x14ac:dyDescent="0.25">
      <c r="B22" s="548" t="s">
        <v>326</v>
      </c>
      <c r="C22" s="643">
        <v>110</v>
      </c>
      <c r="D22" s="644">
        <v>77</v>
      </c>
      <c r="E22" s="717">
        <v>110</v>
      </c>
      <c r="F22" s="644">
        <v>72</v>
      </c>
      <c r="G22" s="644">
        <v>50</v>
      </c>
      <c r="H22" s="721">
        <v>88</v>
      </c>
      <c r="I22" s="36">
        <v>1125</v>
      </c>
      <c r="J22" s="37">
        <v>834.00199999999995</v>
      </c>
      <c r="K22" s="627">
        <v>2122.6999999999998</v>
      </c>
      <c r="L22" s="37">
        <v>776</v>
      </c>
      <c r="M22" s="37">
        <v>1327</v>
      </c>
      <c r="N22" s="628">
        <v>1874.1</v>
      </c>
    </row>
    <row r="23" spans="2:14" x14ac:dyDescent="0.25">
      <c r="B23" s="547" t="s">
        <v>327</v>
      </c>
      <c r="C23" s="640">
        <v>8</v>
      </c>
      <c r="D23" s="641">
        <v>5</v>
      </c>
      <c r="E23" s="718">
        <v>11.33</v>
      </c>
      <c r="F23" s="641">
        <v>5</v>
      </c>
      <c r="G23" s="641">
        <v>3</v>
      </c>
      <c r="H23" s="720">
        <v>9</v>
      </c>
      <c r="I23" s="39">
        <v>48</v>
      </c>
      <c r="J23" s="40">
        <v>84.275000000000006</v>
      </c>
      <c r="K23" s="625">
        <v>149.55000000000001</v>
      </c>
      <c r="L23" s="40">
        <v>30</v>
      </c>
      <c r="M23" s="40">
        <v>38.594999999999999</v>
      </c>
      <c r="N23" s="626">
        <v>112.6</v>
      </c>
    </row>
    <row r="24" spans="2:14" x14ac:dyDescent="0.25">
      <c r="B24" s="548" t="s">
        <v>328</v>
      </c>
      <c r="C24" s="643">
        <v>8</v>
      </c>
      <c r="D24" s="644">
        <v>8</v>
      </c>
      <c r="E24" s="717">
        <v>12.66</v>
      </c>
      <c r="F24" s="644">
        <v>0</v>
      </c>
      <c r="G24" s="644">
        <v>0</v>
      </c>
      <c r="H24" s="721">
        <v>1.33</v>
      </c>
      <c r="I24" s="36">
        <v>53</v>
      </c>
      <c r="J24" s="37">
        <v>73.41</v>
      </c>
      <c r="K24" s="627">
        <v>158.52999999999997</v>
      </c>
      <c r="L24" s="37">
        <v>5</v>
      </c>
      <c r="M24" s="37">
        <v>35</v>
      </c>
      <c r="N24" s="628">
        <v>39.489999999999995</v>
      </c>
    </row>
    <row r="25" spans="2:14" x14ac:dyDescent="0.25">
      <c r="B25" s="547" t="s">
        <v>329</v>
      </c>
      <c r="C25" s="640">
        <v>439</v>
      </c>
      <c r="D25" s="641">
        <v>359</v>
      </c>
      <c r="E25" s="718">
        <v>386.33</v>
      </c>
      <c r="F25" s="641">
        <v>303</v>
      </c>
      <c r="G25" s="641">
        <v>255</v>
      </c>
      <c r="H25" s="720">
        <v>313.32</v>
      </c>
      <c r="I25" s="39">
        <v>2205</v>
      </c>
      <c r="J25" s="40">
        <v>1333.7940000000001</v>
      </c>
      <c r="K25" s="625">
        <v>2600.81</v>
      </c>
      <c r="L25" s="40">
        <v>1514</v>
      </c>
      <c r="M25" s="40">
        <v>2155.8649999999998</v>
      </c>
      <c r="N25" s="626">
        <v>1851.1349999999998</v>
      </c>
    </row>
    <row r="26" spans="2:14" x14ac:dyDescent="0.25">
      <c r="B26" s="548" t="s">
        <v>330</v>
      </c>
      <c r="C26" s="643">
        <v>2551</v>
      </c>
      <c r="D26" s="644">
        <v>2555</v>
      </c>
      <c r="E26" s="717">
        <v>3198.75</v>
      </c>
      <c r="F26" s="644">
        <v>1505</v>
      </c>
      <c r="G26" s="644">
        <v>1359</v>
      </c>
      <c r="H26" s="721">
        <v>1514.99</v>
      </c>
      <c r="I26" s="36">
        <v>17515</v>
      </c>
      <c r="J26" s="37">
        <v>21855.905999999999</v>
      </c>
      <c r="K26" s="627">
        <v>27772.27</v>
      </c>
      <c r="L26" s="37">
        <v>7795</v>
      </c>
      <c r="M26" s="37">
        <v>13324.212</v>
      </c>
      <c r="N26" s="628">
        <v>13736.7</v>
      </c>
    </row>
    <row r="27" spans="2:14" x14ac:dyDescent="0.25">
      <c r="B27" s="547" t="s">
        <v>331</v>
      </c>
      <c r="C27" s="640">
        <v>179</v>
      </c>
      <c r="D27" s="641">
        <v>174</v>
      </c>
      <c r="E27" s="718">
        <v>162.6</v>
      </c>
      <c r="F27" s="641">
        <v>105</v>
      </c>
      <c r="G27" s="641">
        <v>88</v>
      </c>
      <c r="H27" s="720">
        <v>91.63</v>
      </c>
      <c r="I27" s="39">
        <v>2118</v>
      </c>
      <c r="J27" s="40">
        <v>2110.6840000000002</v>
      </c>
      <c r="K27" s="625">
        <v>3418.0849999999996</v>
      </c>
      <c r="L27" s="40">
        <v>1289</v>
      </c>
      <c r="M27" s="40">
        <v>1067.9650000000001</v>
      </c>
      <c r="N27" s="626">
        <v>2308.895</v>
      </c>
    </row>
    <row r="28" spans="2:14" x14ac:dyDescent="0.25">
      <c r="B28" s="548" t="s">
        <v>332</v>
      </c>
      <c r="C28" s="643">
        <v>9</v>
      </c>
      <c r="D28" s="644">
        <v>18</v>
      </c>
      <c r="E28" s="717">
        <v>260</v>
      </c>
      <c r="F28" s="644">
        <v>2</v>
      </c>
      <c r="G28" s="644">
        <v>2</v>
      </c>
      <c r="H28" s="721">
        <v>256</v>
      </c>
      <c r="I28" s="36">
        <v>40</v>
      </c>
      <c r="J28" s="37">
        <v>79.515000000000001</v>
      </c>
      <c r="K28" s="627">
        <v>523.08500000000004</v>
      </c>
      <c r="L28" s="37">
        <v>24</v>
      </c>
      <c r="M28" s="37">
        <v>77</v>
      </c>
      <c r="N28" s="628">
        <v>616.81000000000006</v>
      </c>
    </row>
    <row r="29" spans="2:14" x14ac:dyDescent="0.25">
      <c r="B29" s="547" t="s">
        <v>333</v>
      </c>
      <c r="C29" s="640">
        <v>199</v>
      </c>
      <c r="D29" s="641">
        <v>491</v>
      </c>
      <c r="E29" s="718">
        <v>1335.21</v>
      </c>
      <c r="F29" s="641">
        <v>36</v>
      </c>
      <c r="G29" s="641">
        <v>172</v>
      </c>
      <c r="H29" s="720">
        <v>891.89</v>
      </c>
      <c r="I29" s="39">
        <v>2078</v>
      </c>
      <c r="J29" s="40">
        <v>4097.75</v>
      </c>
      <c r="K29" s="625">
        <v>12030.575000000001</v>
      </c>
      <c r="L29" s="40">
        <v>549</v>
      </c>
      <c r="M29" s="40">
        <v>3603.6600000000003</v>
      </c>
      <c r="N29" s="626">
        <v>9061.255000000001</v>
      </c>
    </row>
    <row r="30" spans="2:14" x14ac:dyDescent="0.25">
      <c r="B30" s="548" t="s">
        <v>141</v>
      </c>
      <c r="C30" s="643">
        <v>3764</v>
      </c>
      <c r="D30" s="644">
        <v>3590</v>
      </c>
      <c r="E30" s="717">
        <v>2205.25</v>
      </c>
      <c r="F30" s="644">
        <v>2310</v>
      </c>
      <c r="G30" s="644">
        <v>2211</v>
      </c>
      <c r="H30" s="721">
        <v>1611.15</v>
      </c>
      <c r="I30" s="36">
        <v>40176</v>
      </c>
      <c r="J30" s="37">
        <v>21146.648000000001</v>
      </c>
      <c r="K30" s="627">
        <v>35306.815000000002</v>
      </c>
      <c r="L30" s="37">
        <v>19103</v>
      </c>
      <c r="M30" s="37">
        <v>19547.264999999999</v>
      </c>
      <c r="N30" s="628">
        <v>30097.244999999999</v>
      </c>
    </row>
    <row r="31" spans="2:14" x14ac:dyDescent="0.25">
      <c r="B31" s="549" t="s">
        <v>196</v>
      </c>
      <c r="C31" s="645">
        <f t="shared" ref="C31:N31" si="0">SUM(C15:C30)</f>
        <v>9512</v>
      </c>
      <c r="D31" s="646">
        <f t="shared" si="0"/>
        <v>9327</v>
      </c>
      <c r="E31" s="719">
        <f t="shared" si="0"/>
        <v>12197.220000000001</v>
      </c>
      <c r="F31" s="646">
        <f t="shared" si="0"/>
        <v>5889</v>
      </c>
      <c r="G31" s="646">
        <f t="shared" si="0"/>
        <v>5540</v>
      </c>
      <c r="H31" s="722">
        <f t="shared" si="0"/>
        <v>8033.1900000000005</v>
      </c>
      <c r="I31" s="629">
        <f t="shared" si="0"/>
        <v>80212</v>
      </c>
      <c r="J31" s="617">
        <f t="shared" si="0"/>
        <v>67249.239000000001</v>
      </c>
      <c r="K31" s="630">
        <f t="shared" si="0"/>
        <v>105742.64</v>
      </c>
      <c r="L31" s="631">
        <f t="shared" si="0"/>
        <v>39432</v>
      </c>
      <c r="M31" s="617">
        <f t="shared" si="0"/>
        <v>55436.262999999999</v>
      </c>
      <c r="N31" s="617">
        <f t="shared" si="0"/>
        <v>75819.599999999991</v>
      </c>
    </row>
    <row r="32" spans="2:14" x14ac:dyDescent="0.25">
      <c r="B32" s="328" t="s">
        <v>98</v>
      </c>
      <c r="C32" s="632"/>
      <c r="D32" s="618"/>
      <c r="E32" s="633"/>
      <c r="F32" s="618"/>
      <c r="G32" s="618"/>
      <c r="H32" s="619"/>
      <c r="I32" s="632"/>
      <c r="J32" s="618"/>
      <c r="K32" s="633"/>
      <c r="L32" s="618"/>
      <c r="M32" s="618"/>
      <c r="N32" s="618"/>
    </row>
    <row r="33" spans="2:14" x14ac:dyDescent="0.25">
      <c r="B33" s="547" t="s">
        <v>319</v>
      </c>
      <c r="C33" s="325">
        <f>IFERROR(C15/C$31,"-")</f>
        <v>0.12363330529857022</v>
      </c>
      <c r="D33" s="251">
        <f t="shared" ref="D33:N33" si="1">IFERROR(D15/D$31,"-")</f>
        <v>0.12490618634073121</v>
      </c>
      <c r="E33" s="251">
        <f t="shared" si="1"/>
        <v>0.10728592252988794</v>
      </c>
      <c r="F33" s="620">
        <f t="shared" si="1"/>
        <v>0.14348785871964681</v>
      </c>
      <c r="G33" s="251">
        <f t="shared" si="1"/>
        <v>0.15667870036101084</v>
      </c>
      <c r="H33" s="621">
        <f t="shared" si="1"/>
        <v>0.11563774789342714</v>
      </c>
      <c r="I33" s="325">
        <f t="shared" si="1"/>
        <v>8.0461776292824014E-2</v>
      </c>
      <c r="J33" s="251">
        <f t="shared" si="1"/>
        <v>0.10954406487781966</v>
      </c>
      <c r="K33" s="634">
        <f t="shared" si="1"/>
        <v>0.10167577620532266</v>
      </c>
      <c r="L33" s="251">
        <f t="shared" si="1"/>
        <v>0.11893893284641915</v>
      </c>
      <c r="M33" s="251">
        <f t="shared" si="1"/>
        <v>0.13069104243191862</v>
      </c>
      <c r="N33" s="251">
        <f t="shared" si="1"/>
        <v>0.11478496325488398</v>
      </c>
    </row>
    <row r="34" spans="2:14" x14ac:dyDescent="0.25">
      <c r="B34" s="548" t="s">
        <v>320</v>
      </c>
      <c r="C34" s="324">
        <f t="shared" ref="C34:C48" si="2">IFERROR(C16/C$31,"-")</f>
        <v>4.8465096719932717E-2</v>
      </c>
      <c r="D34" s="252">
        <f t="shared" ref="D34:N34" si="3">IFERROR(D16/D$31,"-")</f>
        <v>3.259354562024231E-2</v>
      </c>
      <c r="E34" s="635">
        <f t="shared" si="3"/>
        <v>2.7353774056711279E-2</v>
      </c>
      <c r="F34" s="252">
        <f t="shared" si="3"/>
        <v>5.9263032772966545E-2</v>
      </c>
      <c r="G34" s="252">
        <f t="shared" si="3"/>
        <v>4.0974729241877256E-2</v>
      </c>
      <c r="H34" s="622">
        <f t="shared" si="3"/>
        <v>3.4104757885721614E-2</v>
      </c>
      <c r="I34" s="324">
        <f t="shared" si="3"/>
        <v>2.5183264349473895E-2</v>
      </c>
      <c r="J34" s="252">
        <f t="shared" si="3"/>
        <v>2.625955365829493E-2</v>
      </c>
      <c r="K34" s="635">
        <f t="shared" si="3"/>
        <v>2.0456790184167899E-2</v>
      </c>
      <c r="L34" s="252">
        <f t="shared" si="3"/>
        <v>3.0026374518157841E-2</v>
      </c>
      <c r="M34" s="252">
        <f t="shared" si="3"/>
        <v>2.5132466089931062E-2</v>
      </c>
      <c r="N34" s="636">
        <f t="shared" si="3"/>
        <v>2.4902993421226181E-2</v>
      </c>
    </row>
    <row r="35" spans="2:14" x14ac:dyDescent="0.25">
      <c r="B35" s="547" t="s">
        <v>321</v>
      </c>
      <c r="C35" s="325">
        <f t="shared" si="2"/>
        <v>3.5744322960470985E-3</v>
      </c>
      <c r="D35" s="251">
        <f t="shared" ref="D35:N35" si="4">IFERROR(D17/D$31,"-")</f>
        <v>3.538115149565777E-3</v>
      </c>
      <c r="E35" s="634">
        <f t="shared" si="4"/>
        <v>3.1181695501105985E-2</v>
      </c>
      <c r="F35" s="251">
        <f t="shared" si="4"/>
        <v>3.3961623365596876E-3</v>
      </c>
      <c r="G35" s="251">
        <f t="shared" si="4"/>
        <v>3.2490974729241879E-3</v>
      </c>
      <c r="H35" s="621">
        <f t="shared" si="4"/>
        <v>4.7551470835371749E-2</v>
      </c>
      <c r="I35" s="325">
        <f t="shared" si="4"/>
        <v>1.2928240163566548E-2</v>
      </c>
      <c r="J35" s="251">
        <f t="shared" si="4"/>
        <v>1.2515130468613928E-2</v>
      </c>
      <c r="K35" s="634">
        <f t="shared" si="4"/>
        <v>9.3276468225117135E-3</v>
      </c>
      <c r="L35" s="251">
        <f t="shared" si="4"/>
        <v>6.0357070399675392E-3</v>
      </c>
      <c r="M35" s="251">
        <f t="shared" si="4"/>
        <v>9.9937291949134446E-3</v>
      </c>
      <c r="N35" s="637">
        <f t="shared" si="4"/>
        <v>1.2626022822594687E-2</v>
      </c>
    </row>
    <row r="36" spans="2:14" x14ac:dyDescent="0.25">
      <c r="B36" s="548" t="s">
        <v>322</v>
      </c>
      <c r="C36" s="324">
        <f t="shared" si="2"/>
        <v>7.8847771236333058E-3</v>
      </c>
      <c r="D36" s="252">
        <f t="shared" ref="D36:N36" si="5">IFERROR(D18/D$31,"-")</f>
        <v>3.8597619813444837E-3</v>
      </c>
      <c r="E36" s="635">
        <f t="shared" si="5"/>
        <v>4.2632665476231464E-3</v>
      </c>
      <c r="F36" s="252">
        <f t="shared" si="5"/>
        <v>1.0528103243335031E-2</v>
      </c>
      <c r="G36" s="252">
        <f t="shared" si="5"/>
        <v>4.6931407942238266E-3</v>
      </c>
      <c r="H36" s="622">
        <f t="shared" si="5"/>
        <v>6.2652570149591873E-3</v>
      </c>
      <c r="I36" s="324">
        <f t="shared" si="5"/>
        <v>2.4472647484166957E-2</v>
      </c>
      <c r="J36" s="252">
        <f t="shared" si="5"/>
        <v>2.1843607776736326E-2</v>
      </c>
      <c r="K36" s="635">
        <f t="shared" si="5"/>
        <v>4.930130361791611E-3</v>
      </c>
      <c r="L36" s="252">
        <f t="shared" si="5"/>
        <v>1.2248934875228242E-2</v>
      </c>
      <c r="M36" s="252">
        <f t="shared" si="5"/>
        <v>1.0452003231170183E-2</v>
      </c>
      <c r="N36" s="636">
        <f t="shared" si="5"/>
        <v>4.8288305398604065E-3</v>
      </c>
    </row>
    <row r="37" spans="2:14" x14ac:dyDescent="0.25">
      <c r="B37" s="547" t="s">
        <v>323</v>
      </c>
      <c r="C37" s="325">
        <f t="shared" si="2"/>
        <v>7.3591253153910854E-4</v>
      </c>
      <c r="D37" s="251">
        <f t="shared" ref="D37:N37" si="6">IFERROR(D19/D$31,"-")</f>
        <v>1.2865873271148279E-3</v>
      </c>
      <c r="E37" s="634">
        <f t="shared" si="6"/>
        <v>1.8512415124102045E-3</v>
      </c>
      <c r="F37" s="251">
        <f t="shared" si="6"/>
        <v>0</v>
      </c>
      <c r="G37" s="251">
        <f t="shared" si="6"/>
        <v>3.6101083032490973E-4</v>
      </c>
      <c r="H37" s="621">
        <f t="shared" si="6"/>
        <v>2.9004666888247384E-4</v>
      </c>
      <c r="I37" s="325">
        <f t="shared" si="6"/>
        <v>3.6154191392809054E-4</v>
      </c>
      <c r="J37" s="251">
        <f t="shared" si="6"/>
        <v>6.004082812000296E-4</v>
      </c>
      <c r="K37" s="634">
        <f t="shared" si="6"/>
        <v>1.1030602224419589E-2</v>
      </c>
      <c r="L37" s="251">
        <f t="shared" si="6"/>
        <v>5.0720227226617976E-4</v>
      </c>
      <c r="M37" s="251">
        <f t="shared" si="6"/>
        <v>2.6426745251569359E-4</v>
      </c>
      <c r="N37" s="637">
        <f t="shared" si="6"/>
        <v>2.6253106057009011E-4</v>
      </c>
    </row>
    <row r="38" spans="2:14" x14ac:dyDescent="0.25">
      <c r="B38" s="548" t="s">
        <v>324</v>
      </c>
      <c r="C38" s="324">
        <f t="shared" si="2"/>
        <v>4.8359966358284276E-3</v>
      </c>
      <c r="D38" s="252">
        <f t="shared" ref="D38:N38" si="7">IFERROR(D20/D$31,"-")</f>
        <v>6.9690146885386514E-3</v>
      </c>
      <c r="E38" s="635">
        <f t="shared" si="7"/>
        <v>0.15429745466589925</v>
      </c>
      <c r="F38" s="252">
        <f t="shared" si="7"/>
        <v>4.4150110375275938E-3</v>
      </c>
      <c r="G38" s="252">
        <f t="shared" si="7"/>
        <v>5.415162454873646E-3</v>
      </c>
      <c r="H38" s="622">
        <f t="shared" si="7"/>
        <v>0.16792830743453097</v>
      </c>
      <c r="I38" s="324">
        <f t="shared" si="7"/>
        <v>1.0035904852141824E-2</v>
      </c>
      <c r="J38" s="252">
        <f t="shared" si="7"/>
        <v>2.4934393681391699E-2</v>
      </c>
      <c r="K38" s="635">
        <f t="shared" si="7"/>
        <v>2.7099758432359924E-2</v>
      </c>
      <c r="L38" s="252">
        <f t="shared" si="7"/>
        <v>1.2071414079935078E-2</v>
      </c>
      <c r="M38" s="252">
        <f t="shared" si="7"/>
        <v>1.5924684533659854E-2</v>
      </c>
      <c r="N38" s="636">
        <f t="shared" si="7"/>
        <v>2.7916264396013697E-2</v>
      </c>
    </row>
    <row r="39" spans="2:14" x14ac:dyDescent="0.25">
      <c r="B39" s="547" t="s">
        <v>325</v>
      </c>
      <c r="C39" s="325">
        <f t="shared" si="2"/>
        <v>4.6888141295206055E-2</v>
      </c>
      <c r="D39" s="251">
        <f t="shared" ref="D39:N39" si="8">IFERROR(D21/D$31,"-")</f>
        <v>4.6638790607912511E-2</v>
      </c>
      <c r="E39" s="634">
        <f t="shared" si="8"/>
        <v>4.3940340503819723E-2</v>
      </c>
      <c r="F39" s="251">
        <f t="shared" si="8"/>
        <v>4.2282221090168111E-2</v>
      </c>
      <c r="G39" s="251">
        <f t="shared" si="8"/>
        <v>4.1335740072202164E-2</v>
      </c>
      <c r="H39" s="621">
        <f t="shared" si="8"/>
        <v>3.3525909383445428E-2</v>
      </c>
      <c r="I39" s="325">
        <f t="shared" si="8"/>
        <v>3.1740886650376506E-2</v>
      </c>
      <c r="J39" s="251">
        <f t="shared" si="8"/>
        <v>3.6770230217772426E-2</v>
      </c>
      <c r="K39" s="634">
        <f t="shared" si="8"/>
        <v>3.0318327592350633E-2</v>
      </c>
      <c r="L39" s="251">
        <f t="shared" si="8"/>
        <v>3.1852302698316091E-2</v>
      </c>
      <c r="M39" s="251">
        <f t="shared" si="8"/>
        <v>6.4768759755685551E-2</v>
      </c>
      <c r="N39" s="637">
        <f t="shared" si="8"/>
        <v>2.7306395707706193E-2</v>
      </c>
    </row>
    <row r="40" spans="2:14" x14ac:dyDescent="0.25">
      <c r="B40" s="548" t="s">
        <v>326</v>
      </c>
      <c r="C40" s="324">
        <f t="shared" si="2"/>
        <v>1.1564339781328847E-2</v>
      </c>
      <c r="D40" s="252">
        <f t="shared" ref="D40:N40" si="9">IFERROR(D22/D$31,"-")</f>
        <v>8.2556020156534793E-3</v>
      </c>
      <c r="E40" s="635">
        <f t="shared" si="9"/>
        <v>9.0184484661258862E-3</v>
      </c>
      <c r="F40" s="252">
        <f t="shared" si="9"/>
        <v>1.2226184411614875E-2</v>
      </c>
      <c r="G40" s="252">
        <f t="shared" si="9"/>
        <v>9.0252707581227436E-3</v>
      </c>
      <c r="H40" s="622">
        <f t="shared" si="9"/>
        <v>1.0954552301140641E-2</v>
      </c>
      <c r="I40" s="324">
        <f t="shared" si="9"/>
        <v>1.4025332867900064E-2</v>
      </c>
      <c r="J40" s="252">
        <f t="shared" si="9"/>
        <v>1.2401657065591477E-2</v>
      </c>
      <c r="K40" s="635">
        <f t="shared" si="9"/>
        <v>2.0074210365846737E-2</v>
      </c>
      <c r="L40" s="252">
        <f t="shared" si="9"/>
        <v>1.9679448163927773E-2</v>
      </c>
      <c r="M40" s="252">
        <f t="shared" si="9"/>
        <v>2.3937399965073405E-2</v>
      </c>
      <c r="N40" s="636">
        <f t="shared" si="9"/>
        <v>2.4717882974850832E-2</v>
      </c>
    </row>
    <row r="41" spans="2:14" x14ac:dyDescent="0.25">
      <c r="B41" s="547" t="s">
        <v>327</v>
      </c>
      <c r="C41" s="325">
        <f t="shared" si="2"/>
        <v>8.4104289318755253E-4</v>
      </c>
      <c r="D41" s="251">
        <f t="shared" ref="D41:N41" si="10">IFERROR(D23/D$31,"-")</f>
        <v>5.3607805296451163E-4</v>
      </c>
      <c r="E41" s="634">
        <f t="shared" si="10"/>
        <v>9.2890019201096634E-4</v>
      </c>
      <c r="F41" s="251">
        <f t="shared" si="10"/>
        <v>8.4904058413992189E-4</v>
      </c>
      <c r="G41" s="251">
        <f t="shared" si="10"/>
        <v>5.4151624548736462E-4</v>
      </c>
      <c r="H41" s="621">
        <f t="shared" si="10"/>
        <v>1.1203519398893839E-3</v>
      </c>
      <c r="I41" s="325">
        <f t="shared" si="10"/>
        <v>5.9841420236373614E-4</v>
      </c>
      <c r="J41" s="251">
        <f t="shared" si="10"/>
        <v>1.2531740321998291E-3</v>
      </c>
      <c r="K41" s="634">
        <f t="shared" si="10"/>
        <v>1.4142828285732228E-3</v>
      </c>
      <c r="L41" s="251">
        <f t="shared" si="10"/>
        <v>7.6080340839926959E-4</v>
      </c>
      <c r="M41" s="251">
        <f t="shared" si="10"/>
        <v>6.9620493719066163E-4</v>
      </c>
      <c r="N41" s="637">
        <f t="shared" si="10"/>
        <v>1.4851041155585101E-3</v>
      </c>
    </row>
    <row r="42" spans="2:14" x14ac:dyDescent="0.25">
      <c r="B42" s="548" t="s">
        <v>328</v>
      </c>
      <c r="C42" s="324">
        <f t="shared" si="2"/>
        <v>8.4104289318755253E-4</v>
      </c>
      <c r="D42" s="252">
        <f t="shared" ref="D42:N42" si="11">IFERROR(D24/D$31,"-")</f>
        <v>8.577248847432186E-4</v>
      </c>
      <c r="E42" s="635">
        <f t="shared" si="11"/>
        <v>1.037941432555943E-3</v>
      </c>
      <c r="F42" s="252">
        <f t="shared" si="11"/>
        <v>0</v>
      </c>
      <c r="G42" s="252">
        <f t="shared" si="11"/>
        <v>0</v>
      </c>
      <c r="H42" s="622">
        <f t="shared" si="11"/>
        <v>1.6556312000587563E-4</v>
      </c>
      <c r="I42" s="324">
        <f t="shared" si="11"/>
        <v>6.6074901510995861E-4</v>
      </c>
      <c r="J42" s="252">
        <f t="shared" si="11"/>
        <v>1.091610865663476E-3</v>
      </c>
      <c r="K42" s="635">
        <f t="shared" si="11"/>
        <v>1.4992059967483314E-3</v>
      </c>
      <c r="L42" s="252">
        <f t="shared" si="11"/>
        <v>1.2680056806654494E-4</v>
      </c>
      <c r="M42" s="252">
        <f t="shared" si="11"/>
        <v>6.3135568860404607E-4</v>
      </c>
      <c r="N42" s="636">
        <f t="shared" si="11"/>
        <v>5.2084157658441885E-4</v>
      </c>
    </row>
    <row r="43" spans="2:14" x14ac:dyDescent="0.25">
      <c r="B43" s="547" t="s">
        <v>329</v>
      </c>
      <c r="C43" s="325">
        <f t="shared" si="2"/>
        <v>4.6152228763666946E-2</v>
      </c>
      <c r="D43" s="251">
        <f t="shared" ref="D43:N43" si="12">IFERROR(D25/D$31,"-")</f>
        <v>3.8490404202851936E-2</v>
      </c>
      <c r="E43" s="634">
        <f t="shared" si="12"/>
        <v>3.1673610871985579E-2</v>
      </c>
      <c r="F43" s="251">
        <f t="shared" si="12"/>
        <v>5.1451859398879266E-2</v>
      </c>
      <c r="G43" s="251">
        <f t="shared" si="12"/>
        <v>4.6028880866425995E-2</v>
      </c>
      <c r="H43" s="621">
        <f t="shared" si="12"/>
        <v>3.9003185534015751E-2</v>
      </c>
      <c r="I43" s="325">
        <f t="shared" si="12"/>
        <v>2.7489652421084126E-2</v>
      </c>
      <c r="J43" s="251">
        <f t="shared" si="12"/>
        <v>1.9833592466377205E-2</v>
      </c>
      <c r="K43" s="634">
        <f t="shared" si="12"/>
        <v>2.4595659801949336E-2</v>
      </c>
      <c r="L43" s="251">
        <f t="shared" si="12"/>
        <v>3.8395212010549809E-2</v>
      </c>
      <c r="M43" s="251">
        <f t="shared" si="12"/>
        <v>3.8889075188924621E-2</v>
      </c>
      <c r="N43" s="637">
        <f t="shared" si="12"/>
        <v>2.4414992956966274E-2</v>
      </c>
    </row>
    <row r="44" spans="2:14" x14ac:dyDescent="0.25">
      <c r="B44" s="548" t="s">
        <v>330</v>
      </c>
      <c r="C44" s="324">
        <f t="shared" si="2"/>
        <v>0.26818755256518084</v>
      </c>
      <c r="D44" s="252">
        <f t="shared" ref="D44:N44" si="13">IFERROR(D26/D$31,"-")</f>
        <v>0.27393588506486544</v>
      </c>
      <c r="E44" s="635">
        <f t="shared" si="13"/>
        <v>0.26225238210018348</v>
      </c>
      <c r="F44" s="252">
        <f t="shared" si="13"/>
        <v>0.25556121582611646</v>
      </c>
      <c r="G44" s="252">
        <f t="shared" si="13"/>
        <v>0.24530685920577616</v>
      </c>
      <c r="H44" s="622">
        <f t="shared" si="13"/>
        <v>0.18859133171255751</v>
      </c>
      <c r="I44" s="324">
        <f t="shared" si="13"/>
        <v>0.21835884905001746</v>
      </c>
      <c r="J44" s="252">
        <f t="shared" si="13"/>
        <v>0.32499856243726416</v>
      </c>
      <c r="K44" s="635">
        <f t="shared" si="13"/>
        <v>0.26264021779671853</v>
      </c>
      <c r="L44" s="252">
        <f t="shared" si="13"/>
        <v>0.19768208561574355</v>
      </c>
      <c r="M44" s="252">
        <f t="shared" si="13"/>
        <v>0.24035191549617982</v>
      </c>
      <c r="N44" s="636">
        <f t="shared" si="13"/>
        <v>0.18117610749726987</v>
      </c>
    </row>
    <row r="45" spans="2:14" x14ac:dyDescent="0.25">
      <c r="B45" s="547" t="s">
        <v>331</v>
      </c>
      <c r="C45" s="325">
        <f t="shared" si="2"/>
        <v>1.8818334735071489E-2</v>
      </c>
      <c r="D45" s="251">
        <f t="shared" ref="D45:N45" si="14">IFERROR(D27/D$31,"-")</f>
        <v>1.8655516243165006E-2</v>
      </c>
      <c r="E45" s="634">
        <f t="shared" si="14"/>
        <v>1.3330906550836992E-2</v>
      </c>
      <c r="F45" s="251">
        <f t="shared" si="14"/>
        <v>1.7829852266938361E-2</v>
      </c>
      <c r="G45" s="251">
        <f t="shared" si="14"/>
        <v>1.5884476534296029E-2</v>
      </c>
      <c r="H45" s="621">
        <f t="shared" si="14"/>
        <v>1.1406427583562693E-2</v>
      </c>
      <c r="I45" s="325">
        <f t="shared" si="14"/>
        <v>2.6405026679299854E-2</v>
      </c>
      <c r="J45" s="251">
        <f t="shared" si="14"/>
        <v>3.1385990851138107E-2</v>
      </c>
      <c r="K45" s="634">
        <f t="shared" si="14"/>
        <v>3.2324566513565384E-2</v>
      </c>
      <c r="L45" s="251">
        <f t="shared" si="14"/>
        <v>3.2689186447555287E-2</v>
      </c>
      <c r="M45" s="251">
        <f t="shared" si="14"/>
        <v>1.926473651371486E-2</v>
      </c>
      <c r="N45" s="637">
        <f t="shared" si="14"/>
        <v>3.0452481943982826E-2</v>
      </c>
    </row>
    <row r="46" spans="2:14" x14ac:dyDescent="0.25">
      <c r="B46" s="548" t="s">
        <v>332</v>
      </c>
      <c r="C46" s="324">
        <f t="shared" si="2"/>
        <v>9.4617325483599662E-4</v>
      </c>
      <c r="D46" s="252">
        <f t="shared" ref="D46:N46" si="15">IFERROR(D28/D$31,"-")</f>
        <v>1.9298809906722419E-3</v>
      </c>
      <c r="E46" s="635">
        <f t="shared" si="15"/>
        <v>2.1316332738115732E-2</v>
      </c>
      <c r="F46" s="252">
        <f t="shared" si="15"/>
        <v>3.3961623365596876E-4</v>
      </c>
      <c r="G46" s="252">
        <f t="shared" si="15"/>
        <v>3.6101083032490973E-4</v>
      </c>
      <c r="H46" s="622">
        <f t="shared" si="15"/>
        <v>3.1867788512409144E-2</v>
      </c>
      <c r="I46" s="324">
        <f t="shared" si="15"/>
        <v>4.986785019697801E-4</v>
      </c>
      <c r="J46" s="252">
        <f t="shared" si="15"/>
        <v>1.1823925620927844E-3</v>
      </c>
      <c r="K46" s="635">
        <f t="shared" si="15"/>
        <v>4.9467745462000948E-3</v>
      </c>
      <c r="L46" s="252">
        <f t="shared" si="15"/>
        <v>6.0864272671941571E-4</v>
      </c>
      <c r="M46" s="252">
        <f t="shared" si="15"/>
        <v>1.3889825149289014E-3</v>
      </c>
      <c r="N46" s="636">
        <f t="shared" si="15"/>
        <v>8.135231523247289E-3</v>
      </c>
    </row>
    <row r="47" spans="2:14" x14ac:dyDescent="0.25">
      <c r="B47" s="547" t="s">
        <v>333</v>
      </c>
      <c r="C47" s="325">
        <f t="shared" si="2"/>
        <v>2.0920941968040369E-2</v>
      </c>
      <c r="D47" s="251">
        <f t="shared" ref="D47:N47" si="16">IFERROR(D29/D$31,"-")</f>
        <v>5.264286480111504E-2</v>
      </c>
      <c r="E47" s="634">
        <f t="shared" si="16"/>
        <v>0.10946838705869041</v>
      </c>
      <c r="F47" s="251">
        <f t="shared" si="16"/>
        <v>6.1130922058074376E-3</v>
      </c>
      <c r="G47" s="251">
        <f t="shared" si="16"/>
        <v>3.1046931407942239E-2</v>
      </c>
      <c r="H47" s="621">
        <f t="shared" si="16"/>
        <v>0.11102563240754917</v>
      </c>
      <c r="I47" s="325">
        <f t="shared" si="16"/>
        <v>2.5906348177330077E-2</v>
      </c>
      <c r="J47" s="251">
        <f t="shared" si="16"/>
        <v>6.0933775027550867E-2</v>
      </c>
      <c r="K47" s="634">
        <f t="shared" si="16"/>
        <v>0.11377222093187762</v>
      </c>
      <c r="L47" s="251">
        <f t="shared" si="16"/>
        <v>1.3922702373706634E-2</v>
      </c>
      <c r="M47" s="251">
        <f t="shared" si="16"/>
        <v>6.5005464022710194E-2</v>
      </c>
      <c r="N47" s="637">
        <f t="shared" si="16"/>
        <v>0.11951072018317166</v>
      </c>
    </row>
    <row r="48" spans="2:14" ht="15.75" thickBot="1" x14ac:dyDescent="0.3">
      <c r="B48" s="550" t="s">
        <v>141</v>
      </c>
      <c r="C48" s="638">
        <f t="shared" si="2"/>
        <v>0.39571068124474346</v>
      </c>
      <c r="D48" s="623">
        <f t="shared" ref="D48:N48" si="17">IFERROR(D30/D$31,"-")</f>
        <v>0.38490404202851936</v>
      </c>
      <c r="E48" s="639">
        <f t="shared" si="17"/>
        <v>0.18079939527203739</v>
      </c>
      <c r="F48" s="623">
        <f t="shared" si="17"/>
        <v>0.39225674987264392</v>
      </c>
      <c r="G48" s="623">
        <f t="shared" si="17"/>
        <v>0.39909747292418774</v>
      </c>
      <c r="H48" s="624">
        <f t="shared" si="17"/>
        <v>0.2005616697725312</v>
      </c>
      <c r="I48" s="638">
        <f t="shared" si="17"/>
        <v>0.50087268737844715</v>
      </c>
      <c r="J48" s="623">
        <f t="shared" si="17"/>
        <v>0.31445185573029311</v>
      </c>
      <c r="K48" s="639">
        <f t="shared" si="17"/>
        <v>0.33389382939559675</v>
      </c>
      <c r="L48" s="623">
        <f t="shared" si="17"/>
        <v>0.48445425035504158</v>
      </c>
      <c r="M48" s="623">
        <f t="shared" si="17"/>
        <v>0.35260791298287908</v>
      </c>
      <c r="N48" s="623">
        <f t="shared" si="17"/>
        <v>0.39695863602551323</v>
      </c>
    </row>
    <row r="50" spans="1:20" x14ac:dyDescent="0.25">
      <c r="A50" s="790" t="s">
        <v>334</v>
      </c>
      <c r="B50" s="666"/>
      <c r="C50" s="666"/>
      <c r="D50" s="666"/>
      <c r="E50" s="666"/>
      <c r="F50" s="666"/>
      <c r="G50" s="666"/>
      <c r="H50" s="666"/>
      <c r="I50" s="666"/>
      <c r="J50" s="666"/>
      <c r="K50" s="666"/>
      <c r="L50" s="666"/>
      <c r="M50" s="666"/>
      <c r="N50" s="666"/>
      <c r="O50" s="666"/>
      <c r="P50" s="666"/>
      <c r="Q50" s="666"/>
      <c r="R50" s="666"/>
      <c r="S50" s="666"/>
      <c r="T50" s="666"/>
    </row>
    <row r="51" spans="1:20" x14ac:dyDescent="0.25">
      <c r="A51" s="666"/>
      <c r="B51" s="666"/>
      <c r="C51" s="666"/>
      <c r="D51" s="666"/>
      <c r="E51" s="666"/>
      <c r="F51" s="666"/>
      <c r="G51" s="666"/>
      <c r="H51" s="666"/>
      <c r="I51" s="666"/>
      <c r="J51" s="666"/>
      <c r="K51" s="666"/>
      <c r="L51" s="666"/>
      <c r="M51" s="666"/>
      <c r="N51" s="666"/>
      <c r="O51" s="666"/>
      <c r="P51" s="666"/>
      <c r="Q51" s="666"/>
      <c r="R51" s="666"/>
      <c r="S51" s="666"/>
      <c r="T51" s="666"/>
    </row>
    <row r="52" spans="1:20" x14ac:dyDescent="0.25">
      <c r="A52" s="666"/>
      <c r="B52" s="666"/>
      <c r="C52" s="737" t="str">
        <f>$A$1</f>
        <v>South Lanarkshire</v>
      </c>
      <c r="D52" s="738"/>
      <c r="E52" s="738"/>
      <c r="F52" s="738"/>
      <c r="G52" s="738"/>
      <c r="H52" s="738"/>
      <c r="I52" s="746"/>
      <c r="J52" s="737" t="s">
        <v>90</v>
      </c>
      <c r="K52" s="738"/>
      <c r="L52" s="738"/>
      <c r="M52" s="738"/>
      <c r="N52" s="738"/>
      <c r="O52" s="738"/>
      <c r="P52" s="746"/>
      <c r="Q52" s="666"/>
      <c r="R52" s="666"/>
      <c r="S52" s="666"/>
      <c r="T52" s="666"/>
    </row>
    <row r="53" spans="1:20" x14ac:dyDescent="0.25">
      <c r="A53" s="666"/>
      <c r="B53" s="666"/>
      <c r="C53" s="773" t="s">
        <v>335</v>
      </c>
      <c r="D53" s="774"/>
      <c r="E53" s="774"/>
      <c r="F53" s="775" t="s">
        <v>336</v>
      </c>
      <c r="G53" s="776"/>
      <c r="H53" s="774" t="s">
        <v>337</v>
      </c>
      <c r="I53" s="777"/>
      <c r="J53" s="773" t="s">
        <v>335</v>
      </c>
      <c r="K53" s="774"/>
      <c r="L53" s="774"/>
      <c r="M53" s="775" t="s">
        <v>336</v>
      </c>
      <c r="N53" s="776"/>
      <c r="O53" s="774" t="s">
        <v>337</v>
      </c>
      <c r="P53" s="777"/>
      <c r="Q53" s="666"/>
      <c r="R53" s="666"/>
      <c r="S53" s="666"/>
      <c r="T53" s="666"/>
    </row>
    <row r="54" spans="1:20" ht="18" thickBot="1" x14ac:dyDescent="0.3">
      <c r="A54" s="666"/>
      <c r="B54" s="667" t="s">
        <v>318</v>
      </c>
      <c r="C54" s="556" t="s">
        <v>94</v>
      </c>
      <c r="D54" s="557" t="s">
        <v>96</v>
      </c>
      <c r="E54" s="557" t="s">
        <v>97</v>
      </c>
      <c r="F54" s="558" t="s">
        <v>96</v>
      </c>
      <c r="G54" s="559" t="s">
        <v>97</v>
      </c>
      <c r="H54" s="557" t="s">
        <v>96</v>
      </c>
      <c r="I54" s="560" t="s">
        <v>97</v>
      </c>
      <c r="J54" s="556" t="s">
        <v>94</v>
      </c>
      <c r="K54" s="557" t="s">
        <v>96</v>
      </c>
      <c r="L54" s="557" t="s">
        <v>97</v>
      </c>
      <c r="M54" s="558" t="s">
        <v>96</v>
      </c>
      <c r="N54" s="559" t="s">
        <v>97</v>
      </c>
      <c r="O54" s="557" t="s">
        <v>96</v>
      </c>
      <c r="P54" s="560" t="s">
        <v>97</v>
      </c>
      <c r="Q54" s="666"/>
      <c r="R54" s="666"/>
      <c r="S54" s="666"/>
      <c r="T54" s="666"/>
    </row>
    <row r="55" spans="1:20" x14ac:dyDescent="0.25">
      <c r="A55" s="666"/>
      <c r="B55" s="160" t="s">
        <v>93</v>
      </c>
      <c r="C55" s="342"/>
      <c r="D55" s="341"/>
      <c r="E55" s="341"/>
      <c r="F55" s="553"/>
      <c r="G55" s="393"/>
      <c r="H55" s="341"/>
      <c r="I55" s="343"/>
      <c r="J55" s="342"/>
      <c r="K55" s="341"/>
      <c r="L55" s="341"/>
      <c r="M55" s="553"/>
      <c r="N55" s="393"/>
      <c r="O55" s="341"/>
      <c r="P55" s="343"/>
      <c r="Q55" s="666"/>
      <c r="R55" s="666"/>
      <c r="S55" s="666"/>
      <c r="T55" s="666"/>
    </row>
    <row r="56" spans="1:20" x14ac:dyDescent="0.25">
      <c r="A56" s="666"/>
      <c r="B56" s="547" t="s">
        <v>319</v>
      </c>
      <c r="C56" s="456">
        <v>66</v>
      </c>
      <c r="D56" s="349">
        <v>49</v>
      </c>
      <c r="E56" s="349">
        <v>68</v>
      </c>
      <c r="F56" s="537">
        <v>24</v>
      </c>
      <c r="G56" s="394">
        <v>22</v>
      </c>
      <c r="H56" s="349">
        <v>19</v>
      </c>
      <c r="I56" s="453">
        <v>19</v>
      </c>
      <c r="J56" s="456">
        <v>203</v>
      </c>
      <c r="K56" s="349">
        <v>189.67399999999998</v>
      </c>
      <c r="L56" s="349">
        <v>290.73500000000001</v>
      </c>
      <c r="M56" s="537">
        <v>119.018</v>
      </c>
      <c r="N56" s="394">
        <v>120.875</v>
      </c>
      <c r="O56" s="349">
        <v>37.481999999999999</v>
      </c>
      <c r="P56" s="453">
        <v>33.4</v>
      </c>
      <c r="Q56" s="666"/>
      <c r="R56" s="666"/>
      <c r="S56" s="666"/>
      <c r="T56" s="666"/>
    </row>
    <row r="57" spans="1:20" x14ac:dyDescent="0.25">
      <c r="A57" s="666"/>
      <c r="B57" s="548" t="s">
        <v>320</v>
      </c>
      <c r="C57" s="342">
        <v>7</v>
      </c>
      <c r="D57" s="341">
        <v>4</v>
      </c>
      <c r="E57" s="341">
        <v>9</v>
      </c>
      <c r="F57" s="553">
        <v>3</v>
      </c>
      <c r="G57" s="393">
        <v>5</v>
      </c>
      <c r="H57" s="341">
        <v>0</v>
      </c>
      <c r="I57" s="343">
        <v>0</v>
      </c>
      <c r="J57" s="342">
        <v>16</v>
      </c>
      <c r="K57" s="341">
        <v>22.3</v>
      </c>
      <c r="L57" s="341">
        <v>52.559999999999995</v>
      </c>
      <c r="M57" s="553">
        <v>8.65</v>
      </c>
      <c r="N57" s="393">
        <v>15.559999999999999</v>
      </c>
      <c r="O57" s="341">
        <v>1</v>
      </c>
      <c r="P57" s="343">
        <v>2</v>
      </c>
      <c r="Q57" s="666"/>
      <c r="R57" s="666"/>
      <c r="S57" s="666"/>
      <c r="T57" s="666"/>
    </row>
    <row r="58" spans="1:20" x14ac:dyDescent="0.25">
      <c r="A58" s="666"/>
      <c r="B58" s="547" t="s">
        <v>321</v>
      </c>
      <c r="C58" s="456">
        <v>2</v>
      </c>
      <c r="D58" s="349">
        <v>2</v>
      </c>
      <c r="E58" s="349">
        <v>4</v>
      </c>
      <c r="F58" s="537">
        <v>1</v>
      </c>
      <c r="G58" s="394">
        <v>3</v>
      </c>
      <c r="H58" s="349">
        <v>1</v>
      </c>
      <c r="I58" s="453">
        <v>0</v>
      </c>
      <c r="J58" s="456">
        <v>38</v>
      </c>
      <c r="K58" s="349">
        <v>17.864999999999998</v>
      </c>
      <c r="L58" s="349">
        <v>20.880000000000003</v>
      </c>
      <c r="M58" s="537">
        <v>4</v>
      </c>
      <c r="N58" s="394">
        <v>7.7200000000000006</v>
      </c>
      <c r="O58" s="349">
        <v>1</v>
      </c>
      <c r="P58" s="453">
        <v>1</v>
      </c>
      <c r="Q58" s="666"/>
      <c r="R58" s="666"/>
      <c r="S58" s="666"/>
      <c r="T58" s="666"/>
    </row>
    <row r="59" spans="1:20" x14ac:dyDescent="0.25">
      <c r="A59" s="666"/>
      <c r="B59" s="548" t="s">
        <v>322</v>
      </c>
      <c r="C59" s="342">
        <v>31</v>
      </c>
      <c r="D59" s="341">
        <v>21</v>
      </c>
      <c r="E59" s="341">
        <v>11</v>
      </c>
      <c r="F59" s="553">
        <v>10</v>
      </c>
      <c r="G59" s="393">
        <v>3</v>
      </c>
      <c r="H59" s="341">
        <v>4</v>
      </c>
      <c r="I59" s="343">
        <v>5</v>
      </c>
      <c r="J59" s="342">
        <v>161</v>
      </c>
      <c r="K59" s="341">
        <v>111.925</v>
      </c>
      <c r="L59" s="341">
        <v>77.635000000000005</v>
      </c>
      <c r="M59" s="553">
        <v>20</v>
      </c>
      <c r="N59" s="393">
        <v>21.08</v>
      </c>
      <c r="O59" s="341">
        <v>14</v>
      </c>
      <c r="P59" s="343">
        <v>14</v>
      </c>
      <c r="Q59" s="666"/>
      <c r="R59" s="666"/>
      <c r="S59" s="666"/>
      <c r="T59" s="666"/>
    </row>
    <row r="60" spans="1:20" x14ac:dyDescent="0.25">
      <c r="A60" s="666"/>
      <c r="B60" s="547" t="s">
        <v>323</v>
      </c>
      <c r="C60" s="456">
        <v>1</v>
      </c>
      <c r="D60" s="349">
        <v>1</v>
      </c>
      <c r="E60" s="349">
        <v>0</v>
      </c>
      <c r="F60" s="537">
        <v>1</v>
      </c>
      <c r="G60" s="394">
        <v>0</v>
      </c>
      <c r="H60" s="349">
        <v>0</v>
      </c>
      <c r="I60" s="453">
        <v>0</v>
      </c>
      <c r="J60" s="456">
        <v>1</v>
      </c>
      <c r="K60" s="349">
        <v>3</v>
      </c>
      <c r="L60" s="349">
        <v>0</v>
      </c>
      <c r="M60" s="537">
        <v>1</v>
      </c>
      <c r="N60" s="394">
        <v>0</v>
      </c>
      <c r="O60" s="349">
        <v>0</v>
      </c>
      <c r="P60" s="453">
        <v>0</v>
      </c>
      <c r="Q60" s="666"/>
      <c r="R60" s="666"/>
      <c r="S60" s="666"/>
      <c r="T60" s="666"/>
    </row>
    <row r="61" spans="1:20" x14ac:dyDescent="0.25">
      <c r="A61" s="666"/>
      <c r="B61" s="548" t="s">
        <v>324</v>
      </c>
      <c r="C61" s="342">
        <v>0</v>
      </c>
      <c r="D61" s="341">
        <v>2</v>
      </c>
      <c r="E61" s="341">
        <v>225</v>
      </c>
      <c r="F61" s="553">
        <v>0</v>
      </c>
      <c r="G61" s="393">
        <v>65</v>
      </c>
      <c r="H61" s="341">
        <v>4</v>
      </c>
      <c r="I61" s="343">
        <v>89</v>
      </c>
      <c r="J61" s="342">
        <v>42</v>
      </c>
      <c r="K61" s="341">
        <v>315.96500000000003</v>
      </c>
      <c r="L61" s="341">
        <v>303.7</v>
      </c>
      <c r="M61" s="553">
        <v>86.4</v>
      </c>
      <c r="N61" s="393">
        <v>88</v>
      </c>
      <c r="O61" s="341">
        <v>54</v>
      </c>
      <c r="P61" s="343">
        <v>140</v>
      </c>
      <c r="Q61" s="666"/>
      <c r="R61" s="666"/>
      <c r="S61" s="666"/>
      <c r="T61" s="666"/>
    </row>
    <row r="62" spans="1:20" x14ac:dyDescent="0.25">
      <c r="A62" s="666"/>
      <c r="B62" s="547" t="s">
        <v>325</v>
      </c>
      <c r="C62" s="456">
        <v>87</v>
      </c>
      <c r="D62" s="349">
        <v>78</v>
      </c>
      <c r="E62" s="349">
        <v>71.66</v>
      </c>
      <c r="F62" s="537">
        <v>21</v>
      </c>
      <c r="G62" s="394">
        <v>25.33</v>
      </c>
      <c r="H62" s="349">
        <v>50</v>
      </c>
      <c r="I62" s="453">
        <v>30</v>
      </c>
      <c r="J62" s="456">
        <v>271</v>
      </c>
      <c r="K62" s="349">
        <v>329.03399999999999</v>
      </c>
      <c r="L62" s="349">
        <v>412.47499999999997</v>
      </c>
      <c r="M62" s="537">
        <v>89.936000000000007</v>
      </c>
      <c r="N62" s="394">
        <v>117.73</v>
      </c>
      <c r="O62" s="349">
        <v>119.374</v>
      </c>
      <c r="P62" s="453">
        <v>91.4</v>
      </c>
      <c r="Q62" s="666"/>
      <c r="R62" s="666"/>
      <c r="S62" s="666"/>
      <c r="T62" s="666"/>
    </row>
    <row r="63" spans="1:20" x14ac:dyDescent="0.25">
      <c r="A63" s="666"/>
      <c r="B63" s="548" t="s">
        <v>326</v>
      </c>
      <c r="C63" s="342">
        <v>2</v>
      </c>
      <c r="D63" s="341">
        <v>4</v>
      </c>
      <c r="E63" s="341">
        <v>4</v>
      </c>
      <c r="F63" s="553">
        <v>4</v>
      </c>
      <c r="G63" s="393">
        <v>2</v>
      </c>
      <c r="H63" s="341">
        <v>0</v>
      </c>
      <c r="I63" s="343">
        <v>2</v>
      </c>
      <c r="J63" s="342">
        <v>30</v>
      </c>
      <c r="K63" s="341">
        <v>20</v>
      </c>
      <c r="L63" s="341">
        <v>42</v>
      </c>
      <c r="M63" s="553">
        <v>10</v>
      </c>
      <c r="N63" s="393">
        <v>24</v>
      </c>
      <c r="O63" s="341">
        <v>1</v>
      </c>
      <c r="P63" s="343">
        <v>7</v>
      </c>
      <c r="Q63" s="666"/>
      <c r="R63" s="666"/>
      <c r="S63" s="666"/>
      <c r="T63" s="666"/>
    </row>
    <row r="64" spans="1:20" x14ac:dyDescent="0.25">
      <c r="A64" s="666"/>
      <c r="B64" s="547" t="s">
        <v>327</v>
      </c>
      <c r="C64" s="456">
        <v>0</v>
      </c>
      <c r="D64" s="349">
        <v>0</v>
      </c>
      <c r="E64" s="349">
        <v>0</v>
      </c>
      <c r="F64" s="537">
        <v>0</v>
      </c>
      <c r="G64" s="394">
        <v>0</v>
      </c>
      <c r="H64" s="349">
        <v>0</v>
      </c>
      <c r="I64" s="453">
        <v>0</v>
      </c>
      <c r="J64" s="456">
        <v>4</v>
      </c>
      <c r="K64" s="349">
        <v>8.5950000000000006</v>
      </c>
      <c r="L64" s="349">
        <v>9.24</v>
      </c>
      <c r="M64" s="537">
        <v>1</v>
      </c>
      <c r="N64" s="394">
        <v>1</v>
      </c>
      <c r="O64" s="349">
        <v>0</v>
      </c>
      <c r="P64" s="453">
        <v>0</v>
      </c>
      <c r="Q64" s="666"/>
      <c r="R64" s="666"/>
      <c r="S64" s="666"/>
      <c r="T64" s="666"/>
    </row>
    <row r="65" spans="1:20" x14ac:dyDescent="0.25">
      <c r="A65" s="666"/>
      <c r="B65" s="548" t="s">
        <v>328</v>
      </c>
      <c r="C65" s="342">
        <v>7</v>
      </c>
      <c r="D65" s="341">
        <v>3</v>
      </c>
      <c r="E65" s="341">
        <v>4</v>
      </c>
      <c r="F65" s="553">
        <v>0</v>
      </c>
      <c r="G65" s="393">
        <v>0</v>
      </c>
      <c r="H65" s="341">
        <v>2</v>
      </c>
      <c r="I65" s="343">
        <v>0</v>
      </c>
      <c r="J65" s="342">
        <v>18</v>
      </c>
      <c r="K65" s="341">
        <v>13</v>
      </c>
      <c r="L65" s="341">
        <v>15.18</v>
      </c>
      <c r="M65" s="553">
        <v>1</v>
      </c>
      <c r="N65" s="393">
        <v>0</v>
      </c>
      <c r="O65" s="341">
        <v>3</v>
      </c>
      <c r="P65" s="343">
        <v>1</v>
      </c>
      <c r="Q65" s="666"/>
      <c r="R65" s="666"/>
      <c r="S65" s="666"/>
      <c r="T65" s="666"/>
    </row>
    <row r="66" spans="1:20" x14ac:dyDescent="0.25">
      <c r="A66" s="666"/>
      <c r="B66" s="547" t="s">
        <v>329</v>
      </c>
      <c r="C66" s="456">
        <v>28</v>
      </c>
      <c r="D66" s="349">
        <v>18</v>
      </c>
      <c r="E66" s="349">
        <v>25</v>
      </c>
      <c r="F66" s="537">
        <v>6</v>
      </c>
      <c r="G66" s="394">
        <v>13</v>
      </c>
      <c r="H66" s="349">
        <v>0</v>
      </c>
      <c r="I66" s="453">
        <v>4</v>
      </c>
      <c r="J66" s="456">
        <v>65</v>
      </c>
      <c r="K66" s="349">
        <v>29.95</v>
      </c>
      <c r="L66" s="349">
        <v>42.900000000000006</v>
      </c>
      <c r="M66" s="537">
        <v>8.65</v>
      </c>
      <c r="N66" s="394">
        <v>25.994999999999997</v>
      </c>
      <c r="O66" s="349">
        <v>5</v>
      </c>
      <c r="P66" s="453">
        <v>6</v>
      </c>
      <c r="Q66" s="666"/>
      <c r="R66" s="666"/>
      <c r="S66" s="666"/>
      <c r="T66" s="666"/>
    </row>
    <row r="67" spans="1:20" x14ac:dyDescent="0.25">
      <c r="A67" s="666"/>
      <c r="B67" s="548" t="s">
        <v>330</v>
      </c>
      <c r="C67" s="342">
        <v>703</v>
      </c>
      <c r="D67" s="341">
        <v>677</v>
      </c>
      <c r="E67" s="341">
        <v>745.83</v>
      </c>
      <c r="F67" s="553">
        <v>103</v>
      </c>
      <c r="G67" s="393">
        <v>203.94</v>
      </c>
      <c r="H67" s="341">
        <v>387</v>
      </c>
      <c r="I67" s="343">
        <v>355</v>
      </c>
      <c r="J67" s="342">
        <v>2447</v>
      </c>
      <c r="K67" s="341">
        <v>3795.63</v>
      </c>
      <c r="L67" s="341">
        <v>6063.7349999999997</v>
      </c>
      <c r="M67" s="553">
        <v>688.03399999999999</v>
      </c>
      <c r="N67" s="393">
        <v>1666.9650000000001</v>
      </c>
      <c r="O67" s="341">
        <v>1298.69</v>
      </c>
      <c r="P67" s="343">
        <v>1422.3</v>
      </c>
      <c r="Q67" s="666"/>
      <c r="R67" s="666"/>
      <c r="S67" s="666"/>
      <c r="T67" s="666"/>
    </row>
    <row r="68" spans="1:20" x14ac:dyDescent="0.25">
      <c r="A68" s="666"/>
      <c r="B68" s="547" t="s">
        <v>331</v>
      </c>
      <c r="C68" s="456">
        <v>22</v>
      </c>
      <c r="D68" s="349">
        <v>14</v>
      </c>
      <c r="E68" s="349">
        <v>14.33</v>
      </c>
      <c r="F68" s="537">
        <v>1</v>
      </c>
      <c r="G68" s="394">
        <v>5.66</v>
      </c>
      <c r="H68" s="349">
        <v>7</v>
      </c>
      <c r="I68" s="453">
        <v>7</v>
      </c>
      <c r="J68" s="456">
        <v>58</v>
      </c>
      <c r="K68" s="349">
        <v>67.92</v>
      </c>
      <c r="L68" s="349">
        <v>90.63</v>
      </c>
      <c r="M68" s="537">
        <v>14</v>
      </c>
      <c r="N68" s="394">
        <v>33.18</v>
      </c>
      <c r="O68" s="349">
        <v>7</v>
      </c>
      <c r="P68" s="453">
        <v>16</v>
      </c>
      <c r="Q68" s="666"/>
      <c r="R68" s="666"/>
      <c r="S68" s="666"/>
      <c r="T68" s="666"/>
    </row>
    <row r="69" spans="1:20" x14ac:dyDescent="0.25">
      <c r="A69" s="666"/>
      <c r="B69" s="548" t="s">
        <v>332</v>
      </c>
      <c r="C69" s="342">
        <v>1</v>
      </c>
      <c r="D69" s="341">
        <v>0</v>
      </c>
      <c r="E69" s="341">
        <v>0</v>
      </c>
      <c r="F69" s="553">
        <v>0</v>
      </c>
      <c r="G69" s="393">
        <v>0</v>
      </c>
      <c r="H69" s="341">
        <v>0</v>
      </c>
      <c r="I69" s="343">
        <v>0</v>
      </c>
      <c r="J69" s="342">
        <v>1</v>
      </c>
      <c r="K69" s="341">
        <v>1.865</v>
      </c>
      <c r="L69" s="341">
        <v>1</v>
      </c>
      <c r="M69" s="553">
        <v>0</v>
      </c>
      <c r="N69" s="393">
        <v>1</v>
      </c>
      <c r="O69" s="341">
        <v>0</v>
      </c>
      <c r="P69" s="343">
        <v>0</v>
      </c>
      <c r="Q69" s="666"/>
      <c r="R69" s="666"/>
      <c r="S69" s="666"/>
      <c r="T69" s="666"/>
    </row>
    <row r="70" spans="1:20" x14ac:dyDescent="0.25">
      <c r="A70" s="666"/>
      <c r="B70" s="547" t="s">
        <v>333</v>
      </c>
      <c r="C70" s="456">
        <v>25</v>
      </c>
      <c r="D70" s="349">
        <v>91</v>
      </c>
      <c r="E70" s="349">
        <v>214.27</v>
      </c>
      <c r="F70" s="537">
        <v>28</v>
      </c>
      <c r="G70" s="394">
        <v>60.33</v>
      </c>
      <c r="H70" s="349">
        <v>18</v>
      </c>
      <c r="I70" s="453">
        <v>64</v>
      </c>
      <c r="J70" s="456">
        <v>349</v>
      </c>
      <c r="K70" s="349">
        <v>455.84</v>
      </c>
      <c r="L70" s="349">
        <v>1107.0700000000002</v>
      </c>
      <c r="M70" s="537">
        <v>94.15</v>
      </c>
      <c r="N70" s="394">
        <v>266.37</v>
      </c>
      <c r="O70" s="349">
        <v>72</v>
      </c>
      <c r="P70" s="453">
        <v>289.8</v>
      </c>
      <c r="Q70" s="666"/>
      <c r="R70" s="666"/>
      <c r="S70" s="666"/>
      <c r="T70" s="666"/>
    </row>
    <row r="71" spans="1:20" x14ac:dyDescent="0.25">
      <c r="A71" s="666"/>
      <c r="B71" s="548" t="s">
        <v>141</v>
      </c>
      <c r="C71" s="342">
        <v>869</v>
      </c>
      <c r="D71" s="341">
        <v>586</v>
      </c>
      <c r="E71" s="341">
        <v>183.63</v>
      </c>
      <c r="F71" s="553">
        <v>150</v>
      </c>
      <c r="G71" s="393">
        <v>122.99</v>
      </c>
      <c r="H71" s="341">
        <v>229</v>
      </c>
      <c r="I71" s="343">
        <v>29</v>
      </c>
      <c r="J71" s="342">
        <v>3921</v>
      </c>
      <c r="K71" s="341">
        <v>3508.011</v>
      </c>
      <c r="L71" s="341">
        <v>2314.3049999999998</v>
      </c>
      <c r="M71" s="553">
        <v>917.04599999999994</v>
      </c>
      <c r="N71" s="393">
        <v>868.13499999999999</v>
      </c>
      <c r="O71" s="341">
        <v>1011.98</v>
      </c>
      <c r="P71" s="343">
        <v>394.3</v>
      </c>
      <c r="Q71" s="666"/>
      <c r="R71" s="666"/>
      <c r="S71" s="666"/>
      <c r="T71" s="666"/>
    </row>
    <row r="72" spans="1:20" x14ac:dyDescent="0.25">
      <c r="A72" s="666"/>
      <c r="B72" s="549" t="s">
        <v>196</v>
      </c>
      <c r="C72" s="538">
        <f t="shared" ref="C72:P72" si="18">SUM(C56:C71)</f>
        <v>1851</v>
      </c>
      <c r="D72" s="539">
        <f t="shared" si="18"/>
        <v>1550</v>
      </c>
      <c r="E72" s="539">
        <f t="shared" si="18"/>
        <v>1579.7199999999998</v>
      </c>
      <c r="F72" s="542">
        <f t="shared" si="18"/>
        <v>352</v>
      </c>
      <c r="G72" s="540">
        <f t="shared" si="18"/>
        <v>531.25</v>
      </c>
      <c r="H72" s="539">
        <f t="shared" si="18"/>
        <v>721</v>
      </c>
      <c r="I72" s="541">
        <f t="shared" si="18"/>
        <v>604</v>
      </c>
      <c r="J72" s="538">
        <f t="shared" si="18"/>
        <v>7625</v>
      </c>
      <c r="K72" s="539">
        <f t="shared" si="18"/>
        <v>8890.5740000000005</v>
      </c>
      <c r="L72" s="539">
        <f t="shared" si="18"/>
        <v>10844.045</v>
      </c>
      <c r="M72" s="542">
        <f t="shared" si="18"/>
        <v>2062.884</v>
      </c>
      <c r="N72" s="540">
        <f t="shared" si="18"/>
        <v>3257.6099999999997</v>
      </c>
      <c r="O72" s="539">
        <f t="shared" si="18"/>
        <v>2625.5259999999998</v>
      </c>
      <c r="P72" s="541">
        <f t="shared" si="18"/>
        <v>2418.1999999999998</v>
      </c>
      <c r="Q72" s="666"/>
      <c r="R72" s="666"/>
      <c r="S72" s="666"/>
      <c r="T72" s="666"/>
    </row>
    <row r="73" spans="1:20" x14ac:dyDescent="0.25">
      <c r="A73" s="666"/>
      <c r="B73" s="328" t="s">
        <v>98</v>
      </c>
      <c r="C73" s="543"/>
      <c r="D73" s="544"/>
      <c r="E73" s="544"/>
      <c r="F73" s="554"/>
      <c r="G73" s="545"/>
      <c r="H73" s="544"/>
      <c r="I73" s="546"/>
      <c r="J73" s="543"/>
      <c r="K73" s="544"/>
      <c r="L73" s="544"/>
      <c r="M73" s="554"/>
      <c r="N73" s="545"/>
      <c r="O73" s="544"/>
      <c r="P73" s="546"/>
      <c r="Q73" s="666"/>
      <c r="R73" s="666"/>
      <c r="S73" s="666"/>
      <c r="T73" s="666"/>
    </row>
    <row r="74" spans="1:20" x14ac:dyDescent="0.25">
      <c r="A74" s="666"/>
      <c r="B74" s="547" t="s">
        <v>319</v>
      </c>
      <c r="C74" s="248">
        <f>IFERROR(C56/C$72,"-")</f>
        <v>3.5656401944894653E-2</v>
      </c>
      <c r="D74" s="350">
        <f t="shared" ref="D74:P74" si="19">IFERROR(D56/D$72,"-")</f>
        <v>3.1612903225806455E-2</v>
      </c>
      <c r="E74" s="350">
        <f t="shared" si="19"/>
        <v>4.3045603018256405E-2</v>
      </c>
      <c r="F74" s="492">
        <f t="shared" si="19"/>
        <v>6.8181818181818177E-2</v>
      </c>
      <c r="G74" s="454">
        <f t="shared" si="19"/>
        <v>4.1411764705882356E-2</v>
      </c>
      <c r="H74" s="350">
        <f t="shared" si="19"/>
        <v>2.6352288488210817E-2</v>
      </c>
      <c r="I74" s="351">
        <f t="shared" si="19"/>
        <v>3.1456953642384107E-2</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66"/>
      <c r="R74" s="666"/>
      <c r="S74" s="666"/>
      <c r="T74" s="666"/>
    </row>
    <row r="75" spans="1:20" x14ac:dyDescent="0.25">
      <c r="A75" s="666"/>
      <c r="B75" s="548" t="s">
        <v>320</v>
      </c>
      <c r="C75" s="352">
        <f t="shared" ref="C75:P75" si="20">IFERROR(C57/C$72,"-")</f>
        <v>3.7817396002160996E-3</v>
      </c>
      <c r="D75" s="561">
        <f t="shared" si="20"/>
        <v>2.5806451612903226E-3</v>
      </c>
      <c r="E75" s="561">
        <f t="shared" si="20"/>
        <v>5.6972121641809944E-3</v>
      </c>
      <c r="F75" s="493">
        <f t="shared" si="20"/>
        <v>8.5227272727272721E-3</v>
      </c>
      <c r="G75" s="455">
        <f t="shared" si="20"/>
        <v>9.4117647058823521E-3</v>
      </c>
      <c r="H75" s="561">
        <f t="shared" si="20"/>
        <v>0</v>
      </c>
      <c r="I75" s="353">
        <f t="shared" si="20"/>
        <v>0</v>
      </c>
      <c r="J75" s="352">
        <f t="shared" si="20"/>
        <v>2.0983606557377051E-3</v>
      </c>
      <c r="K75" s="561">
        <f t="shared" si="20"/>
        <v>2.5082744938628261E-3</v>
      </c>
      <c r="L75" s="561">
        <f t="shared" si="20"/>
        <v>4.8468998422636564E-3</v>
      </c>
      <c r="M75" s="493">
        <f t="shared" si="20"/>
        <v>4.1931587040279529E-3</v>
      </c>
      <c r="N75" s="455">
        <f t="shared" si="20"/>
        <v>4.776507930660822E-3</v>
      </c>
      <c r="O75" s="561">
        <f t="shared" si="20"/>
        <v>3.8087606064460993E-4</v>
      </c>
      <c r="P75" s="353">
        <f t="shared" si="20"/>
        <v>8.2706145066578456E-4</v>
      </c>
      <c r="Q75" s="666"/>
      <c r="R75" s="666"/>
      <c r="S75" s="666"/>
      <c r="T75" s="666"/>
    </row>
    <row r="76" spans="1:20" x14ac:dyDescent="0.25">
      <c r="A76" s="666"/>
      <c r="B76" s="547" t="s">
        <v>321</v>
      </c>
      <c r="C76" s="248">
        <f t="shared" ref="C76:P76" si="21">IFERROR(C58/C$72,"-")</f>
        <v>1.0804970286331713E-3</v>
      </c>
      <c r="D76" s="350">
        <f t="shared" si="21"/>
        <v>1.2903225806451613E-3</v>
      </c>
      <c r="E76" s="350">
        <f t="shared" si="21"/>
        <v>2.5320942951915534E-3</v>
      </c>
      <c r="F76" s="492">
        <f t="shared" si="21"/>
        <v>2.840909090909091E-3</v>
      </c>
      <c r="G76" s="454">
        <f t="shared" si="21"/>
        <v>5.6470588235294121E-3</v>
      </c>
      <c r="H76" s="350">
        <f t="shared" si="21"/>
        <v>1.3869625520110957E-3</v>
      </c>
      <c r="I76" s="351">
        <f t="shared" si="21"/>
        <v>0</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66"/>
      <c r="R76" s="666"/>
      <c r="S76" s="666"/>
      <c r="T76" s="666"/>
    </row>
    <row r="77" spans="1:20" x14ac:dyDescent="0.25">
      <c r="A77" s="666"/>
      <c r="B77" s="548" t="s">
        <v>322</v>
      </c>
      <c r="C77" s="352">
        <f t="shared" ref="C77:P77" si="22">IFERROR(C59/C$72,"-")</f>
        <v>1.6747703943814155E-2</v>
      </c>
      <c r="D77" s="561">
        <f t="shared" si="22"/>
        <v>1.3548387096774193E-2</v>
      </c>
      <c r="E77" s="561">
        <f t="shared" si="22"/>
        <v>6.9632593117767714E-3</v>
      </c>
      <c r="F77" s="493">
        <f t="shared" si="22"/>
        <v>2.8409090909090908E-2</v>
      </c>
      <c r="G77" s="455">
        <f t="shared" si="22"/>
        <v>5.6470588235294121E-3</v>
      </c>
      <c r="H77" s="561">
        <f t="shared" si="22"/>
        <v>5.5478502080443829E-3</v>
      </c>
      <c r="I77" s="353">
        <f t="shared" si="22"/>
        <v>8.2781456953642391E-3</v>
      </c>
      <c r="J77" s="352">
        <f t="shared" si="22"/>
        <v>2.1114754098360656E-2</v>
      </c>
      <c r="K77" s="561">
        <f t="shared" si="22"/>
        <v>1.2589175906977433E-2</v>
      </c>
      <c r="L77" s="561">
        <f t="shared" si="22"/>
        <v>7.1592288670878816E-3</v>
      </c>
      <c r="M77" s="493">
        <f t="shared" si="22"/>
        <v>9.6951646335906427E-3</v>
      </c>
      <c r="N77" s="455">
        <f t="shared" si="22"/>
        <v>6.4710017466793144E-3</v>
      </c>
      <c r="O77" s="561">
        <f t="shared" si="22"/>
        <v>5.3322648490245388E-3</v>
      </c>
      <c r="P77" s="353">
        <f t="shared" si="22"/>
        <v>5.7894301546604918E-3</v>
      </c>
      <c r="Q77" s="666"/>
      <c r="R77" s="666"/>
      <c r="S77" s="666"/>
      <c r="T77" s="666"/>
    </row>
    <row r="78" spans="1:20" x14ac:dyDescent="0.25">
      <c r="A78" s="666"/>
      <c r="B78" s="547" t="s">
        <v>323</v>
      </c>
      <c r="C78" s="248">
        <f t="shared" ref="C78:P78" si="23">IFERROR(C60/C$72,"-")</f>
        <v>5.4024851431658564E-4</v>
      </c>
      <c r="D78" s="350">
        <f t="shared" si="23"/>
        <v>6.4516129032258064E-4</v>
      </c>
      <c r="E78" s="350">
        <f t="shared" si="23"/>
        <v>0</v>
      </c>
      <c r="F78" s="492">
        <f t="shared" si="23"/>
        <v>2.840909090909091E-3</v>
      </c>
      <c r="G78" s="454">
        <f t="shared" si="23"/>
        <v>0</v>
      </c>
      <c r="H78" s="350">
        <f t="shared" si="23"/>
        <v>0</v>
      </c>
      <c r="I78" s="351">
        <f t="shared" si="23"/>
        <v>0</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66"/>
      <c r="R78" s="666"/>
      <c r="S78" s="666"/>
      <c r="T78" s="666"/>
    </row>
    <row r="79" spans="1:20" x14ac:dyDescent="0.25">
      <c r="A79" s="666"/>
      <c r="B79" s="548" t="s">
        <v>324</v>
      </c>
      <c r="C79" s="352">
        <f t="shared" ref="C79:P79" si="24">IFERROR(C61/C$72,"-")</f>
        <v>0</v>
      </c>
      <c r="D79" s="561">
        <f t="shared" si="24"/>
        <v>1.2903225806451613E-3</v>
      </c>
      <c r="E79" s="561">
        <f t="shared" si="24"/>
        <v>0.14243030410452487</v>
      </c>
      <c r="F79" s="493">
        <f t="shared" si="24"/>
        <v>0</v>
      </c>
      <c r="G79" s="455">
        <f t="shared" si="24"/>
        <v>0.12235294117647059</v>
      </c>
      <c r="H79" s="561">
        <f t="shared" si="24"/>
        <v>5.5478502080443829E-3</v>
      </c>
      <c r="I79" s="353">
        <f t="shared" si="24"/>
        <v>0.14735099337748345</v>
      </c>
      <c r="J79" s="352">
        <f t="shared" si="24"/>
        <v>5.5081967213114758E-3</v>
      </c>
      <c r="K79" s="561">
        <f t="shared" si="24"/>
        <v>3.5539325132438022E-2</v>
      </c>
      <c r="L79" s="561">
        <f t="shared" si="24"/>
        <v>2.8006154529974746E-2</v>
      </c>
      <c r="M79" s="493">
        <f t="shared" si="24"/>
        <v>4.1883111217111579E-2</v>
      </c>
      <c r="N79" s="455">
        <f t="shared" si="24"/>
        <v>2.7013669530729586E-2</v>
      </c>
      <c r="O79" s="561">
        <f t="shared" si="24"/>
        <v>2.0567307274808936E-2</v>
      </c>
      <c r="P79" s="353">
        <f t="shared" si="24"/>
        <v>5.7894301546604916E-2</v>
      </c>
      <c r="Q79" s="666"/>
      <c r="R79" s="666"/>
      <c r="S79" s="666"/>
      <c r="T79" s="666"/>
    </row>
    <row r="80" spans="1:20" x14ac:dyDescent="0.25">
      <c r="A80" s="666"/>
      <c r="B80" s="547" t="s">
        <v>325</v>
      </c>
      <c r="C80" s="248">
        <f t="shared" ref="C80:P80" si="25">IFERROR(C62/C$72,"-")</f>
        <v>4.7001620745542948E-2</v>
      </c>
      <c r="D80" s="350">
        <f t="shared" si="25"/>
        <v>5.0322580645161291E-2</v>
      </c>
      <c r="E80" s="350">
        <f t="shared" si="25"/>
        <v>4.5362469298356675E-2</v>
      </c>
      <c r="F80" s="492">
        <f t="shared" si="25"/>
        <v>5.9659090909090912E-2</v>
      </c>
      <c r="G80" s="454">
        <f t="shared" si="25"/>
        <v>4.768E-2</v>
      </c>
      <c r="H80" s="350">
        <f t="shared" si="25"/>
        <v>6.9348127600554782E-2</v>
      </c>
      <c r="I80" s="351">
        <f t="shared" si="25"/>
        <v>4.9668874172185427E-2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66"/>
      <c r="R80" s="666"/>
      <c r="S80" s="666"/>
      <c r="T80" s="666"/>
    </row>
    <row r="81" spans="1:20" x14ac:dyDescent="0.25">
      <c r="A81" s="666"/>
      <c r="B81" s="548" t="s">
        <v>326</v>
      </c>
      <c r="C81" s="352">
        <f t="shared" ref="C81:P81" si="26">IFERROR(C63/C$72,"-")</f>
        <v>1.0804970286331713E-3</v>
      </c>
      <c r="D81" s="561">
        <f t="shared" si="26"/>
        <v>2.5806451612903226E-3</v>
      </c>
      <c r="E81" s="561">
        <f t="shared" si="26"/>
        <v>2.5320942951915534E-3</v>
      </c>
      <c r="F81" s="493">
        <f t="shared" si="26"/>
        <v>1.1363636363636364E-2</v>
      </c>
      <c r="G81" s="455">
        <f t="shared" si="26"/>
        <v>3.7647058823529413E-3</v>
      </c>
      <c r="H81" s="561">
        <f t="shared" si="26"/>
        <v>0</v>
      </c>
      <c r="I81" s="353">
        <f t="shared" si="26"/>
        <v>3.3112582781456954E-3</v>
      </c>
      <c r="J81" s="352">
        <f t="shared" si="26"/>
        <v>3.9344262295081967E-3</v>
      </c>
      <c r="K81" s="561">
        <f t="shared" si="26"/>
        <v>2.2495735370967047E-3</v>
      </c>
      <c r="L81" s="561">
        <f t="shared" si="26"/>
        <v>3.8730934812609133E-3</v>
      </c>
      <c r="M81" s="493">
        <f t="shared" si="26"/>
        <v>4.8475823167953213E-3</v>
      </c>
      <c r="N81" s="455">
        <f t="shared" si="26"/>
        <v>7.3673644174717052E-3</v>
      </c>
      <c r="O81" s="561">
        <f t="shared" si="26"/>
        <v>3.8087606064460993E-4</v>
      </c>
      <c r="P81" s="353">
        <f t="shared" si="26"/>
        <v>2.8947150773302459E-3</v>
      </c>
      <c r="Q81" s="666"/>
      <c r="R81" s="666"/>
      <c r="S81" s="666"/>
      <c r="T81" s="666"/>
    </row>
    <row r="82" spans="1:20" x14ac:dyDescent="0.25">
      <c r="A82" s="666"/>
      <c r="B82" s="547" t="s">
        <v>327</v>
      </c>
      <c r="C82" s="248">
        <f t="shared" ref="C82:P82" si="27">IFERROR(C64/C$72,"-")</f>
        <v>0</v>
      </c>
      <c r="D82" s="350">
        <f t="shared" si="27"/>
        <v>0</v>
      </c>
      <c r="E82" s="350">
        <f t="shared" si="27"/>
        <v>0</v>
      </c>
      <c r="F82" s="492">
        <f t="shared" si="27"/>
        <v>0</v>
      </c>
      <c r="G82" s="454">
        <f t="shared" si="27"/>
        <v>0</v>
      </c>
      <c r="H82" s="350">
        <f t="shared" si="27"/>
        <v>0</v>
      </c>
      <c r="I82" s="351">
        <f t="shared" si="27"/>
        <v>0</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66"/>
      <c r="R82" s="666"/>
      <c r="S82" s="666"/>
      <c r="T82" s="666"/>
    </row>
    <row r="83" spans="1:20" x14ac:dyDescent="0.25">
      <c r="A83" s="666"/>
      <c r="B83" s="548" t="s">
        <v>328</v>
      </c>
      <c r="C83" s="352">
        <f t="shared" ref="C83:P83" si="28">IFERROR(C65/C$72,"-")</f>
        <v>3.7817396002160996E-3</v>
      </c>
      <c r="D83" s="561">
        <f t="shared" si="28"/>
        <v>1.9354838709677419E-3</v>
      </c>
      <c r="E83" s="561">
        <f t="shared" si="28"/>
        <v>2.5320942951915534E-3</v>
      </c>
      <c r="F83" s="493">
        <f t="shared" si="28"/>
        <v>0</v>
      </c>
      <c r="G83" s="455">
        <f t="shared" si="28"/>
        <v>0</v>
      </c>
      <c r="H83" s="561">
        <f t="shared" si="28"/>
        <v>2.7739251040221915E-3</v>
      </c>
      <c r="I83" s="353">
        <f t="shared" si="28"/>
        <v>0</v>
      </c>
      <c r="J83" s="352">
        <f t="shared" si="28"/>
        <v>2.3606557377049181E-3</v>
      </c>
      <c r="K83" s="561">
        <f t="shared" si="28"/>
        <v>1.4622227991128581E-3</v>
      </c>
      <c r="L83" s="561">
        <f t="shared" si="28"/>
        <v>1.3998466439414444E-3</v>
      </c>
      <c r="M83" s="493">
        <f t="shared" si="28"/>
        <v>4.8475823167953212E-4</v>
      </c>
      <c r="N83" s="455">
        <f t="shared" si="28"/>
        <v>0</v>
      </c>
      <c r="O83" s="561">
        <f t="shared" si="28"/>
        <v>1.1426281819338297E-3</v>
      </c>
      <c r="P83" s="353">
        <f t="shared" si="28"/>
        <v>4.1353072533289228E-4</v>
      </c>
      <c r="Q83" s="666"/>
      <c r="R83" s="666"/>
      <c r="S83" s="666"/>
      <c r="T83" s="666"/>
    </row>
    <row r="84" spans="1:20" x14ac:dyDescent="0.25">
      <c r="A84" s="666"/>
      <c r="B84" s="547" t="s">
        <v>329</v>
      </c>
      <c r="C84" s="248">
        <f t="shared" ref="C84:P84" si="29">IFERROR(C66/C$72,"-")</f>
        <v>1.5126958400864398E-2</v>
      </c>
      <c r="D84" s="350">
        <f t="shared" si="29"/>
        <v>1.1612903225806452E-2</v>
      </c>
      <c r="E84" s="350">
        <f t="shared" si="29"/>
        <v>1.5825589344947207E-2</v>
      </c>
      <c r="F84" s="492">
        <f t="shared" si="29"/>
        <v>1.7045454545454544E-2</v>
      </c>
      <c r="G84" s="454">
        <f t="shared" si="29"/>
        <v>2.4470588235294119E-2</v>
      </c>
      <c r="H84" s="350">
        <f t="shared" si="29"/>
        <v>0</v>
      </c>
      <c r="I84" s="351">
        <f t="shared" si="29"/>
        <v>6.6225165562913907E-3</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66"/>
      <c r="R84" s="666"/>
      <c r="S84" s="666"/>
      <c r="T84" s="666"/>
    </row>
    <row r="85" spans="1:20" x14ac:dyDescent="0.25">
      <c r="A85" s="666"/>
      <c r="B85" s="548" t="s">
        <v>330</v>
      </c>
      <c r="C85" s="352">
        <f t="shared" ref="C85:P85" si="30">IFERROR(C67/C$72,"-")</f>
        <v>0.37979470556455969</v>
      </c>
      <c r="D85" s="561">
        <f t="shared" si="30"/>
        <v>0.43677419354838709</v>
      </c>
      <c r="E85" s="561">
        <f t="shared" si="30"/>
        <v>0.47212797204567908</v>
      </c>
      <c r="F85" s="493">
        <f t="shared" si="30"/>
        <v>0.29261363636363635</v>
      </c>
      <c r="G85" s="455">
        <f t="shared" si="30"/>
        <v>0.38388705882352941</v>
      </c>
      <c r="H85" s="561">
        <f t="shared" si="30"/>
        <v>0.53675450762829402</v>
      </c>
      <c r="I85" s="353">
        <f t="shared" si="30"/>
        <v>0.58774834437086088</v>
      </c>
      <c r="J85" s="352">
        <f t="shared" si="30"/>
        <v>0.32091803278688524</v>
      </c>
      <c r="K85" s="561">
        <f t="shared" si="30"/>
        <v>0.42692744023051826</v>
      </c>
      <c r="L85" s="561">
        <f t="shared" si="30"/>
        <v>0.55917648810937248</v>
      </c>
      <c r="M85" s="493">
        <f t="shared" si="30"/>
        <v>0.3335301451753952</v>
      </c>
      <c r="N85" s="455">
        <f t="shared" si="30"/>
        <v>0.51171410942378015</v>
      </c>
      <c r="O85" s="561">
        <f t="shared" si="30"/>
        <v>0.49463993119854843</v>
      </c>
      <c r="P85" s="353">
        <f t="shared" si="30"/>
        <v>0.58816475064097262</v>
      </c>
      <c r="Q85" s="666"/>
      <c r="R85" s="666"/>
      <c r="S85" s="666"/>
      <c r="T85" s="666"/>
    </row>
    <row r="86" spans="1:20" x14ac:dyDescent="0.25">
      <c r="A86" s="666"/>
      <c r="B86" s="547" t="s">
        <v>331</v>
      </c>
      <c r="C86" s="248">
        <f t="shared" ref="C86:P86" si="31">IFERROR(C68/C$72,"-")</f>
        <v>1.1885467314964884E-2</v>
      </c>
      <c r="D86" s="350">
        <f t="shared" si="31"/>
        <v>9.0322580645161299E-3</v>
      </c>
      <c r="E86" s="350">
        <f t="shared" si="31"/>
        <v>9.0712278125237404E-3</v>
      </c>
      <c r="F86" s="492">
        <f t="shared" si="31"/>
        <v>2.840909090909091E-3</v>
      </c>
      <c r="G86" s="454">
        <f t="shared" si="31"/>
        <v>1.0654117647058824E-2</v>
      </c>
      <c r="H86" s="350">
        <f t="shared" si="31"/>
        <v>9.7087378640776691E-3</v>
      </c>
      <c r="I86" s="351">
        <f t="shared" si="31"/>
        <v>1.1589403973509934E-2</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66"/>
      <c r="R86" s="666"/>
      <c r="S86" s="666"/>
      <c r="T86" s="666"/>
    </row>
    <row r="87" spans="1:20" x14ac:dyDescent="0.25">
      <c r="A87" s="666"/>
      <c r="B87" s="548" t="s">
        <v>332</v>
      </c>
      <c r="C87" s="352">
        <f t="shared" ref="C87:P87" si="32">IFERROR(C69/C$72,"-")</f>
        <v>5.4024851431658564E-4</v>
      </c>
      <c r="D87" s="561">
        <f t="shared" si="32"/>
        <v>0</v>
      </c>
      <c r="E87" s="561">
        <f t="shared" si="32"/>
        <v>0</v>
      </c>
      <c r="F87" s="493">
        <f t="shared" si="32"/>
        <v>0</v>
      </c>
      <c r="G87" s="455">
        <f t="shared" si="32"/>
        <v>0</v>
      </c>
      <c r="H87" s="561">
        <f t="shared" si="32"/>
        <v>0</v>
      </c>
      <c r="I87" s="353">
        <f t="shared" si="32"/>
        <v>0</v>
      </c>
      <c r="J87" s="352">
        <f t="shared" si="32"/>
        <v>1.3114754098360657E-4</v>
      </c>
      <c r="K87" s="561">
        <f t="shared" si="32"/>
        <v>2.0977273233426771E-4</v>
      </c>
      <c r="L87" s="561">
        <f t="shared" si="32"/>
        <v>9.2216511458593169E-5</v>
      </c>
      <c r="M87" s="493">
        <f t="shared" si="32"/>
        <v>0</v>
      </c>
      <c r="N87" s="455">
        <f t="shared" si="32"/>
        <v>3.069735173946544E-4</v>
      </c>
      <c r="O87" s="561">
        <f t="shared" si="32"/>
        <v>0</v>
      </c>
      <c r="P87" s="353">
        <f t="shared" si="32"/>
        <v>0</v>
      </c>
      <c r="Q87" s="666"/>
      <c r="R87" s="666"/>
      <c r="S87" s="666"/>
      <c r="T87" s="666"/>
    </row>
    <row r="88" spans="1:20" x14ac:dyDescent="0.25">
      <c r="A88" s="666"/>
      <c r="B88" s="547" t="s">
        <v>333</v>
      </c>
      <c r="C88" s="248">
        <f t="shared" ref="C88:P88" si="33">IFERROR(C70/C$72,"-")</f>
        <v>1.350621285791464E-2</v>
      </c>
      <c r="D88" s="350">
        <f t="shared" si="33"/>
        <v>5.8709677419354837E-2</v>
      </c>
      <c r="E88" s="350">
        <f t="shared" si="33"/>
        <v>0.13563796115767354</v>
      </c>
      <c r="F88" s="492">
        <f t="shared" si="33"/>
        <v>7.9545454545454544E-2</v>
      </c>
      <c r="G88" s="454">
        <f t="shared" si="33"/>
        <v>0.11356235294117646</v>
      </c>
      <c r="H88" s="350">
        <f t="shared" si="33"/>
        <v>2.4965325936199722E-2</v>
      </c>
      <c r="I88" s="351">
        <f t="shared" si="33"/>
        <v>0.10596026490066225</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66"/>
      <c r="R88" s="666"/>
      <c r="S88" s="666"/>
      <c r="T88" s="666"/>
    </row>
    <row r="89" spans="1:20" ht="15.75" thickBot="1" x14ac:dyDescent="0.3">
      <c r="A89" s="666"/>
      <c r="B89" s="550" t="s">
        <v>141</v>
      </c>
      <c r="C89" s="551">
        <f t="shared" ref="C89:P89" si="34">IFERROR(C71/C$72,"-")</f>
        <v>0.46947595894111294</v>
      </c>
      <c r="D89" s="375">
        <f t="shared" si="34"/>
        <v>0.37806451612903225</v>
      </c>
      <c r="E89" s="375">
        <f t="shared" si="34"/>
        <v>0.11624211885650623</v>
      </c>
      <c r="F89" s="555">
        <f t="shared" si="34"/>
        <v>0.42613636363636365</v>
      </c>
      <c r="G89" s="552">
        <f t="shared" si="34"/>
        <v>0.23151058823529411</v>
      </c>
      <c r="H89" s="375">
        <f t="shared" si="34"/>
        <v>0.31761442441054094</v>
      </c>
      <c r="I89" s="391">
        <f t="shared" si="34"/>
        <v>4.8013245033112585E-2</v>
      </c>
      <c r="J89" s="551">
        <f t="shared" si="34"/>
        <v>0.51422950819672131</v>
      </c>
      <c r="K89" s="375">
        <f t="shared" si="34"/>
        <v>0.3945764356722074</v>
      </c>
      <c r="L89" s="375">
        <f t="shared" si="34"/>
        <v>0.21341713355117944</v>
      </c>
      <c r="M89" s="555">
        <f t="shared" si="34"/>
        <v>0.44454559732878823</v>
      </c>
      <c r="N89" s="552">
        <f t="shared" si="34"/>
        <v>0.26649445452340831</v>
      </c>
      <c r="O89" s="375">
        <f t="shared" si="34"/>
        <v>0.38543895585113236</v>
      </c>
      <c r="P89" s="391">
        <f t="shared" si="34"/>
        <v>0.16305516499875941</v>
      </c>
      <c r="Q89" s="666"/>
      <c r="R89" s="666"/>
      <c r="S89" s="666"/>
      <c r="T89" s="666"/>
    </row>
    <row r="91" spans="1:20" x14ac:dyDescent="0.25">
      <c r="A91" s="790" t="s">
        <v>338</v>
      </c>
      <c r="B91" s="666"/>
      <c r="C91" s="666"/>
      <c r="D91" s="666"/>
      <c r="E91" s="666"/>
      <c r="F91" s="666"/>
      <c r="G91" s="666"/>
      <c r="H91" s="666"/>
      <c r="I91" s="666"/>
      <c r="J91" s="666"/>
      <c r="K91" s="666"/>
      <c r="L91" s="666"/>
      <c r="M91" s="666"/>
      <c r="N91" s="666"/>
      <c r="O91" s="666"/>
      <c r="P91" s="666"/>
      <c r="Q91" s="666"/>
      <c r="R91" s="666"/>
      <c r="S91" s="666"/>
      <c r="T91" s="666"/>
    </row>
    <row r="92" spans="1:20" x14ac:dyDescent="0.25">
      <c r="A92" s="666"/>
      <c r="B92" s="666"/>
      <c r="C92" s="666"/>
      <c r="D92" s="666"/>
      <c r="E92" s="666"/>
      <c r="F92" s="666"/>
      <c r="G92" s="666"/>
      <c r="H92" s="666"/>
      <c r="I92" s="666"/>
      <c r="J92" s="666"/>
      <c r="K92" s="666"/>
      <c r="L92" s="666"/>
      <c r="M92" s="666"/>
      <c r="N92" s="666"/>
      <c r="O92" s="666"/>
      <c r="P92" s="666"/>
      <c r="Q92" s="666"/>
      <c r="R92" s="666"/>
      <c r="S92" s="666"/>
      <c r="T92" s="666"/>
    </row>
    <row r="93" spans="1:20" x14ac:dyDescent="0.25">
      <c r="A93" s="666"/>
      <c r="B93" s="666"/>
      <c r="C93" s="737" t="str">
        <f>$A$1</f>
        <v>South Lanarkshire</v>
      </c>
      <c r="D93" s="738"/>
      <c r="E93" s="738"/>
      <c r="F93" s="738"/>
      <c r="G93" s="738"/>
      <c r="H93" s="738"/>
      <c r="I93" s="746"/>
      <c r="J93" s="737" t="s">
        <v>90</v>
      </c>
      <c r="K93" s="738"/>
      <c r="L93" s="738"/>
      <c r="M93" s="738"/>
      <c r="N93" s="738"/>
      <c r="O93" s="738"/>
      <c r="P93" s="746"/>
      <c r="Q93" s="666"/>
      <c r="R93" s="666"/>
      <c r="S93" s="666"/>
      <c r="T93" s="666"/>
    </row>
    <row r="94" spans="1:20" x14ac:dyDescent="0.25">
      <c r="A94" s="666"/>
      <c r="B94" s="666"/>
      <c r="C94" s="748" t="s">
        <v>339</v>
      </c>
      <c r="D94" s="749"/>
      <c r="E94" s="749"/>
      <c r="F94" s="771" t="s">
        <v>340</v>
      </c>
      <c r="G94" s="772"/>
      <c r="H94" s="749" t="s">
        <v>341</v>
      </c>
      <c r="I94" s="755"/>
      <c r="J94" s="748" t="s">
        <v>339</v>
      </c>
      <c r="K94" s="749"/>
      <c r="L94" s="749"/>
      <c r="M94" s="771" t="s">
        <v>340</v>
      </c>
      <c r="N94" s="772"/>
      <c r="O94" s="749" t="s">
        <v>341</v>
      </c>
      <c r="P94" s="755"/>
      <c r="Q94" s="666"/>
      <c r="R94" s="666"/>
      <c r="S94" s="666"/>
      <c r="T94" s="666"/>
    </row>
    <row r="95" spans="1:20" ht="18" thickBot="1" x14ac:dyDescent="0.3">
      <c r="A95" s="666"/>
      <c r="B95" s="667" t="s">
        <v>318</v>
      </c>
      <c r="C95" s="556" t="s">
        <v>94</v>
      </c>
      <c r="D95" s="557" t="s">
        <v>96</v>
      </c>
      <c r="E95" s="557" t="s">
        <v>97</v>
      </c>
      <c r="F95" s="558" t="s">
        <v>96</v>
      </c>
      <c r="G95" s="559" t="s">
        <v>97</v>
      </c>
      <c r="H95" s="557" t="s">
        <v>96</v>
      </c>
      <c r="I95" s="560" t="s">
        <v>97</v>
      </c>
      <c r="J95" s="556" t="s">
        <v>94</v>
      </c>
      <c r="K95" s="557" t="s">
        <v>96</v>
      </c>
      <c r="L95" s="557" t="s">
        <v>97</v>
      </c>
      <c r="M95" s="558" t="s">
        <v>96</v>
      </c>
      <c r="N95" s="559" t="s">
        <v>97</v>
      </c>
      <c r="O95" s="557" t="s">
        <v>96</v>
      </c>
      <c r="P95" s="560" t="s">
        <v>97</v>
      </c>
      <c r="Q95" s="666"/>
      <c r="R95" s="666"/>
      <c r="S95" s="666"/>
      <c r="T95" s="666"/>
    </row>
    <row r="96" spans="1:20" x14ac:dyDescent="0.25">
      <c r="A96" s="666"/>
      <c r="B96" s="160" t="s">
        <v>93</v>
      </c>
      <c r="C96" s="342"/>
      <c r="D96" s="341"/>
      <c r="E96" s="341"/>
      <c r="F96" s="553"/>
      <c r="G96" s="393"/>
      <c r="H96" s="341"/>
      <c r="I96" s="343"/>
      <c r="J96" s="342"/>
      <c r="K96" s="341"/>
      <c r="L96" s="341"/>
      <c r="M96" s="553"/>
      <c r="N96" s="393"/>
      <c r="O96" s="341"/>
      <c r="P96" s="343"/>
      <c r="Q96" s="666"/>
      <c r="R96" s="666"/>
      <c r="S96" s="666"/>
      <c r="T96" s="666"/>
    </row>
    <row r="97" spans="1:16" x14ac:dyDescent="0.25">
      <c r="A97" s="666"/>
      <c r="B97" s="547" t="s">
        <v>319</v>
      </c>
      <c r="C97" s="456">
        <v>8</v>
      </c>
      <c r="D97" s="349">
        <v>9</v>
      </c>
      <c r="E97" s="349">
        <v>13</v>
      </c>
      <c r="F97" s="537">
        <v>2</v>
      </c>
      <c r="G97" s="394">
        <v>3</v>
      </c>
      <c r="H97" s="349">
        <v>5</v>
      </c>
      <c r="I97" s="453">
        <v>3</v>
      </c>
      <c r="J97" s="456">
        <v>40</v>
      </c>
      <c r="K97" s="349">
        <v>58.33</v>
      </c>
      <c r="L97" s="349">
        <v>51.76</v>
      </c>
      <c r="M97" s="537">
        <v>41.936999999999998</v>
      </c>
      <c r="N97" s="394">
        <v>66.08</v>
      </c>
      <c r="O97" s="349">
        <v>25.864999999999998</v>
      </c>
      <c r="P97" s="453">
        <v>11</v>
      </c>
    </row>
    <row r="98" spans="1:16" x14ac:dyDescent="0.25">
      <c r="A98" s="666"/>
      <c r="B98" s="548" t="s">
        <v>320</v>
      </c>
      <c r="C98" s="342">
        <v>2</v>
      </c>
      <c r="D98" s="341">
        <v>0</v>
      </c>
      <c r="E98" s="341">
        <v>0</v>
      </c>
      <c r="F98" s="553">
        <v>0</v>
      </c>
      <c r="G98" s="393">
        <v>0</v>
      </c>
      <c r="H98" s="341">
        <v>0</v>
      </c>
      <c r="I98" s="343">
        <v>0</v>
      </c>
      <c r="J98" s="342">
        <v>3</v>
      </c>
      <c r="K98" s="341">
        <v>1</v>
      </c>
      <c r="L98" s="341">
        <v>4.4800000000000004</v>
      </c>
      <c r="M98" s="553">
        <v>1</v>
      </c>
      <c r="N98" s="393">
        <v>40.4</v>
      </c>
      <c r="O98" s="341">
        <v>5</v>
      </c>
      <c r="P98" s="343">
        <v>2</v>
      </c>
    </row>
    <row r="99" spans="1:16" x14ac:dyDescent="0.25">
      <c r="A99" s="666"/>
      <c r="B99" s="547" t="s">
        <v>321</v>
      </c>
      <c r="C99" s="456">
        <v>0</v>
      </c>
      <c r="D99" s="349">
        <v>1</v>
      </c>
      <c r="E99" s="349">
        <v>2</v>
      </c>
      <c r="F99" s="537">
        <v>0</v>
      </c>
      <c r="G99" s="394">
        <v>1</v>
      </c>
      <c r="H99" s="349">
        <v>0</v>
      </c>
      <c r="I99" s="453">
        <v>0</v>
      </c>
      <c r="J99" s="456">
        <v>13</v>
      </c>
      <c r="K99" s="349">
        <v>8</v>
      </c>
      <c r="L99" s="349">
        <v>8</v>
      </c>
      <c r="M99" s="537">
        <v>7</v>
      </c>
      <c r="N99" s="394">
        <v>6</v>
      </c>
      <c r="O99" s="349">
        <v>3</v>
      </c>
      <c r="P99" s="453">
        <v>0</v>
      </c>
    </row>
    <row r="100" spans="1:16" x14ac:dyDescent="0.25">
      <c r="A100" s="666"/>
      <c r="B100" s="548" t="s">
        <v>322</v>
      </c>
      <c r="C100" s="342">
        <v>7</v>
      </c>
      <c r="D100" s="341">
        <v>5</v>
      </c>
      <c r="E100" s="341">
        <v>5</v>
      </c>
      <c r="F100" s="553">
        <v>1</v>
      </c>
      <c r="G100" s="393">
        <v>2</v>
      </c>
      <c r="H100" s="341">
        <v>0</v>
      </c>
      <c r="I100" s="343">
        <v>0</v>
      </c>
      <c r="J100" s="342">
        <v>28</v>
      </c>
      <c r="K100" s="341">
        <v>37.409999999999997</v>
      </c>
      <c r="L100" s="341">
        <v>23.64</v>
      </c>
      <c r="M100" s="553">
        <v>13.865</v>
      </c>
      <c r="N100" s="393">
        <v>14.64</v>
      </c>
      <c r="O100" s="341">
        <v>3</v>
      </c>
      <c r="P100" s="343">
        <v>2</v>
      </c>
    </row>
    <row r="101" spans="1:16" x14ac:dyDescent="0.25">
      <c r="A101" s="666"/>
      <c r="B101" s="547" t="s">
        <v>323</v>
      </c>
      <c r="C101" s="456">
        <v>0</v>
      </c>
      <c r="D101" s="349">
        <v>0</v>
      </c>
      <c r="E101" s="349">
        <v>0</v>
      </c>
      <c r="F101" s="537">
        <v>0</v>
      </c>
      <c r="G101" s="394">
        <v>0</v>
      </c>
      <c r="H101" s="349">
        <v>0</v>
      </c>
      <c r="I101" s="453">
        <v>0</v>
      </c>
      <c r="J101" s="456">
        <v>0</v>
      </c>
      <c r="K101" s="349">
        <v>0</v>
      </c>
      <c r="L101" s="349">
        <v>0</v>
      </c>
      <c r="M101" s="537">
        <v>0</v>
      </c>
      <c r="N101" s="394">
        <v>0</v>
      </c>
      <c r="O101" s="349">
        <v>0</v>
      </c>
      <c r="P101" s="453">
        <v>0</v>
      </c>
    </row>
    <row r="102" spans="1:16" x14ac:dyDescent="0.25">
      <c r="A102" s="666"/>
      <c r="B102" s="548" t="s">
        <v>324</v>
      </c>
      <c r="C102" s="342">
        <v>0</v>
      </c>
      <c r="D102" s="341">
        <v>0</v>
      </c>
      <c r="E102" s="341">
        <v>328</v>
      </c>
      <c r="F102" s="553">
        <v>0</v>
      </c>
      <c r="G102" s="393">
        <v>196</v>
      </c>
      <c r="H102" s="341">
        <v>0</v>
      </c>
      <c r="I102" s="343">
        <v>46</v>
      </c>
      <c r="J102" s="342">
        <v>30</v>
      </c>
      <c r="K102" s="341">
        <v>265.75</v>
      </c>
      <c r="L102" s="341">
        <v>422</v>
      </c>
      <c r="M102" s="553">
        <v>193.75</v>
      </c>
      <c r="N102" s="393">
        <v>261</v>
      </c>
      <c r="O102" s="341">
        <v>31</v>
      </c>
      <c r="P102" s="343">
        <v>67</v>
      </c>
    </row>
    <row r="103" spans="1:16" x14ac:dyDescent="0.25">
      <c r="A103" s="666"/>
      <c r="B103" s="547" t="s">
        <v>325</v>
      </c>
      <c r="C103" s="456">
        <v>88</v>
      </c>
      <c r="D103" s="349">
        <v>130</v>
      </c>
      <c r="E103" s="349">
        <v>112.32</v>
      </c>
      <c r="F103" s="537">
        <v>62</v>
      </c>
      <c r="G103" s="394">
        <v>50.99</v>
      </c>
      <c r="H103" s="349">
        <v>16</v>
      </c>
      <c r="I103" s="453">
        <v>15</v>
      </c>
      <c r="J103" s="456">
        <v>337</v>
      </c>
      <c r="K103" s="349">
        <v>492.64800000000002</v>
      </c>
      <c r="L103" s="349">
        <v>412.17999999999995</v>
      </c>
      <c r="M103" s="537">
        <v>291.04999999999995</v>
      </c>
      <c r="N103" s="394">
        <v>318.61</v>
      </c>
      <c r="O103" s="349">
        <v>109.86499999999999</v>
      </c>
      <c r="P103" s="453">
        <v>60.8</v>
      </c>
    </row>
    <row r="104" spans="1:16" x14ac:dyDescent="0.25">
      <c r="A104" s="666"/>
      <c r="B104" s="548" t="s">
        <v>326</v>
      </c>
      <c r="C104" s="342">
        <v>0</v>
      </c>
      <c r="D104" s="341">
        <v>0</v>
      </c>
      <c r="E104" s="341">
        <v>0</v>
      </c>
      <c r="F104" s="553">
        <v>0</v>
      </c>
      <c r="G104" s="393">
        <v>0</v>
      </c>
      <c r="H104" s="341">
        <v>0</v>
      </c>
      <c r="I104" s="343">
        <v>0</v>
      </c>
      <c r="J104" s="342">
        <v>6</v>
      </c>
      <c r="K104" s="341">
        <v>0</v>
      </c>
      <c r="L104" s="341">
        <v>0</v>
      </c>
      <c r="M104" s="553">
        <v>0</v>
      </c>
      <c r="N104" s="393">
        <v>0</v>
      </c>
      <c r="O104" s="341">
        <v>0</v>
      </c>
      <c r="P104" s="343">
        <v>0</v>
      </c>
    </row>
    <row r="105" spans="1:16" x14ac:dyDescent="0.25">
      <c r="A105" s="666"/>
      <c r="B105" s="547" t="s">
        <v>327</v>
      </c>
      <c r="C105" s="456">
        <v>1</v>
      </c>
      <c r="D105" s="349">
        <v>0</v>
      </c>
      <c r="E105" s="349">
        <v>1</v>
      </c>
      <c r="F105" s="537">
        <v>0</v>
      </c>
      <c r="G105" s="394">
        <v>1</v>
      </c>
      <c r="H105" s="349">
        <v>0</v>
      </c>
      <c r="I105" s="453">
        <v>0</v>
      </c>
      <c r="J105" s="456">
        <v>6</v>
      </c>
      <c r="K105" s="349">
        <v>1</v>
      </c>
      <c r="L105" s="349">
        <v>2</v>
      </c>
      <c r="M105" s="537">
        <v>0</v>
      </c>
      <c r="N105" s="394">
        <v>1</v>
      </c>
      <c r="O105" s="349">
        <v>0</v>
      </c>
      <c r="P105" s="453">
        <v>1</v>
      </c>
    </row>
    <row r="106" spans="1:16" x14ac:dyDescent="0.25">
      <c r="A106" s="666"/>
      <c r="B106" s="548" t="s">
        <v>328</v>
      </c>
      <c r="C106" s="342">
        <v>7</v>
      </c>
      <c r="D106" s="341">
        <v>6</v>
      </c>
      <c r="E106" s="341">
        <v>5</v>
      </c>
      <c r="F106" s="553">
        <v>0</v>
      </c>
      <c r="G106" s="393">
        <v>2</v>
      </c>
      <c r="H106" s="341">
        <v>3</v>
      </c>
      <c r="I106" s="343">
        <v>1</v>
      </c>
      <c r="J106" s="342">
        <v>21</v>
      </c>
      <c r="K106" s="341">
        <v>29.864999999999998</v>
      </c>
      <c r="L106" s="341">
        <v>18</v>
      </c>
      <c r="M106" s="553">
        <v>6</v>
      </c>
      <c r="N106" s="393">
        <v>5</v>
      </c>
      <c r="O106" s="341">
        <v>10.865</v>
      </c>
      <c r="P106" s="343">
        <v>8</v>
      </c>
    </row>
    <row r="107" spans="1:16" x14ac:dyDescent="0.25">
      <c r="A107" s="666"/>
      <c r="B107" s="547" t="s">
        <v>329</v>
      </c>
      <c r="C107" s="456">
        <v>4</v>
      </c>
      <c r="D107" s="349">
        <v>1</v>
      </c>
      <c r="E107" s="349">
        <v>2</v>
      </c>
      <c r="F107" s="537">
        <v>0</v>
      </c>
      <c r="G107" s="394">
        <v>1</v>
      </c>
      <c r="H107" s="349">
        <v>0</v>
      </c>
      <c r="I107" s="453">
        <v>1</v>
      </c>
      <c r="J107" s="456">
        <v>10</v>
      </c>
      <c r="K107" s="349">
        <v>9.65</v>
      </c>
      <c r="L107" s="349">
        <v>7</v>
      </c>
      <c r="M107" s="537">
        <v>3</v>
      </c>
      <c r="N107" s="394">
        <v>4</v>
      </c>
      <c r="O107" s="349">
        <v>4</v>
      </c>
      <c r="P107" s="453">
        <v>2</v>
      </c>
    </row>
    <row r="108" spans="1:16" x14ac:dyDescent="0.25">
      <c r="A108" s="666"/>
      <c r="B108" s="548" t="s">
        <v>330</v>
      </c>
      <c r="C108" s="342">
        <v>872</v>
      </c>
      <c r="D108" s="341">
        <v>956</v>
      </c>
      <c r="E108" s="341">
        <v>834.97</v>
      </c>
      <c r="F108" s="553">
        <v>377</v>
      </c>
      <c r="G108" s="393">
        <v>365.95</v>
      </c>
      <c r="H108" s="341">
        <v>174</v>
      </c>
      <c r="I108" s="343">
        <v>172</v>
      </c>
      <c r="J108" s="342">
        <v>4428</v>
      </c>
      <c r="K108" s="341">
        <v>5176.8450000000003</v>
      </c>
      <c r="L108" s="341">
        <v>5052.875</v>
      </c>
      <c r="M108" s="553">
        <v>2979.4070000000002</v>
      </c>
      <c r="N108" s="393">
        <v>3398.0049999999997</v>
      </c>
      <c r="O108" s="341">
        <v>1064.4349999999999</v>
      </c>
      <c r="P108" s="343">
        <v>926.7</v>
      </c>
    </row>
    <row r="109" spans="1:16" x14ac:dyDescent="0.25">
      <c r="A109" s="666"/>
      <c r="B109" s="547" t="s">
        <v>331</v>
      </c>
      <c r="C109" s="456">
        <v>2</v>
      </c>
      <c r="D109" s="349">
        <v>0</v>
      </c>
      <c r="E109" s="349">
        <v>0</v>
      </c>
      <c r="F109" s="537">
        <v>1</v>
      </c>
      <c r="G109" s="394">
        <v>0.33</v>
      </c>
      <c r="H109" s="349">
        <v>0</v>
      </c>
      <c r="I109" s="453">
        <v>0</v>
      </c>
      <c r="J109" s="456">
        <v>4</v>
      </c>
      <c r="K109" s="349">
        <v>8</v>
      </c>
      <c r="L109" s="349">
        <v>10.119999999999999</v>
      </c>
      <c r="M109" s="537">
        <v>11</v>
      </c>
      <c r="N109" s="394">
        <v>8.33</v>
      </c>
      <c r="O109" s="349">
        <v>7</v>
      </c>
      <c r="P109" s="453">
        <v>1</v>
      </c>
    </row>
    <row r="110" spans="1:16" x14ac:dyDescent="0.25">
      <c r="A110" s="666"/>
      <c r="B110" s="548" t="s">
        <v>332</v>
      </c>
      <c r="C110" s="342">
        <v>1</v>
      </c>
      <c r="D110" s="341">
        <v>0</v>
      </c>
      <c r="E110" s="341">
        <v>0</v>
      </c>
      <c r="F110" s="553">
        <v>0</v>
      </c>
      <c r="G110" s="393">
        <v>0</v>
      </c>
      <c r="H110" s="341">
        <v>0</v>
      </c>
      <c r="I110" s="343">
        <v>0</v>
      </c>
      <c r="J110" s="342">
        <v>104</v>
      </c>
      <c r="K110" s="341">
        <v>1</v>
      </c>
      <c r="L110" s="341">
        <v>0</v>
      </c>
      <c r="M110" s="553">
        <v>2</v>
      </c>
      <c r="N110" s="393">
        <v>0</v>
      </c>
      <c r="O110" s="341">
        <v>0</v>
      </c>
      <c r="P110" s="343">
        <v>0</v>
      </c>
    </row>
    <row r="111" spans="1:16" x14ac:dyDescent="0.25">
      <c r="A111" s="666"/>
      <c r="B111" s="547" t="s">
        <v>333</v>
      </c>
      <c r="C111" s="456">
        <v>11</v>
      </c>
      <c r="D111" s="349">
        <v>62</v>
      </c>
      <c r="E111" s="349">
        <v>261.66000000000003</v>
      </c>
      <c r="F111" s="537">
        <v>16</v>
      </c>
      <c r="G111" s="394">
        <v>100.66</v>
      </c>
      <c r="H111" s="349">
        <v>7</v>
      </c>
      <c r="I111" s="453">
        <v>34</v>
      </c>
      <c r="J111" s="456">
        <v>77</v>
      </c>
      <c r="K111" s="349">
        <v>347.19500000000005</v>
      </c>
      <c r="L111" s="349">
        <v>921.61500000000001</v>
      </c>
      <c r="M111" s="537">
        <v>202.98</v>
      </c>
      <c r="N111" s="394">
        <v>562.23500000000001</v>
      </c>
      <c r="O111" s="349">
        <v>50.865000000000002</v>
      </c>
      <c r="P111" s="453">
        <v>110.8</v>
      </c>
    </row>
    <row r="112" spans="1:16" x14ac:dyDescent="0.25">
      <c r="A112" s="666"/>
      <c r="B112" s="548" t="s">
        <v>141</v>
      </c>
      <c r="C112" s="342">
        <v>940</v>
      </c>
      <c r="D112" s="341">
        <v>726</v>
      </c>
      <c r="E112" s="341">
        <v>52.98</v>
      </c>
      <c r="F112" s="553">
        <v>368</v>
      </c>
      <c r="G112" s="393">
        <v>9.2899999999999991</v>
      </c>
      <c r="H112" s="341">
        <v>89</v>
      </c>
      <c r="I112" s="343">
        <v>4</v>
      </c>
      <c r="J112" s="342">
        <v>4023</v>
      </c>
      <c r="K112" s="341">
        <v>4389.3019999999997</v>
      </c>
      <c r="L112" s="341">
        <v>1437.7550000000001</v>
      </c>
      <c r="M112" s="553">
        <v>2730.386</v>
      </c>
      <c r="N112" s="393">
        <v>1078.8399999999999</v>
      </c>
      <c r="O112" s="341">
        <v>689.35500000000002</v>
      </c>
      <c r="P112" s="343">
        <v>271.7</v>
      </c>
    </row>
    <row r="113" spans="1:16" x14ac:dyDescent="0.25">
      <c r="A113" s="666"/>
      <c r="B113" s="549" t="s">
        <v>196</v>
      </c>
      <c r="C113" s="538">
        <f t="shared" ref="C113:P113" si="35">SUM(C97:C112)</f>
        <v>1943</v>
      </c>
      <c r="D113" s="539">
        <f t="shared" si="35"/>
        <v>1896</v>
      </c>
      <c r="E113" s="539">
        <f t="shared" si="35"/>
        <v>1617.93</v>
      </c>
      <c r="F113" s="542">
        <f t="shared" si="35"/>
        <v>827</v>
      </c>
      <c r="G113" s="540">
        <f t="shared" si="35"/>
        <v>733.22</v>
      </c>
      <c r="H113" s="539">
        <f t="shared" si="35"/>
        <v>294</v>
      </c>
      <c r="I113" s="541">
        <f t="shared" si="35"/>
        <v>276</v>
      </c>
      <c r="J113" s="538">
        <f t="shared" si="35"/>
        <v>9130</v>
      </c>
      <c r="K113" s="539">
        <f t="shared" si="35"/>
        <v>10825.994999999999</v>
      </c>
      <c r="L113" s="539">
        <f t="shared" si="35"/>
        <v>8371.4249999999993</v>
      </c>
      <c r="M113" s="542">
        <f t="shared" si="35"/>
        <v>6483.375</v>
      </c>
      <c r="N113" s="540">
        <f t="shared" si="35"/>
        <v>5764.1399999999994</v>
      </c>
      <c r="O113" s="539">
        <f t="shared" si="35"/>
        <v>2004.25</v>
      </c>
      <c r="P113" s="541">
        <f t="shared" si="35"/>
        <v>1464</v>
      </c>
    </row>
    <row r="114" spans="1:16" x14ac:dyDescent="0.25">
      <c r="A114" s="666"/>
      <c r="B114" s="328" t="s">
        <v>98</v>
      </c>
      <c r="C114" s="543"/>
      <c r="D114" s="544"/>
      <c r="E114" s="544"/>
      <c r="F114" s="554"/>
      <c r="G114" s="545"/>
      <c r="H114" s="544"/>
      <c r="I114" s="546"/>
      <c r="J114" s="543"/>
      <c r="K114" s="544"/>
      <c r="L114" s="544"/>
      <c r="M114" s="554"/>
      <c r="N114" s="545"/>
      <c r="O114" s="544"/>
      <c r="P114" s="546"/>
    </row>
    <row r="115" spans="1:16" x14ac:dyDescent="0.25">
      <c r="A115" s="666"/>
      <c r="B115" s="547" t="s">
        <v>319</v>
      </c>
      <c r="C115" s="248">
        <f>IFERROR(C97/C$113,"-")</f>
        <v>4.1173443129181682E-3</v>
      </c>
      <c r="D115" s="350">
        <f t="shared" ref="D115:P115" si="36">IFERROR(D97/D$113,"-")</f>
        <v>4.7468354430379748E-3</v>
      </c>
      <c r="E115" s="350">
        <f t="shared" si="36"/>
        <v>8.03495824912079E-3</v>
      </c>
      <c r="F115" s="492">
        <f t="shared" si="36"/>
        <v>2.4183796856106408E-3</v>
      </c>
      <c r="G115" s="454">
        <f t="shared" si="36"/>
        <v>4.0915414200376424E-3</v>
      </c>
      <c r="H115" s="350">
        <f t="shared" si="36"/>
        <v>1.7006802721088437E-2</v>
      </c>
      <c r="I115" s="351">
        <f t="shared" si="36"/>
        <v>1.0869565217391304E-2</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66"/>
      <c r="B116" s="548" t="s">
        <v>320</v>
      </c>
      <c r="C116" s="352">
        <f t="shared" ref="C116:P116" si="37">IFERROR(C98/C$113,"-")</f>
        <v>1.029336078229542E-3</v>
      </c>
      <c r="D116" s="561">
        <f t="shared" si="37"/>
        <v>0</v>
      </c>
      <c r="E116" s="561">
        <f t="shared" si="37"/>
        <v>0</v>
      </c>
      <c r="F116" s="493">
        <f t="shared" si="37"/>
        <v>0</v>
      </c>
      <c r="G116" s="455">
        <f t="shared" si="37"/>
        <v>0</v>
      </c>
      <c r="H116" s="561">
        <f t="shared" si="37"/>
        <v>0</v>
      </c>
      <c r="I116" s="353">
        <f t="shared" si="37"/>
        <v>0</v>
      </c>
      <c r="J116" s="352">
        <f t="shared" si="37"/>
        <v>3.2858707557502739E-4</v>
      </c>
      <c r="K116" s="561">
        <f t="shared" si="37"/>
        <v>9.2370262502430503E-5</v>
      </c>
      <c r="L116" s="561">
        <f t="shared" si="37"/>
        <v>5.3515381192568783E-4</v>
      </c>
      <c r="M116" s="493">
        <f t="shared" si="37"/>
        <v>1.5424065398037288E-4</v>
      </c>
      <c r="N116" s="455">
        <f t="shared" si="37"/>
        <v>7.0088512770335211E-3</v>
      </c>
      <c r="O116" s="561">
        <f t="shared" si="37"/>
        <v>2.4946987651241113E-3</v>
      </c>
      <c r="P116" s="353">
        <f t="shared" si="37"/>
        <v>1.366120218579235E-3</v>
      </c>
    </row>
    <row r="117" spans="1:16" x14ac:dyDescent="0.25">
      <c r="A117" s="666"/>
      <c r="B117" s="547" t="s">
        <v>321</v>
      </c>
      <c r="C117" s="248">
        <f t="shared" ref="C117:P117" si="38">IFERROR(C99/C$113,"-")</f>
        <v>0</v>
      </c>
      <c r="D117" s="350">
        <f t="shared" si="38"/>
        <v>5.274261603375527E-4</v>
      </c>
      <c r="E117" s="350">
        <f t="shared" si="38"/>
        <v>1.2361474229416599E-3</v>
      </c>
      <c r="F117" s="492">
        <f t="shared" si="38"/>
        <v>0</v>
      </c>
      <c r="G117" s="454">
        <f t="shared" si="38"/>
        <v>1.3638471400125474E-3</v>
      </c>
      <c r="H117" s="350">
        <f t="shared" si="38"/>
        <v>0</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66"/>
      <c r="B118" s="548" t="s">
        <v>322</v>
      </c>
      <c r="C118" s="352">
        <f t="shared" ref="C118:P118" si="39">IFERROR(C100/C$113,"-")</f>
        <v>3.602676273803397E-3</v>
      </c>
      <c r="D118" s="561">
        <f t="shared" si="39"/>
        <v>2.6371308016877636E-3</v>
      </c>
      <c r="E118" s="561">
        <f t="shared" si="39"/>
        <v>3.0903685573541498E-3</v>
      </c>
      <c r="F118" s="493">
        <f t="shared" si="39"/>
        <v>1.2091898428053204E-3</v>
      </c>
      <c r="G118" s="455">
        <f t="shared" si="39"/>
        <v>2.7276942800250948E-3</v>
      </c>
      <c r="H118" s="561">
        <f t="shared" si="39"/>
        <v>0</v>
      </c>
      <c r="I118" s="353">
        <f t="shared" si="39"/>
        <v>0</v>
      </c>
      <c r="J118" s="352">
        <f t="shared" si="39"/>
        <v>3.0668127053669223E-3</v>
      </c>
      <c r="K118" s="561">
        <f t="shared" si="39"/>
        <v>3.4555715202159248E-3</v>
      </c>
      <c r="L118" s="561">
        <f t="shared" si="39"/>
        <v>2.8238919897150129E-3</v>
      </c>
      <c r="M118" s="493">
        <f t="shared" si="39"/>
        <v>2.13854666743787E-3</v>
      </c>
      <c r="N118" s="455">
        <f t="shared" si="39"/>
        <v>2.5398411558359099E-3</v>
      </c>
      <c r="O118" s="561">
        <f t="shared" si="39"/>
        <v>1.4968192590744667E-3</v>
      </c>
      <c r="P118" s="353">
        <f t="shared" si="39"/>
        <v>1.366120218579235E-3</v>
      </c>
    </row>
    <row r="119" spans="1:16" x14ac:dyDescent="0.25">
      <c r="A119" s="666"/>
      <c r="B119" s="547" t="s">
        <v>323</v>
      </c>
      <c r="C119" s="248">
        <f t="shared" ref="C119:P119" si="40">IFERROR(C101/C$113,"-")</f>
        <v>0</v>
      </c>
      <c r="D119" s="350">
        <f t="shared" si="40"/>
        <v>0</v>
      </c>
      <c r="E119" s="350">
        <f t="shared" si="40"/>
        <v>0</v>
      </c>
      <c r="F119" s="492">
        <f t="shared" si="40"/>
        <v>0</v>
      </c>
      <c r="G119" s="454">
        <f t="shared" si="40"/>
        <v>0</v>
      </c>
      <c r="H119" s="350">
        <f t="shared" si="40"/>
        <v>0</v>
      </c>
      <c r="I119" s="351">
        <f t="shared" si="40"/>
        <v>0</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66"/>
      <c r="B120" s="548" t="s">
        <v>324</v>
      </c>
      <c r="C120" s="352">
        <f t="shared" ref="C120:P120" si="41">IFERROR(C102/C$113,"-")</f>
        <v>0</v>
      </c>
      <c r="D120" s="561">
        <f t="shared" si="41"/>
        <v>0</v>
      </c>
      <c r="E120" s="561">
        <f t="shared" si="41"/>
        <v>0.20272817736243223</v>
      </c>
      <c r="F120" s="493">
        <f t="shared" si="41"/>
        <v>0</v>
      </c>
      <c r="G120" s="455">
        <f t="shared" si="41"/>
        <v>0.26731403944245929</v>
      </c>
      <c r="H120" s="561">
        <f t="shared" si="41"/>
        <v>0</v>
      </c>
      <c r="I120" s="353">
        <f t="shared" si="41"/>
        <v>0.16666666666666666</v>
      </c>
      <c r="J120" s="352">
        <f t="shared" si="41"/>
        <v>3.2858707557502738E-3</v>
      </c>
      <c r="K120" s="561">
        <f t="shared" si="41"/>
        <v>2.4547397260020906E-2</v>
      </c>
      <c r="L120" s="561">
        <f t="shared" si="41"/>
        <v>5.0409577819785764E-2</v>
      </c>
      <c r="M120" s="493">
        <f t="shared" si="41"/>
        <v>2.9884126708697244E-2</v>
      </c>
      <c r="N120" s="455">
        <f t="shared" si="41"/>
        <v>4.5279955032320525E-2</v>
      </c>
      <c r="O120" s="561">
        <f t="shared" si="41"/>
        <v>1.546713234376949E-2</v>
      </c>
      <c r="P120" s="353">
        <f t="shared" si="41"/>
        <v>4.5765027322404374E-2</v>
      </c>
    </row>
    <row r="121" spans="1:16" x14ac:dyDescent="0.25">
      <c r="A121" s="666"/>
      <c r="B121" s="547" t="s">
        <v>325</v>
      </c>
      <c r="C121" s="248">
        <f t="shared" ref="C121:P121" si="42">IFERROR(C103/C$113,"-")</f>
        <v>4.5290787442099849E-2</v>
      </c>
      <c r="D121" s="350">
        <f t="shared" si="42"/>
        <v>6.8565400843881852E-2</v>
      </c>
      <c r="E121" s="350">
        <f t="shared" si="42"/>
        <v>6.9422039272403618E-2</v>
      </c>
      <c r="F121" s="492">
        <f t="shared" si="42"/>
        <v>7.4969770253929868E-2</v>
      </c>
      <c r="G121" s="454">
        <f t="shared" si="42"/>
        <v>6.9542565669239789E-2</v>
      </c>
      <c r="H121" s="350">
        <f t="shared" si="42"/>
        <v>5.4421768707482991E-2</v>
      </c>
      <c r="I121" s="351">
        <f t="shared" si="42"/>
        <v>5.434782608695652E-2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66"/>
      <c r="B122" s="548" t="s">
        <v>326</v>
      </c>
      <c r="C122" s="352">
        <f t="shared" ref="C122:P122" si="43">IFERROR(C104/C$113,"-")</f>
        <v>0</v>
      </c>
      <c r="D122" s="561">
        <f t="shared" si="43"/>
        <v>0</v>
      </c>
      <c r="E122" s="561">
        <f t="shared" si="43"/>
        <v>0</v>
      </c>
      <c r="F122" s="493">
        <f t="shared" si="43"/>
        <v>0</v>
      </c>
      <c r="G122" s="455">
        <f t="shared" si="43"/>
        <v>0</v>
      </c>
      <c r="H122" s="561">
        <f t="shared" si="43"/>
        <v>0</v>
      </c>
      <c r="I122" s="353">
        <f t="shared" si="43"/>
        <v>0</v>
      </c>
      <c r="J122" s="352">
        <f t="shared" si="43"/>
        <v>6.5717415115005477E-4</v>
      </c>
      <c r="K122" s="561">
        <f t="shared" si="43"/>
        <v>0</v>
      </c>
      <c r="L122" s="561">
        <f t="shared" si="43"/>
        <v>0</v>
      </c>
      <c r="M122" s="493">
        <f t="shared" si="43"/>
        <v>0</v>
      </c>
      <c r="N122" s="455">
        <f t="shared" si="43"/>
        <v>0</v>
      </c>
      <c r="O122" s="561">
        <f t="shared" si="43"/>
        <v>0</v>
      </c>
      <c r="P122" s="353">
        <f t="shared" si="43"/>
        <v>0</v>
      </c>
    </row>
    <row r="123" spans="1:16" x14ac:dyDescent="0.25">
      <c r="A123" s="666"/>
      <c r="B123" s="547" t="s">
        <v>327</v>
      </c>
      <c r="C123" s="248">
        <f t="shared" ref="C123:P123" si="44">IFERROR(C105/C$113,"-")</f>
        <v>5.1466803911477102E-4</v>
      </c>
      <c r="D123" s="350">
        <f t="shared" si="44"/>
        <v>0</v>
      </c>
      <c r="E123" s="350">
        <f t="shared" si="44"/>
        <v>6.1807371147082997E-4</v>
      </c>
      <c r="F123" s="492">
        <f t="shared" si="44"/>
        <v>0</v>
      </c>
      <c r="G123" s="454">
        <f t="shared" si="44"/>
        <v>1.3638471400125474E-3</v>
      </c>
      <c r="H123" s="350">
        <f t="shared" si="44"/>
        <v>0</v>
      </c>
      <c r="I123" s="351">
        <f t="shared" si="44"/>
        <v>0</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66"/>
      <c r="B124" s="548" t="s">
        <v>328</v>
      </c>
      <c r="C124" s="352">
        <f t="shared" ref="C124:P124" si="45">IFERROR(C106/C$113,"-")</f>
        <v>3.602676273803397E-3</v>
      </c>
      <c r="D124" s="561">
        <f t="shared" si="45"/>
        <v>3.1645569620253164E-3</v>
      </c>
      <c r="E124" s="561">
        <f t="shared" si="45"/>
        <v>3.0903685573541498E-3</v>
      </c>
      <c r="F124" s="493">
        <f t="shared" si="45"/>
        <v>0</v>
      </c>
      <c r="G124" s="455">
        <f t="shared" si="45"/>
        <v>2.7276942800250948E-3</v>
      </c>
      <c r="H124" s="561">
        <f t="shared" si="45"/>
        <v>1.020408163265306E-2</v>
      </c>
      <c r="I124" s="353">
        <f t="shared" si="45"/>
        <v>3.6231884057971015E-3</v>
      </c>
      <c r="J124" s="352">
        <f t="shared" si="45"/>
        <v>2.3001095290251915E-3</v>
      </c>
      <c r="K124" s="561">
        <f t="shared" si="45"/>
        <v>2.7586378896350869E-3</v>
      </c>
      <c r="L124" s="561">
        <f t="shared" si="45"/>
        <v>2.1501715657728524E-3</v>
      </c>
      <c r="M124" s="493">
        <f t="shared" si="45"/>
        <v>9.2544392388223728E-4</v>
      </c>
      <c r="N124" s="455">
        <f t="shared" si="45"/>
        <v>8.6743208874177251E-4</v>
      </c>
      <c r="O124" s="561">
        <f t="shared" si="45"/>
        <v>5.4209804166146939E-3</v>
      </c>
      <c r="P124" s="353">
        <f t="shared" si="45"/>
        <v>5.4644808743169399E-3</v>
      </c>
    </row>
    <row r="125" spans="1:16" x14ac:dyDescent="0.25">
      <c r="A125" s="666"/>
      <c r="B125" s="547" t="s">
        <v>329</v>
      </c>
      <c r="C125" s="248">
        <f t="shared" ref="C125:P125" si="46">IFERROR(C107/C$113,"-")</f>
        <v>2.0586721564590841E-3</v>
      </c>
      <c r="D125" s="350">
        <f t="shared" si="46"/>
        <v>5.274261603375527E-4</v>
      </c>
      <c r="E125" s="350">
        <f t="shared" si="46"/>
        <v>1.2361474229416599E-3</v>
      </c>
      <c r="F125" s="492">
        <f t="shared" si="46"/>
        <v>0</v>
      </c>
      <c r="G125" s="454">
        <f t="shared" si="46"/>
        <v>1.3638471400125474E-3</v>
      </c>
      <c r="H125" s="350">
        <f t="shared" si="46"/>
        <v>0</v>
      </c>
      <c r="I125" s="351">
        <f t="shared" si="46"/>
        <v>3.6231884057971015E-3</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66"/>
      <c r="B126" s="548" t="s">
        <v>330</v>
      </c>
      <c r="C126" s="352">
        <f t="shared" ref="C126:P126" si="47">IFERROR(C108/C$113,"-")</f>
        <v>0.44879053010808029</v>
      </c>
      <c r="D126" s="561">
        <f t="shared" si="47"/>
        <v>0.50421940928270037</v>
      </c>
      <c r="E126" s="561">
        <f t="shared" si="47"/>
        <v>0.51607300686679891</v>
      </c>
      <c r="F126" s="493">
        <f t="shared" si="47"/>
        <v>0.45586457073760578</v>
      </c>
      <c r="G126" s="455">
        <f t="shared" si="47"/>
        <v>0.49909986088759167</v>
      </c>
      <c r="H126" s="561">
        <f t="shared" si="47"/>
        <v>0.59183673469387754</v>
      </c>
      <c r="I126" s="353">
        <f t="shared" si="47"/>
        <v>0.62318840579710144</v>
      </c>
      <c r="J126" s="352">
        <f t="shared" si="47"/>
        <v>0.4849945235487404</v>
      </c>
      <c r="K126" s="561">
        <f t="shared" si="47"/>
        <v>0.47818653158439484</v>
      </c>
      <c r="L126" s="561">
        <f t="shared" si="47"/>
        <v>0.60358600835580567</v>
      </c>
      <c r="M126" s="493">
        <f t="shared" si="47"/>
        <v>0.45954568415370084</v>
      </c>
      <c r="N126" s="455">
        <f t="shared" si="47"/>
        <v>0.5895077149409973</v>
      </c>
      <c r="O126" s="561">
        <f t="shared" si="47"/>
        <v>0.53108893601097662</v>
      </c>
      <c r="P126" s="353">
        <f t="shared" si="47"/>
        <v>0.63299180327868854</v>
      </c>
    </row>
    <row r="127" spans="1:16" x14ac:dyDescent="0.25">
      <c r="A127" s="666"/>
      <c r="B127" s="547" t="s">
        <v>331</v>
      </c>
      <c r="C127" s="248">
        <f t="shared" ref="C127:P127" si="48">IFERROR(C109/C$113,"-")</f>
        <v>1.029336078229542E-3</v>
      </c>
      <c r="D127" s="350">
        <f t="shared" si="48"/>
        <v>0</v>
      </c>
      <c r="E127" s="350">
        <f t="shared" si="48"/>
        <v>0</v>
      </c>
      <c r="F127" s="492">
        <f t="shared" si="48"/>
        <v>1.2091898428053204E-3</v>
      </c>
      <c r="G127" s="454">
        <f t="shared" si="48"/>
        <v>4.5006955620414062E-4</v>
      </c>
      <c r="H127" s="350">
        <f t="shared" si="48"/>
        <v>0</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66"/>
      <c r="B128" s="548" t="s">
        <v>332</v>
      </c>
      <c r="C128" s="352">
        <f t="shared" ref="C128:P128" si="49">IFERROR(C110/C$113,"-")</f>
        <v>5.1466803911477102E-4</v>
      </c>
      <c r="D128" s="561">
        <f t="shared" si="49"/>
        <v>0</v>
      </c>
      <c r="E128" s="561">
        <f t="shared" si="49"/>
        <v>0</v>
      </c>
      <c r="F128" s="493">
        <f t="shared" si="49"/>
        <v>0</v>
      </c>
      <c r="G128" s="455">
        <f t="shared" si="49"/>
        <v>0</v>
      </c>
      <c r="H128" s="561">
        <f t="shared" si="49"/>
        <v>0</v>
      </c>
      <c r="I128" s="353">
        <f t="shared" si="49"/>
        <v>0</v>
      </c>
      <c r="J128" s="352">
        <f t="shared" si="49"/>
        <v>1.1391018619934282E-2</v>
      </c>
      <c r="K128" s="561">
        <f t="shared" si="49"/>
        <v>9.2370262502430503E-5</v>
      </c>
      <c r="L128" s="561">
        <f t="shared" si="49"/>
        <v>0</v>
      </c>
      <c r="M128" s="493">
        <f t="shared" si="49"/>
        <v>3.0848130796074576E-4</v>
      </c>
      <c r="N128" s="455">
        <f t="shared" si="49"/>
        <v>0</v>
      </c>
      <c r="O128" s="561">
        <f t="shared" si="49"/>
        <v>0</v>
      </c>
      <c r="P128" s="353">
        <f t="shared" si="49"/>
        <v>0</v>
      </c>
    </row>
    <row r="129" spans="1:16" x14ac:dyDescent="0.25">
      <c r="A129" s="666"/>
      <c r="B129" s="547" t="s">
        <v>333</v>
      </c>
      <c r="C129" s="248">
        <f t="shared" ref="C129:P129" si="50">IFERROR(C111/C$113,"-")</f>
        <v>5.6613484302624811E-3</v>
      </c>
      <c r="D129" s="350">
        <f t="shared" si="50"/>
        <v>3.2700421940928273E-2</v>
      </c>
      <c r="E129" s="350">
        <f t="shared" si="50"/>
        <v>0.16172516734345738</v>
      </c>
      <c r="F129" s="492">
        <f t="shared" si="50"/>
        <v>1.9347037484885126E-2</v>
      </c>
      <c r="G129" s="454">
        <f t="shared" si="50"/>
        <v>0.13728485311366301</v>
      </c>
      <c r="H129" s="350">
        <f t="shared" si="50"/>
        <v>2.3809523809523808E-2</v>
      </c>
      <c r="I129" s="351">
        <f t="shared" si="50"/>
        <v>0.12318840579710146</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66"/>
      <c r="B130" s="550" t="s">
        <v>141</v>
      </c>
      <c r="C130" s="551">
        <f t="shared" ref="C130:P130" si="51">IFERROR(C112/C$113,"-")</f>
        <v>0.48378795676788472</v>
      </c>
      <c r="D130" s="375">
        <f t="shared" si="51"/>
        <v>0.38291139240506328</v>
      </c>
      <c r="E130" s="375">
        <f t="shared" si="51"/>
        <v>3.2745545233724568E-2</v>
      </c>
      <c r="F130" s="555">
        <f t="shared" si="51"/>
        <v>0.44498186215235791</v>
      </c>
      <c r="G130" s="552">
        <f t="shared" si="51"/>
        <v>1.2670139930716563E-2</v>
      </c>
      <c r="H130" s="375">
        <f t="shared" si="51"/>
        <v>0.30272108843537415</v>
      </c>
      <c r="I130" s="391">
        <f t="shared" si="51"/>
        <v>1.4492753623188406E-2</v>
      </c>
      <c r="J130" s="551">
        <f t="shared" si="51"/>
        <v>0.44063526834611172</v>
      </c>
      <c r="K130" s="375">
        <f t="shared" si="51"/>
        <v>0.40544097794244316</v>
      </c>
      <c r="L130" s="375">
        <f t="shared" si="51"/>
        <v>0.17174555108598599</v>
      </c>
      <c r="M130" s="555">
        <f t="shared" si="51"/>
        <v>0.4211365222588544</v>
      </c>
      <c r="N130" s="552">
        <f t="shared" si="51"/>
        <v>0.18716408692363476</v>
      </c>
      <c r="O130" s="375">
        <f t="shared" si="51"/>
        <v>0.34394661344642635</v>
      </c>
      <c r="P130" s="391">
        <f t="shared" si="51"/>
        <v>0.18558743169398906</v>
      </c>
    </row>
    <row r="132" spans="1:16" x14ac:dyDescent="0.25">
      <c r="A132" s="11" t="s">
        <v>342</v>
      </c>
      <c r="B132" s="666"/>
      <c r="C132" s="666"/>
      <c r="D132" s="666"/>
      <c r="E132" s="666"/>
      <c r="F132" s="666"/>
      <c r="G132" s="666"/>
      <c r="H132" s="666"/>
      <c r="I132" s="666"/>
      <c r="J132" s="666"/>
      <c r="K132" s="666"/>
      <c r="L132" s="666"/>
      <c r="M132" s="666"/>
      <c r="N132" s="666"/>
      <c r="O132" s="666"/>
      <c r="P132" s="666"/>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42" display="Table OP3.1 Number of Mandatory Reconsiderations and outcomes for each type of welfare/social security benefit in 2017/18, 2018/19 and 2019/20" xr:uid="{C6F58C9B-E5E0-4A77-A079-1E01B860112D}"/>
    <hyperlink ref="A91" location="'Notes &amp; Caveats'!A43" display="Table OP3.2 Number of Appeals and outcomes for each type of welfare/social security benefit in 2017/18, 2018/19 and 2019/20" xr:uid="{1EB4DDD2-4A74-4E19-8044-FF8CFFA81F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31" t="s">
        <v>1</v>
      </c>
      <c r="B1" s="731"/>
      <c r="C1" s="731"/>
      <c r="D1" s="666"/>
      <c r="E1" s="666"/>
      <c r="F1" s="666"/>
      <c r="G1" s="666"/>
      <c r="H1" s="666"/>
      <c r="I1" s="666"/>
      <c r="J1" s="666"/>
      <c r="K1" s="666"/>
      <c r="L1" s="666"/>
      <c r="M1" s="666"/>
      <c r="N1" s="666"/>
      <c r="O1" s="666"/>
      <c r="P1" s="666"/>
      <c r="Q1" s="666"/>
      <c r="R1" s="666"/>
      <c r="S1" s="666"/>
      <c r="T1" s="666"/>
    </row>
    <row r="2" spans="1:20" x14ac:dyDescent="0.25">
      <c r="A2" s="667" t="s">
        <v>15</v>
      </c>
      <c r="B2" s="666"/>
      <c r="C2" s="666"/>
      <c r="D2" s="666"/>
      <c r="E2" s="666"/>
      <c r="F2" s="666"/>
      <c r="G2" s="666"/>
      <c r="H2" s="666"/>
      <c r="I2" s="666"/>
      <c r="J2" s="666"/>
      <c r="K2" s="666"/>
      <c r="L2" s="666"/>
      <c r="M2" s="666"/>
      <c r="N2" s="666"/>
      <c r="O2" s="666"/>
      <c r="P2" s="666"/>
      <c r="Q2" s="666"/>
      <c r="R2" s="666"/>
      <c r="S2" s="666"/>
      <c r="T2" s="666"/>
    </row>
    <row r="3" spans="1:20" s="666" customFormat="1" x14ac:dyDescent="0.25">
      <c r="A3" s="282" t="s">
        <v>21</v>
      </c>
    </row>
    <row r="4" spans="1:20" s="650" customFormat="1" x14ac:dyDescent="0.25">
      <c r="A4" s="667"/>
      <c r="B4" s="666"/>
      <c r="C4" s="666"/>
      <c r="D4" s="666"/>
      <c r="E4" s="666"/>
      <c r="F4" s="666"/>
      <c r="G4" s="666"/>
      <c r="H4" s="666"/>
      <c r="I4" s="666"/>
      <c r="J4" s="666"/>
      <c r="K4" s="666"/>
      <c r="L4" s="666"/>
      <c r="M4" s="666"/>
      <c r="N4" s="666"/>
      <c r="O4" s="666"/>
      <c r="P4" s="666"/>
      <c r="Q4" s="666"/>
      <c r="R4" s="666"/>
      <c r="S4" s="666"/>
      <c r="T4" s="666"/>
    </row>
    <row r="5" spans="1:20" s="650" customFormat="1" x14ac:dyDescent="0.25">
      <c r="A5" s="278" t="s">
        <v>343</v>
      </c>
      <c r="B5" s="666"/>
      <c r="C5" s="534" t="s">
        <v>344</v>
      </c>
      <c r="D5" s="666"/>
      <c r="E5" s="666"/>
      <c r="F5" s="666"/>
      <c r="G5" s="666"/>
      <c r="H5" s="666"/>
      <c r="I5" s="666"/>
      <c r="J5" s="666"/>
      <c r="K5" s="666"/>
      <c r="L5" s="666"/>
      <c r="M5" s="666"/>
      <c r="N5" s="666"/>
      <c r="O5" s="666"/>
      <c r="P5" s="666"/>
      <c r="Q5" s="666"/>
      <c r="R5" s="666"/>
      <c r="S5" s="666"/>
      <c r="T5" s="666"/>
    </row>
    <row r="6" spans="1:20" s="650" customFormat="1" x14ac:dyDescent="0.25">
      <c r="A6" s="278" t="s">
        <v>345</v>
      </c>
      <c r="B6" s="666"/>
      <c r="C6" s="534" t="s">
        <v>346</v>
      </c>
      <c r="D6" s="666"/>
      <c r="E6" s="666"/>
      <c r="F6" s="666"/>
      <c r="G6" s="666"/>
      <c r="H6" s="666"/>
      <c r="I6" s="666"/>
      <c r="J6" s="666"/>
      <c r="K6" s="666"/>
      <c r="L6" s="666"/>
      <c r="M6" s="666"/>
      <c r="N6" s="666"/>
      <c r="O6" s="666"/>
      <c r="P6" s="666"/>
      <c r="Q6" s="666"/>
      <c r="R6" s="666"/>
      <c r="S6" s="666"/>
      <c r="T6" s="666"/>
    </row>
    <row r="8" spans="1:20" x14ac:dyDescent="0.25">
      <c r="A8" s="667" t="s">
        <v>347</v>
      </c>
      <c r="B8" s="666"/>
      <c r="C8" s="666"/>
      <c r="D8" s="666"/>
      <c r="E8" s="666"/>
      <c r="F8" s="666"/>
      <c r="G8" s="666"/>
      <c r="H8" s="666"/>
      <c r="I8" s="666"/>
      <c r="J8" s="666"/>
      <c r="K8" s="666"/>
      <c r="L8" s="666"/>
      <c r="M8" s="666"/>
      <c r="N8" s="666"/>
      <c r="O8" s="666"/>
      <c r="P8" s="666"/>
      <c r="Q8" s="666"/>
      <c r="R8" s="666"/>
      <c r="S8" s="666"/>
      <c r="T8" s="666"/>
    </row>
    <row r="10" spans="1:20" x14ac:dyDescent="0.25">
      <c r="A10" s="666"/>
      <c r="B10" s="757" t="s">
        <v>15</v>
      </c>
      <c r="C10" s="783" t="str">
        <f>$A$1</f>
        <v>South Lanarkshire</v>
      </c>
      <c r="D10" s="736"/>
      <c r="E10" s="736"/>
      <c r="F10" s="736"/>
      <c r="G10" s="736"/>
      <c r="H10" s="736"/>
      <c r="I10" s="736"/>
      <c r="J10" s="736"/>
      <c r="K10" s="736"/>
      <c r="L10" s="783" t="s">
        <v>90</v>
      </c>
      <c r="M10" s="736"/>
      <c r="N10" s="736"/>
      <c r="O10" s="736"/>
      <c r="P10" s="736"/>
      <c r="Q10" s="736"/>
      <c r="R10" s="736"/>
      <c r="S10" s="736"/>
      <c r="T10" s="736"/>
    </row>
    <row r="11" spans="1:20" x14ac:dyDescent="0.25">
      <c r="A11" s="666"/>
      <c r="B11" s="757"/>
      <c r="C11" s="778" t="s">
        <v>348</v>
      </c>
      <c r="D11" s="779"/>
      <c r="E11" s="780"/>
      <c r="F11" s="781" t="s">
        <v>349</v>
      </c>
      <c r="G11" s="779"/>
      <c r="H11" s="779"/>
      <c r="I11" s="782" t="s">
        <v>350</v>
      </c>
      <c r="J11" s="774"/>
      <c r="K11" s="777"/>
      <c r="L11" s="778" t="s">
        <v>348</v>
      </c>
      <c r="M11" s="779"/>
      <c r="N11" s="780"/>
      <c r="O11" s="781" t="s">
        <v>349</v>
      </c>
      <c r="P11" s="779"/>
      <c r="Q11" s="779"/>
      <c r="R11" s="782" t="s">
        <v>350</v>
      </c>
      <c r="S11" s="774"/>
      <c r="T11" s="774"/>
    </row>
    <row r="12" spans="1:20" ht="15.75" thickBot="1" x14ac:dyDescent="0.3">
      <c r="A12" s="666"/>
      <c r="B12" s="667" t="s">
        <v>351</v>
      </c>
      <c r="C12" s="596" t="s">
        <v>94</v>
      </c>
      <c r="D12" s="595" t="s">
        <v>96</v>
      </c>
      <c r="E12" s="594" t="s">
        <v>97</v>
      </c>
      <c r="F12" s="593" t="s">
        <v>94</v>
      </c>
      <c r="G12" s="595" t="s">
        <v>96</v>
      </c>
      <c r="H12" s="595" t="s">
        <v>97</v>
      </c>
      <c r="I12" s="608" t="s">
        <v>94</v>
      </c>
      <c r="J12" s="557" t="s">
        <v>96</v>
      </c>
      <c r="K12" s="560" t="s">
        <v>97</v>
      </c>
      <c r="L12" s="596" t="s">
        <v>94</v>
      </c>
      <c r="M12" s="595" t="s">
        <v>96</v>
      </c>
      <c r="N12" s="594" t="s">
        <v>97</v>
      </c>
      <c r="O12" s="593" t="s">
        <v>94</v>
      </c>
      <c r="P12" s="595" t="s">
        <v>96</v>
      </c>
      <c r="Q12" s="595" t="s">
        <v>97</v>
      </c>
      <c r="R12" s="608" t="s">
        <v>94</v>
      </c>
      <c r="S12" s="557" t="s">
        <v>96</v>
      </c>
      <c r="T12" s="557" t="s">
        <v>97</v>
      </c>
    </row>
    <row r="13" spans="1:20" x14ac:dyDescent="0.25">
      <c r="A13" s="666"/>
      <c r="B13" s="160" t="s">
        <v>93</v>
      </c>
      <c r="C13" s="342"/>
      <c r="D13" s="341"/>
      <c r="E13" s="393"/>
      <c r="F13" s="553"/>
      <c r="G13" s="341"/>
      <c r="H13" s="341"/>
      <c r="I13" s="585"/>
      <c r="J13" s="341"/>
      <c r="K13" s="343"/>
      <c r="L13" s="342"/>
      <c r="M13" s="341"/>
      <c r="N13" s="393"/>
      <c r="O13" s="553"/>
      <c r="P13" s="341"/>
      <c r="Q13" s="341"/>
      <c r="R13" s="585"/>
      <c r="S13" s="341"/>
      <c r="T13" s="341"/>
    </row>
    <row r="14" spans="1:20" x14ac:dyDescent="0.25">
      <c r="A14" s="666"/>
      <c r="B14" s="547" t="s">
        <v>319</v>
      </c>
      <c r="C14" s="563">
        <v>3501185.74</v>
      </c>
      <c r="D14" s="564">
        <v>3749121.82</v>
      </c>
      <c r="E14" s="564">
        <v>4212643.7361000003</v>
      </c>
      <c r="F14" s="572">
        <v>154151.29999999999</v>
      </c>
      <c r="G14" s="564">
        <v>110238.92</v>
      </c>
      <c r="H14" s="564">
        <v>104556.62999999999</v>
      </c>
      <c r="I14" s="586">
        <f>SUM(C14,F14)</f>
        <v>3655337.04</v>
      </c>
      <c r="J14" s="575">
        <f t="shared" ref="J14:K29" si="0">SUM(D14,G14)</f>
        <v>3859360.7399999998</v>
      </c>
      <c r="K14" s="576">
        <f t="shared" si="0"/>
        <v>4317200.3661000002</v>
      </c>
      <c r="L14" s="563">
        <v>18299723</v>
      </c>
      <c r="M14" s="564">
        <v>29556233.381999999</v>
      </c>
      <c r="N14" s="564">
        <v>39371407.23932004</v>
      </c>
      <c r="O14" s="572">
        <v>530398.71000000008</v>
      </c>
      <c r="P14" s="564">
        <v>1959705.5730000003</v>
      </c>
      <c r="Q14" s="564">
        <v>613292.32649999985</v>
      </c>
      <c r="R14" s="586">
        <f>SUM(L14,O14)</f>
        <v>18830121.710000001</v>
      </c>
      <c r="S14" s="575">
        <f t="shared" ref="S14:S29" si="1">SUM(M14,P14)</f>
        <v>31515938.954999998</v>
      </c>
      <c r="T14" s="575">
        <f t="shared" ref="T14:T29" si="2">SUM(N14,Q14)</f>
        <v>39984699.565820038</v>
      </c>
    </row>
    <row r="15" spans="1:20" x14ac:dyDescent="0.25">
      <c r="A15" s="666"/>
      <c r="B15" s="548" t="s">
        <v>320</v>
      </c>
      <c r="C15" s="565">
        <v>639361.43999999994</v>
      </c>
      <c r="D15" s="566">
        <v>462582.07</v>
      </c>
      <c r="E15" s="567">
        <v>548349.02419999999</v>
      </c>
      <c r="F15" s="573">
        <v>31630.799999999999</v>
      </c>
      <c r="G15" s="566">
        <v>4900.55</v>
      </c>
      <c r="H15" s="566">
        <v>6334.9</v>
      </c>
      <c r="I15" s="587">
        <f t="shared" ref="I15:I29" si="3">SUM(C15,F15)</f>
        <v>670992.24</v>
      </c>
      <c r="J15" s="577">
        <f t="shared" si="0"/>
        <v>467482.62</v>
      </c>
      <c r="K15" s="578">
        <f t="shared" si="0"/>
        <v>554683.92420000001</v>
      </c>
      <c r="L15" s="565">
        <v>2898316.7600000002</v>
      </c>
      <c r="M15" s="566">
        <v>4194117.6488000005</v>
      </c>
      <c r="N15" s="567">
        <v>4927112.7186881201</v>
      </c>
      <c r="O15" s="573">
        <v>64031.55</v>
      </c>
      <c r="P15" s="566">
        <v>63942.07</v>
      </c>
      <c r="Q15" s="566">
        <v>52982.06</v>
      </c>
      <c r="R15" s="587">
        <f t="shared" ref="R15:R29" si="4">SUM(L15,O15)</f>
        <v>2962348.31</v>
      </c>
      <c r="S15" s="577">
        <f t="shared" si="1"/>
        <v>4258059.7188000008</v>
      </c>
      <c r="T15" s="577">
        <f t="shared" si="2"/>
        <v>4980094.7786881197</v>
      </c>
    </row>
    <row r="16" spans="1:20" x14ac:dyDescent="0.25">
      <c r="A16" s="666"/>
      <c r="B16" s="547" t="s">
        <v>321</v>
      </c>
      <c r="C16" s="563">
        <v>0</v>
      </c>
      <c r="D16" s="564">
        <v>30960.799999999999</v>
      </c>
      <c r="E16" s="568">
        <v>390947.21600000001</v>
      </c>
      <c r="F16" s="572">
        <v>10500</v>
      </c>
      <c r="G16" s="564">
        <v>835.7</v>
      </c>
      <c r="H16" s="564">
        <v>5600.3</v>
      </c>
      <c r="I16" s="586">
        <f t="shared" si="3"/>
        <v>10500</v>
      </c>
      <c r="J16" s="575">
        <f t="shared" si="0"/>
        <v>31796.5</v>
      </c>
      <c r="K16" s="576">
        <f t="shared" si="0"/>
        <v>396547.516</v>
      </c>
      <c r="L16" s="563">
        <v>177295.51</v>
      </c>
      <c r="M16" s="564">
        <v>880829.34019999998</v>
      </c>
      <c r="N16" s="568">
        <v>1249193.1043091277</v>
      </c>
      <c r="O16" s="572">
        <v>43239</v>
      </c>
      <c r="P16" s="564">
        <v>61320.899999999994</v>
      </c>
      <c r="Q16" s="564">
        <v>25279.045999999998</v>
      </c>
      <c r="R16" s="586">
        <f t="shared" si="4"/>
        <v>220534.51</v>
      </c>
      <c r="S16" s="575">
        <f t="shared" si="1"/>
        <v>942150.2402</v>
      </c>
      <c r="T16" s="575">
        <f t="shared" si="2"/>
        <v>1274472.1503091278</v>
      </c>
    </row>
    <row r="17" spans="2:20" x14ac:dyDescent="0.25">
      <c r="B17" s="548" t="s">
        <v>322</v>
      </c>
      <c r="C17" s="565">
        <v>342452.83</v>
      </c>
      <c r="D17" s="566">
        <v>121858.71</v>
      </c>
      <c r="E17" s="567">
        <v>197037.42079999999</v>
      </c>
      <c r="F17" s="573">
        <v>69769.06</v>
      </c>
      <c r="G17" s="566">
        <v>67352.179999999993</v>
      </c>
      <c r="H17" s="566">
        <v>64781.17</v>
      </c>
      <c r="I17" s="587">
        <f t="shared" si="3"/>
        <v>412221.89</v>
      </c>
      <c r="J17" s="577">
        <f t="shared" si="0"/>
        <v>189210.89</v>
      </c>
      <c r="K17" s="578">
        <f t="shared" si="0"/>
        <v>261818.59080000001</v>
      </c>
      <c r="L17" s="565">
        <v>2823786.5800000005</v>
      </c>
      <c r="M17" s="566">
        <v>3185275.6814999999</v>
      </c>
      <c r="N17" s="567">
        <v>1660603.8130923023</v>
      </c>
      <c r="O17" s="573">
        <v>393761.98000000004</v>
      </c>
      <c r="P17" s="566">
        <v>196223.9142</v>
      </c>
      <c r="Q17" s="566">
        <v>234795.46000000002</v>
      </c>
      <c r="R17" s="587">
        <f t="shared" si="4"/>
        <v>3217548.5600000005</v>
      </c>
      <c r="S17" s="577">
        <f t="shared" si="1"/>
        <v>3381499.5956999999</v>
      </c>
      <c r="T17" s="577">
        <f t="shared" si="2"/>
        <v>1895399.2730923023</v>
      </c>
    </row>
    <row r="18" spans="2:20" x14ac:dyDescent="0.25">
      <c r="B18" s="547" t="s">
        <v>323</v>
      </c>
      <c r="C18" s="563">
        <v>0</v>
      </c>
      <c r="D18" s="564">
        <v>200</v>
      </c>
      <c r="E18" s="568">
        <v>466</v>
      </c>
      <c r="F18" s="572">
        <v>200</v>
      </c>
      <c r="G18" s="564">
        <v>200</v>
      </c>
      <c r="H18" s="564">
        <v>0</v>
      </c>
      <c r="I18" s="586">
        <f t="shared" si="3"/>
        <v>200</v>
      </c>
      <c r="J18" s="575">
        <f t="shared" si="0"/>
        <v>400</v>
      </c>
      <c r="K18" s="576">
        <f t="shared" si="0"/>
        <v>466</v>
      </c>
      <c r="L18" s="563">
        <v>11670.119999999999</v>
      </c>
      <c r="M18" s="564">
        <v>2592.48</v>
      </c>
      <c r="N18" s="568">
        <v>8133.66</v>
      </c>
      <c r="O18" s="572">
        <v>200</v>
      </c>
      <c r="P18" s="564">
        <v>300</v>
      </c>
      <c r="Q18" s="564">
        <v>0</v>
      </c>
      <c r="R18" s="586">
        <f t="shared" si="4"/>
        <v>11870.119999999999</v>
      </c>
      <c r="S18" s="575">
        <f t="shared" si="1"/>
        <v>2892.48</v>
      </c>
      <c r="T18" s="575">
        <f t="shared" si="2"/>
        <v>8133.66</v>
      </c>
    </row>
    <row r="19" spans="2:20" x14ac:dyDescent="0.25">
      <c r="B19" s="548" t="s">
        <v>324</v>
      </c>
      <c r="C19" s="565">
        <v>207040.61</v>
      </c>
      <c r="D19" s="566">
        <v>226353.15999999997</v>
      </c>
      <c r="E19" s="567">
        <v>9089118.2200000007</v>
      </c>
      <c r="F19" s="573">
        <v>0</v>
      </c>
      <c r="G19" s="566">
        <v>0</v>
      </c>
      <c r="H19" s="566">
        <v>1177603.81</v>
      </c>
      <c r="I19" s="587">
        <f t="shared" si="3"/>
        <v>207040.61</v>
      </c>
      <c r="J19" s="577">
        <f t="shared" si="0"/>
        <v>226353.15999999997</v>
      </c>
      <c r="K19" s="578">
        <f t="shared" si="0"/>
        <v>10266722.030000001</v>
      </c>
      <c r="L19" s="565">
        <v>2771469.97</v>
      </c>
      <c r="M19" s="566">
        <v>4752508.04005</v>
      </c>
      <c r="N19" s="567">
        <v>12740944.52</v>
      </c>
      <c r="O19" s="573">
        <v>407456.1</v>
      </c>
      <c r="P19" s="566">
        <v>1442020.1025</v>
      </c>
      <c r="Q19" s="566">
        <v>1982232.36</v>
      </c>
      <c r="R19" s="587">
        <f t="shared" si="4"/>
        <v>3178926.0700000003</v>
      </c>
      <c r="S19" s="577">
        <f t="shared" si="1"/>
        <v>6194528.14255</v>
      </c>
      <c r="T19" s="577">
        <f t="shared" si="2"/>
        <v>14723176.879999999</v>
      </c>
    </row>
    <row r="20" spans="2:20" x14ac:dyDescent="0.25">
      <c r="B20" s="547" t="s">
        <v>325</v>
      </c>
      <c r="C20" s="563">
        <v>1383716.48</v>
      </c>
      <c r="D20" s="564">
        <v>965151.65</v>
      </c>
      <c r="E20" s="568">
        <v>1155638.226</v>
      </c>
      <c r="F20" s="572">
        <v>137074.45000000001</v>
      </c>
      <c r="G20" s="564">
        <v>323273.53000000003</v>
      </c>
      <c r="H20" s="564">
        <v>360391.74650000001</v>
      </c>
      <c r="I20" s="586">
        <f t="shared" si="3"/>
        <v>1520790.93</v>
      </c>
      <c r="J20" s="575">
        <f t="shared" si="0"/>
        <v>1288425.1800000002</v>
      </c>
      <c r="K20" s="576">
        <f t="shared" si="0"/>
        <v>1516029.9725000001</v>
      </c>
      <c r="L20" s="563">
        <v>5547566.0699999994</v>
      </c>
      <c r="M20" s="564">
        <v>6146411.2131999992</v>
      </c>
      <c r="N20" s="568">
        <v>8185740.0726269484</v>
      </c>
      <c r="O20" s="572">
        <v>1119251.6099999999</v>
      </c>
      <c r="P20" s="564">
        <v>2730060.7977000009</v>
      </c>
      <c r="Q20" s="564">
        <v>3938782.3884999999</v>
      </c>
      <c r="R20" s="586">
        <f t="shared" si="4"/>
        <v>6666817.6799999997</v>
      </c>
      <c r="S20" s="575">
        <f t="shared" si="1"/>
        <v>8876472.0109000001</v>
      </c>
      <c r="T20" s="575">
        <f t="shared" si="2"/>
        <v>12124522.461126948</v>
      </c>
    </row>
    <row r="21" spans="2:20" x14ac:dyDescent="0.25">
      <c r="B21" s="548" t="s">
        <v>326</v>
      </c>
      <c r="C21" s="565">
        <v>90664.49</v>
      </c>
      <c r="D21" s="566">
        <v>195440.54</v>
      </c>
      <c r="E21" s="567">
        <v>116604.67</v>
      </c>
      <c r="F21" s="573">
        <v>7451.64</v>
      </c>
      <c r="G21" s="566">
        <v>6338.32</v>
      </c>
      <c r="H21" s="566">
        <v>4415.6000000000004</v>
      </c>
      <c r="I21" s="587">
        <f t="shared" si="3"/>
        <v>98116.13</v>
      </c>
      <c r="J21" s="577">
        <f t="shared" si="0"/>
        <v>201778.86000000002</v>
      </c>
      <c r="K21" s="578">
        <f t="shared" si="0"/>
        <v>121020.27</v>
      </c>
      <c r="L21" s="565">
        <v>799400.37000000011</v>
      </c>
      <c r="M21" s="566">
        <v>1308618.1932599999</v>
      </c>
      <c r="N21" s="567">
        <v>1393433.5499999998</v>
      </c>
      <c r="O21" s="573">
        <v>89541.63</v>
      </c>
      <c r="P21" s="566">
        <v>11654.43</v>
      </c>
      <c r="Q21" s="566">
        <v>32612.71</v>
      </c>
      <c r="R21" s="587">
        <f t="shared" si="4"/>
        <v>888942.00000000012</v>
      </c>
      <c r="S21" s="577">
        <f t="shared" si="1"/>
        <v>1320272.6232599998</v>
      </c>
      <c r="T21" s="577">
        <f t="shared" si="2"/>
        <v>1426046.2599999998</v>
      </c>
    </row>
    <row r="22" spans="2:20" x14ac:dyDescent="0.25">
      <c r="B22" s="547" t="s">
        <v>327</v>
      </c>
      <c r="C22" s="563">
        <v>11242</v>
      </c>
      <c r="D22" s="564">
        <v>6000</v>
      </c>
      <c r="E22" s="568">
        <v>7935.9</v>
      </c>
      <c r="F22" s="572">
        <v>584.67999999999995</v>
      </c>
      <c r="G22" s="564">
        <v>0</v>
      </c>
      <c r="H22" s="564">
        <v>0</v>
      </c>
      <c r="I22" s="586">
        <f t="shared" si="3"/>
        <v>11826.68</v>
      </c>
      <c r="J22" s="575">
        <f t="shared" si="0"/>
        <v>6000</v>
      </c>
      <c r="K22" s="576">
        <f t="shared" si="0"/>
        <v>7935.9</v>
      </c>
      <c r="L22" s="563">
        <v>47948.619999999995</v>
      </c>
      <c r="M22" s="564">
        <v>52282.474999999999</v>
      </c>
      <c r="N22" s="568">
        <v>138128.85466764367</v>
      </c>
      <c r="O22" s="572">
        <v>584.67999999999995</v>
      </c>
      <c r="P22" s="564">
        <v>4178.3999999999996</v>
      </c>
      <c r="Q22" s="564">
        <v>1000</v>
      </c>
      <c r="R22" s="586">
        <f t="shared" si="4"/>
        <v>48533.299999999996</v>
      </c>
      <c r="S22" s="575">
        <f t="shared" si="1"/>
        <v>56460.875</v>
      </c>
      <c r="T22" s="575">
        <f t="shared" si="2"/>
        <v>139128.85466764367</v>
      </c>
    </row>
    <row r="23" spans="2:20" x14ac:dyDescent="0.25">
      <c r="B23" s="548" t="s">
        <v>328</v>
      </c>
      <c r="C23" s="565">
        <v>0</v>
      </c>
      <c r="D23" s="566">
        <v>0</v>
      </c>
      <c r="E23" s="567">
        <v>6416.7280000000001</v>
      </c>
      <c r="F23" s="573">
        <v>10672.71</v>
      </c>
      <c r="G23" s="566">
        <v>0</v>
      </c>
      <c r="H23" s="566">
        <v>5728</v>
      </c>
      <c r="I23" s="587">
        <f t="shared" si="3"/>
        <v>10672.71</v>
      </c>
      <c r="J23" s="577">
        <f t="shared" si="0"/>
        <v>0</v>
      </c>
      <c r="K23" s="578">
        <f t="shared" si="0"/>
        <v>12144.727999999999</v>
      </c>
      <c r="L23" s="565">
        <v>19030.919999999998</v>
      </c>
      <c r="M23" s="566">
        <v>122384.58</v>
      </c>
      <c r="N23" s="567">
        <v>163826.72712801388</v>
      </c>
      <c r="O23" s="573">
        <v>13850.66</v>
      </c>
      <c r="P23" s="566">
        <v>20126.400000000001</v>
      </c>
      <c r="Q23" s="566">
        <v>58926.96</v>
      </c>
      <c r="R23" s="587">
        <f t="shared" si="4"/>
        <v>32881.58</v>
      </c>
      <c r="S23" s="577">
        <f t="shared" si="1"/>
        <v>142510.98000000001</v>
      </c>
      <c r="T23" s="577">
        <f t="shared" si="2"/>
        <v>222753.68712801387</v>
      </c>
    </row>
    <row r="24" spans="2:20" x14ac:dyDescent="0.25">
      <c r="B24" s="547" t="s">
        <v>329</v>
      </c>
      <c r="C24" s="563">
        <v>1162677.44</v>
      </c>
      <c r="D24" s="564">
        <v>1024042.89</v>
      </c>
      <c r="E24" s="568">
        <v>1295068.9631999999</v>
      </c>
      <c r="F24" s="572">
        <v>34494.75</v>
      </c>
      <c r="G24" s="564">
        <v>8551.91</v>
      </c>
      <c r="H24" s="564">
        <v>49725.42</v>
      </c>
      <c r="I24" s="586">
        <f t="shared" si="3"/>
        <v>1197172.19</v>
      </c>
      <c r="J24" s="575">
        <f t="shared" si="0"/>
        <v>1032594.8</v>
      </c>
      <c r="K24" s="576">
        <f t="shared" si="0"/>
        <v>1344794.3831999998</v>
      </c>
      <c r="L24" s="563">
        <v>5667393.3200000003</v>
      </c>
      <c r="M24" s="564">
        <v>6997890.4281500001</v>
      </c>
      <c r="N24" s="568">
        <v>7351725.5251229787</v>
      </c>
      <c r="O24" s="572">
        <v>171245.53</v>
      </c>
      <c r="P24" s="564">
        <v>87622.926000000007</v>
      </c>
      <c r="Q24" s="564">
        <v>170626.90224999998</v>
      </c>
      <c r="R24" s="586">
        <f t="shared" si="4"/>
        <v>5838638.8500000006</v>
      </c>
      <c r="S24" s="575">
        <f t="shared" si="1"/>
        <v>7085513.35415</v>
      </c>
      <c r="T24" s="575">
        <f t="shared" si="2"/>
        <v>7522352.427372979</v>
      </c>
    </row>
    <row r="25" spans="2:20" x14ac:dyDescent="0.25">
      <c r="B25" s="548" t="s">
        <v>330</v>
      </c>
      <c r="C25" s="565">
        <v>7518120.54</v>
      </c>
      <c r="D25" s="566">
        <v>7097821.1299999999</v>
      </c>
      <c r="E25" s="567">
        <v>7408935.7028999999</v>
      </c>
      <c r="F25" s="573">
        <v>2295852.1</v>
      </c>
      <c r="G25" s="566">
        <v>2319314.42</v>
      </c>
      <c r="H25" s="566">
        <v>2789909.8969000001</v>
      </c>
      <c r="I25" s="587">
        <f t="shared" si="3"/>
        <v>9813972.6400000006</v>
      </c>
      <c r="J25" s="577">
        <f t="shared" si="0"/>
        <v>9417135.5500000007</v>
      </c>
      <c r="K25" s="578">
        <f t="shared" si="0"/>
        <v>10198845.5998</v>
      </c>
      <c r="L25" s="565">
        <v>62945121.020000003</v>
      </c>
      <c r="M25" s="566">
        <v>66356433.752059996</v>
      </c>
      <c r="N25" s="567">
        <v>64961974.192235842</v>
      </c>
      <c r="O25" s="573">
        <v>13498250.729999999</v>
      </c>
      <c r="P25" s="566">
        <v>19563811.165300004</v>
      </c>
      <c r="Q25" s="566">
        <v>28406503.494900003</v>
      </c>
      <c r="R25" s="587">
        <f t="shared" si="4"/>
        <v>76443371.75</v>
      </c>
      <c r="S25" s="577">
        <f t="shared" si="1"/>
        <v>85920244.917360008</v>
      </c>
      <c r="T25" s="577">
        <f t="shared" si="2"/>
        <v>93368477.687135845</v>
      </c>
    </row>
    <row r="26" spans="2:20" x14ac:dyDescent="0.25">
      <c r="B26" s="547" t="s">
        <v>331</v>
      </c>
      <c r="C26" s="563">
        <v>41513.81</v>
      </c>
      <c r="D26" s="564">
        <v>30628.7</v>
      </c>
      <c r="E26" s="568">
        <v>23881.197400000001</v>
      </c>
      <c r="F26" s="572">
        <v>2524.87</v>
      </c>
      <c r="G26" s="564">
        <v>500</v>
      </c>
      <c r="H26" s="564">
        <v>1768.2400000000002</v>
      </c>
      <c r="I26" s="586">
        <f t="shared" si="3"/>
        <v>44038.68</v>
      </c>
      <c r="J26" s="575">
        <f t="shared" si="0"/>
        <v>31128.7</v>
      </c>
      <c r="K26" s="576">
        <f t="shared" si="0"/>
        <v>25649.437400000003</v>
      </c>
      <c r="L26" s="563">
        <v>1145622.53</v>
      </c>
      <c r="M26" s="564">
        <v>859969.89500000014</v>
      </c>
      <c r="N26" s="568">
        <v>1124431.8313887219</v>
      </c>
      <c r="O26" s="572">
        <v>10268.400000000001</v>
      </c>
      <c r="P26" s="564">
        <v>21285.46</v>
      </c>
      <c r="Q26" s="564">
        <v>12206.91</v>
      </c>
      <c r="R26" s="586">
        <f t="shared" si="4"/>
        <v>1155890.93</v>
      </c>
      <c r="S26" s="575">
        <f t="shared" si="1"/>
        <v>881255.3550000001</v>
      </c>
      <c r="T26" s="575">
        <f t="shared" si="2"/>
        <v>1136638.7413887219</v>
      </c>
    </row>
    <row r="27" spans="2:20" x14ac:dyDescent="0.25">
      <c r="B27" s="548" t="s">
        <v>332</v>
      </c>
      <c r="C27" s="565">
        <v>3500</v>
      </c>
      <c r="D27" s="566">
        <v>5300</v>
      </c>
      <c r="E27" s="567">
        <v>127150</v>
      </c>
      <c r="F27" s="573">
        <v>0</v>
      </c>
      <c r="G27" s="566">
        <v>0</v>
      </c>
      <c r="H27" s="566">
        <v>0</v>
      </c>
      <c r="I27" s="587">
        <f t="shared" si="3"/>
        <v>3500</v>
      </c>
      <c r="J27" s="577">
        <f t="shared" si="0"/>
        <v>5300</v>
      </c>
      <c r="K27" s="578">
        <f t="shared" si="0"/>
        <v>127150</v>
      </c>
      <c r="L27" s="565">
        <v>40148</v>
      </c>
      <c r="M27" s="566">
        <v>73311.199999999997</v>
      </c>
      <c r="N27" s="567">
        <v>333271.64090375154</v>
      </c>
      <c r="O27" s="573">
        <v>485833.58</v>
      </c>
      <c r="P27" s="566">
        <v>1000</v>
      </c>
      <c r="Q27" s="566">
        <v>0</v>
      </c>
      <c r="R27" s="587">
        <f t="shared" si="4"/>
        <v>525981.58000000007</v>
      </c>
      <c r="S27" s="577">
        <f t="shared" si="1"/>
        <v>74311.199999999997</v>
      </c>
      <c r="T27" s="577">
        <f t="shared" si="2"/>
        <v>333271.64090375154</v>
      </c>
    </row>
    <row r="28" spans="2:20" x14ac:dyDescent="0.25">
      <c r="B28" s="547" t="s">
        <v>333</v>
      </c>
      <c r="C28" s="563">
        <v>165412.69</v>
      </c>
      <c r="D28" s="564">
        <v>910942.42</v>
      </c>
      <c r="E28" s="568">
        <v>4767273.8832</v>
      </c>
      <c r="F28" s="572">
        <v>0</v>
      </c>
      <c r="G28" s="564">
        <v>142146.64000000001</v>
      </c>
      <c r="H28" s="564">
        <v>703177.62320000003</v>
      </c>
      <c r="I28" s="586">
        <f t="shared" si="3"/>
        <v>165412.69</v>
      </c>
      <c r="J28" s="575">
        <f t="shared" si="0"/>
        <v>1053089.06</v>
      </c>
      <c r="K28" s="576">
        <f t="shared" si="0"/>
        <v>5470451.5064000003</v>
      </c>
      <c r="L28" s="563">
        <v>2498803.5099999998</v>
      </c>
      <c r="M28" s="564">
        <v>16699608.243080001</v>
      </c>
      <c r="N28" s="568">
        <v>41223077.096276611</v>
      </c>
      <c r="O28" s="572">
        <v>335235.38000000006</v>
      </c>
      <c r="P28" s="564">
        <v>1115462.6080999998</v>
      </c>
      <c r="Q28" s="564">
        <v>6170184.1380000003</v>
      </c>
      <c r="R28" s="586">
        <f t="shared" si="4"/>
        <v>2834038.8899999997</v>
      </c>
      <c r="S28" s="575">
        <f t="shared" si="1"/>
        <v>17815070.851180002</v>
      </c>
      <c r="T28" s="575">
        <f t="shared" si="2"/>
        <v>47393261.234276608</v>
      </c>
    </row>
    <row r="29" spans="2:20" x14ac:dyDescent="0.25">
      <c r="B29" s="548" t="s">
        <v>141</v>
      </c>
      <c r="C29" s="565">
        <v>8255146.4000000004</v>
      </c>
      <c r="D29" s="566">
        <v>9353759.5999999996</v>
      </c>
      <c r="E29" s="567">
        <v>3536764.5718</v>
      </c>
      <c r="F29" s="573">
        <v>2586533.44</v>
      </c>
      <c r="G29" s="566">
        <v>1697821.79</v>
      </c>
      <c r="H29" s="566">
        <v>369367.34700000001</v>
      </c>
      <c r="I29" s="587">
        <f t="shared" si="3"/>
        <v>10841679.84</v>
      </c>
      <c r="J29" s="577">
        <f t="shared" si="0"/>
        <v>11051581.390000001</v>
      </c>
      <c r="K29" s="578">
        <f t="shared" si="0"/>
        <v>3906131.9188000001</v>
      </c>
      <c r="L29" s="565">
        <v>82546161.570000008</v>
      </c>
      <c r="M29" s="566">
        <v>81345428.530980006</v>
      </c>
      <c r="N29" s="567">
        <v>98299408.740939915</v>
      </c>
      <c r="O29" s="573">
        <v>15246009.780000001</v>
      </c>
      <c r="P29" s="566">
        <v>17274828.673300002</v>
      </c>
      <c r="Q29" s="566">
        <v>12371434.055949999</v>
      </c>
      <c r="R29" s="587">
        <f t="shared" si="4"/>
        <v>97792171.350000009</v>
      </c>
      <c r="S29" s="577">
        <f t="shared" si="1"/>
        <v>98620257.204280004</v>
      </c>
      <c r="T29" s="577">
        <f t="shared" si="2"/>
        <v>110670842.79688992</v>
      </c>
    </row>
    <row r="30" spans="2:20" x14ac:dyDescent="0.25">
      <c r="B30" s="549" t="s">
        <v>196</v>
      </c>
      <c r="C30" s="569">
        <f t="shared" ref="C30:I30" si="5">SUM(C14:C29)</f>
        <v>23322034.469999999</v>
      </c>
      <c r="D30" s="570">
        <f t="shared" si="5"/>
        <v>24180163.489999998</v>
      </c>
      <c r="E30" s="571">
        <f t="shared" si="5"/>
        <v>32884231.459600002</v>
      </c>
      <c r="F30" s="574">
        <f t="shared" si="5"/>
        <v>5341439.8000000007</v>
      </c>
      <c r="G30" s="570">
        <f t="shared" si="5"/>
        <v>4681473.96</v>
      </c>
      <c r="H30" s="570">
        <f t="shared" si="5"/>
        <v>5643360.683600001</v>
      </c>
      <c r="I30" s="588">
        <f t="shared" si="5"/>
        <v>28663474.270000003</v>
      </c>
      <c r="J30" s="579">
        <f t="shared" ref="J30:K30" si="6">SUM(J14:J29)</f>
        <v>28861637.449999999</v>
      </c>
      <c r="K30" s="580">
        <f t="shared" si="6"/>
        <v>38527592.143199995</v>
      </c>
      <c r="L30" s="569">
        <f t="shared" ref="L30:R30" si="7">SUM(L14:L29)</f>
        <v>188239457.87000003</v>
      </c>
      <c r="M30" s="570">
        <f t="shared" si="7"/>
        <v>222533895.08327997</v>
      </c>
      <c r="N30" s="571">
        <f t="shared" si="7"/>
        <v>283132413.28670001</v>
      </c>
      <c r="O30" s="574">
        <f t="shared" si="7"/>
        <v>32409159.32</v>
      </c>
      <c r="P30" s="570">
        <f t="shared" si="7"/>
        <v>44553543.420100011</v>
      </c>
      <c r="Q30" s="570">
        <f t="shared" si="7"/>
        <v>54070858.812099993</v>
      </c>
      <c r="R30" s="588">
        <f t="shared" si="7"/>
        <v>220648617.19</v>
      </c>
      <c r="S30" s="579">
        <f t="shared" ref="S30" si="8">SUM(S14:S29)</f>
        <v>267087438.50338</v>
      </c>
      <c r="T30" s="579">
        <f t="shared" ref="T30" si="9">SUM(T14:T29)</f>
        <v>337203272.09879994</v>
      </c>
    </row>
    <row r="31" spans="2:20" x14ac:dyDescent="0.25">
      <c r="B31" s="328" t="s">
        <v>98</v>
      </c>
      <c r="C31" s="543"/>
      <c r="D31" s="544"/>
      <c r="E31" s="545"/>
      <c r="F31" s="554"/>
      <c r="G31" s="544"/>
      <c r="H31" s="544"/>
      <c r="I31" s="589"/>
      <c r="J31" s="581"/>
      <c r="K31" s="582"/>
      <c r="L31" s="543"/>
      <c r="M31" s="544"/>
      <c r="N31" s="545"/>
      <c r="O31" s="554"/>
      <c r="P31" s="544"/>
      <c r="Q31" s="544"/>
      <c r="R31" s="589"/>
      <c r="S31" s="581"/>
      <c r="T31" s="581"/>
    </row>
    <row r="32" spans="2:20" x14ac:dyDescent="0.25">
      <c r="B32" s="547" t="s">
        <v>319</v>
      </c>
      <c r="C32" s="248">
        <f>IFERROR(C14/C$30,"-")</f>
        <v>0.15012351278803338</v>
      </c>
      <c r="D32" s="350">
        <f t="shared" ref="D32:H32" si="10">IFERROR(D14/D$30,"-")</f>
        <v>0.15504948184285416</v>
      </c>
      <c r="E32" s="350">
        <f t="shared" si="10"/>
        <v>0.12810528174500455</v>
      </c>
      <c r="F32" s="492">
        <f t="shared" si="10"/>
        <v>2.8859503387083006E-2</v>
      </c>
      <c r="G32" s="350">
        <f t="shared" si="10"/>
        <v>2.3547908402762961E-2</v>
      </c>
      <c r="H32" s="350">
        <f t="shared" si="10"/>
        <v>1.8527369746868888E-2</v>
      </c>
      <c r="I32" s="590">
        <f t="shared" ref="I32:K32" si="11">IFERROR(I14/I$30,"-")</f>
        <v>0.12752595884113666</v>
      </c>
      <c r="J32" s="494">
        <f t="shared" si="11"/>
        <v>0.13371939643708608</v>
      </c>
      <c r="K32" s="583">
        <f t="shared" si="11"/>
        <v>0.11205476714074833</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0">
        <f t="shared" si="12"/>
        <v>8.5339858231630913E-2</v>
      </c>
      <c r="S32" s="494">
        <f t="shared" si="12"/>
        <v>0.11799858178130367</v>
      </c>
      <c r="T32" s="494">
        <f t="shared" si="12"/>
        <v>0.11857743644345359</v>
      </c>
    </row>
    <row r="33" spans="2:20" x14ac:dyDescent="0.25">
      <c r="B33" s="548" t="s">
        <v>320</v>
      </c>
      <c r="C33" s="352">
        <f t="shared" ref="C33:K33" si="13">IFERROR(C15/C$30,"-")</f>
        <v>2.7414479676823835E-2</v>
      </c>
      <c r="D33" s="561">
        <f t="shared" si="13"/>
        <v>1.9130642776311518E-2</v>
      </c>
      <c r="E33" s="455">
        <f t="shared" si="13"/>
        <v>1.667513576753878E-2</v>
      </c>
      <c r="F33" s="493">
        <f t="shared" si="13"/>
        <v>5.9217741253959266E-3</v>
      </c>
      <c r="G33" s="561">
        <f t="shared" si="13"/>
        <v>1.0467963811978567E-3</v>
      </c>
      <c r="H33" s="561">
        <f t="shared" si="13"/>
        <v>1.1225403363654674E-3</v>
      </c>
      <c r="I33" s="591">
        <f t="shared" si="13"/>
        <v>2.3409312970210289E-2</v>
      </c>
      <c r="J33" s="34">
        <f t="shared" si="13"/>
        <v>1.6197369979782626E-2</v>
      </c>
      <c r="K33" s="584">
        <f t="shared" si="13"/>
        <v>1.4397056585792893E-2</v>
      </c>
      <c r="L33" s="352">
        <f t="shared" ref="L33:T33" si="14">IFERROR(L15/L$30,"-")</f>
        <v>1.5396967207595792E-2</v>
      </c>
      <c r="M33" s="561">
        <f t="shared" si="14"/>
        <v>1.8847095842322872E-2</v>
      </c>
      <c r="N33" s="455">
        <f t="shared" si="14"/>
        <v>1.7402149974608958E-2</v>
      </c>
      <c r="O33" s="493">
        <f t="shared" si="14"/>
        <v>1.9757238800231862E-3</v>
      </c>
      <c r="P33" s="561">
        <f t="shared" si="14"/>
        <v>1.435173615644519E-3</v>
      </c>
      <c r="Q33" s="561">
        <f t="shared" si="14"/>
        <v>9.7986348217838281E-4</v>
      </c>
      <c r="R33" s="591">
        <f t="shared" si="14"/>
        <v>1.3425637322028304E-2</v>
      </c>
      <c r="S33" s="34">
        <f t="shared" si="14"/>
        <v>1.5942568256522911E-2</v>
      </c>
      <c r="T33" s="34">
        <f t="shared" si="14"/>
        <v>1.4768821036911413E-2</v>
      </c>
    </row>
    <row r="34" spans="2:20" x14ac:dyDescent="0.25">
      <c r="B34" s="547" t="s">
        <v>321</v>
      </c>
      <c r="C34" s="248">
        <f t="shared" ref="C34:K34" si="15">IFERROR(C16/C$30,"-")</f>
        <v>0</v>
      </c>
      <c r="D34" s="350">
        <f t="shared" si="15"/>
        <v>1.2804214501198148E-3</v>
      </c>
      <c r="E34" s="454">
        <f t="shared" si="15"/>
        <v>1.1888592150322841E-2</v>
      </c>
      <c r="F34" s="492">
        <f t="shared" si="15"/>
        <v>1.9657621153008216E-3</v>
      </c>
      <c r="G34" s="350">
        <f t="shared" si="15"/>
        <v>1.7851215389436879E-4</v>
      </c>
      <c r="H34" s="350">
        <f t="shared" si="15"/>
        <v>9.9236967367243804E-4</v>
      </c>
      <c r="I34" s="590">
        <f t="shared" si="15"/>
        <v>3.663198641272037E-4</v>
      </c>
      <c r="J34" s="494">
        <f t="shared" si="15"/>
        <v>1.1016873195460364E-3</v>
      </c>
      <c r="K34" s="583">
        <f t="shared" si="15"/>
        <v>1.0292559019159713E-2</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0">
        <f t="shared" si="16"/>
        <v>9.994828556305806E-4</v>
      </c>
      <c r="S34" s="494">
        <f t="shared" si="16"/>
        <v>3.5274973824277289E-3</v>
      </c>
      <c r="T34" s="494">
        <f t="shared" si="16"/>
        <v>3.7795367238776666E-3</v>
      </c>
    </row>
    <row r="35" spans="2:20" x14ac:dyDescent="0.25">
      <c r="B35" s="548" t="s">
        <v>322</v>
      </c>
      <c r="C35" s="352">
        <f t="shared" ref="C35:K35" si="17">IFERROR(C17/C$30,"-")</f>
        <v>1.4683660228721035E-2</v>
      </c>
      <c r="D35" s="561">
        <f t="shared" si="17"/>
        <v>5.0396148086590134E-3</v>
      </c>
      <c r="E35" s="455">
        <f t="shared" si="17"/>
        <v>5.9918511716495725E-3</v>
      </c>
      <c r="F35" s="493">
        <f t="shared" si="17"/>
        <v>1.30618452350619E-2</v>
      </c>
      <c r="G35" s="561">
        <f t="shared" si="17"/>
        <v>1.4386960298290325E-2</v>
      </c>
      <c r="H35" s="561">
        <f t="shared" si="17"/>
        <v>1.1479182996092839E-2</v>
      </c>
      <c r="I35" s="591">
        <f t="shared" si="17"/>
        <v>1.4381434927148487E-2</v>
      </c>
      <c r="J35" s="34">
        <f t="shared" si="17"/>
        <v>6.555791934112873E-3</v>
      </c>
      <c r="K35" s="584">
        <f t="shared" si="17"/>
        <v>6.7956126047760343E-3</v>
      </c>
      <c r="L35" s="352">
        <f t="shared" ref="L35:T35" si="18">IFERROR(L17/L$30,"-")</f>
        <v>1.5001034384353861E-2</v>
      </c>
      <c r="M35" s="561">
        <f t="shared" si="18"/>
        <v>1.4313665252243746E-2</v>
      </c>
      <c r="N35" s="455">
        <f t="shared" si="18"/>
        <v>5.8651137600793666E-3</v>
      </c>
      <c r="O35" s="493">
        <f t="shared" si="18"/>
        <v>1.214971286703527E-2</v>
      </c>
      <c r="P35" s="561">
        <f t="shared" si="18"/>
        <v>4.4042268950369272E-3</v>
      </c>
      <c r="Q35" s="561">
        <f t="shared" si="18"/>
        <v>4.3423660204090827E-3</v>
      </c>
      <c r="R35" s="591">
        <f t="shared" si="18"/>
        <v>1.4582228526858962E-2</v>
      </c>
      <c r="S35" s="34">
        <f t="shared" si="18"/>
        <v>1.2660646321100597E-2</v>
      </c>
      <c r="T35" s="34">
        <f t="shared" si="18"/>
        <v>5.6209397414653606E-3</v>
      </c>
    </row>
    <row r="36" spans="2:20" x14ac:dyDescent="0.25">
      <c r="B36" s="547" t="s">
        <v>323</v>
      </c>
      <c r="C36" s="248">
        <f t="shared" ref="C36:K36" si="19">IFERROR(C18/C$30,"-")</f>
        <v>0</v>
      </c>
      <c r="D36" s="350">
        <f t="shared" si="19"/>
        <v>8.2712426689220876E-6</v>
      </c>
      <c r="E36" s="454">
        <f t="shared" si="19"/>
        <v>1.4170925678238988E-5</v>
      </c>
      <c r="F36" s="492">
        <f t="shared" si="19"/>
        <v>3.7443087910491841E-5</v>
      </c>
      <c r="G36" s="350">
        <f t="shared" si="19"/>
        <v>4.2721587625791261E-5</v>
      </c>
      <c r="H36" s="350">
        <f t="shared" si="19"/>
        <v>0</v>
      </c>
      <c r="I36" s="590">
        <f t="shared" si="19"/>
        <v>6.9775212214705466E-6</v>
      </c>
      <c r="J36" s="494">
        <f t="shared" si="19"/>
        <v>1.3859227519331202E-5</v>
      </c>
      <c r="K36" s="583">
        <f t="shared" si="19"/>
        <v>1.209522770766373E-5</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0">
        <f t="shared" si="20"/>
        <v>5.3796484887003241E-5</v>
      </c>
      <c r="S36" s="494">
        <f t="shared" si="20"/>
        <v>1.0829711858438433E-5</v>
      </c>
      <c r="T36" s="494">
        <f t="shared" si="20"/>
        <v>2.4120940314057368E-5</v>
      </c>
    </row>
    <row r="37" spans="2:20" x14ac:dyDescent="0.25">
      <c r="B37" s="548" t="s">
        <v>324</v>
      </c>
      <c r="C37" s="352">
        <f t="shared" ref="C37:K37" si="21">IFERROR(C19/C$30,"-")</f>
        <v>8.8774677983742816E-3</v>
      </c>
      <c r="D37" s="561">
        <f t="shared" si="21"/>
        <v>9.3611095761867401E-3</v>
      </c>
      <c r="E37" s="455">
        <f t="shared" si="21"/>
        <v>0.27639746518529579</v>
      </c>
      <c r="F37" s="493">
        <f t="shared" si="21"/>
        <v>0</v>
      </c>
      <c r="G37" s="561">
        <f t="shared" si="21"/>
        <v>0</v>
      </c>
      <c r="H37" s="561">
        <f t="shared" si="21"/>
        <v>0.20867066204401905</v>
      </c>
      <c r="I37" s="591">
        <f t="shared" si="21"/>
        <v>7.2231512499060348E-3</v>
      </c>
      <c r="J37" s="34">
        <f t="shared" si="21"/>
        <v>7.8426998603989464E-3</v>
      </c>
      <c r="K37" s="584">
        <f t="shared" si="21"/>
        <v>0.26647712610329966</v>
      </c>
      <c r="L37" s="352">
        <f t="shared" ref="L37:T37" si="22">IFERROR(L19/L$30,"-")</f>
        <v>1.4723108541430266E-2</v>
      </c>
      <c r="M37" s="561">
        <f t="shared" si="22"/>
        <v>2.1356333327430616E-2</v>
      </c>
      <c r="N37" s="455">
        <f t="shared" si="22"/>
        <v>4.4999950278029499E-2</v>
      </c>
      <c r="O37" s="493">
        <f t="shared" si="22"/>
        <v>1.2572251442158049E-2</v>
      </c>
      <c r="P37" s="561">
        <f t="shared" si="22"/>
        <v>3.2366002607313225E-2</v>
      </c>
      <c r="Q37" s="561">
        <f t="shared" si="22"/>
        <v>3.6659901535657048E-2</v>
      </c>
      <c r="R37" s="591">
        <f t="shared" si="22"/>
        <v>1.4407187819639199E-2</v>
      </c>
      <c r="S37" s="34">
        <f t="shared" si="22"/>
        <v>2.3192884612099073E-2</v>
      </c>
      <c r="T37" s="34">
        <f t="shared" si="22"/>
        <v>4.3662615692786441E-2</v>
      </c>
    </row>
    <row r="38" spans="2:20" x14ac:dyDescent="0.25">
      <c r="B38" s="547" t="s">
        <v>325</v>
      </c>
      <c r="C38" s="248">
        <f t="shared" ref="C38:K38" si="23">IFERROR(C20/C$30,"-")</f>
        <v>5.9330865057245587E-2</v>
      </c>
      <c r="D38" s="350">
        <f t="shared" si="23"/>
        <v>3.9915017547302784E-2</v>
      </c>
      <c r="E38" s="454">
        <f t="shared" si="23"/>
        <v>3.5142625346733798E-2</v>
      </c>
      <c r="F38" s="492">
        <f t="shared" si="23"/>
        <v>2.5662453408161597E-2</v>
      </c>
      <c r="G38" s="350">
        <f t="shared" si="23"/>
        <v>6.9053792194969307E-2</v>
      </c>
      <c r="H38" s="350">
        <f t="shared" si="23"/>
        <v>6.3861193126876242E-2</v>
      </c>
      <c r="I38" s="590">
        <f t="shared" si="23"/>
        <v>5.3056754937474637E-2</v>
      </c>
      <c r="J38" s="494">
        <f t="shared" si="23"/>
        <v>4.4641444278138147E-2</v>
      </c>
      <c r="K38" s="583">
        <f t="shared" si="23"/>
        <v>3.9349201135258978E-2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0">
        <f t="shared" si="24"/>
        <v>3.0214636125542628E-2</v>
      </c>
      <c r="S38" s="494">
        <f t="shared" si="24"/>
        <v>3.3234329778439459E-2</v>
      </c>
      <c r="T38" s="494">
        <f t="shared" si="24"/>
        <v>3.5956123396022339E-2</v>
      </c>
    </row>
    <row r="39" spans="2:20" x14ac:dyDescent="0.25">
      <c r="B39" s="548" t="s">
        <v>326</v>
      </c>
      <c r="C39" s="352">
        <f t="shared" ref="C39:K39" si="25">IFERROR(C21/C$30,"-")</f>
        <v>3.8875034730192649E-3</v>
      </c>
      <c r="D39" s="561">
        <f t="shared" si="25"/>
        <v>8.0826806684258703E-3</v>
      </c>
      <c r="E39" s="455">
        <f t="shared" si="25"/>
        <v>3.5459144040892346E-3</v>
      </c>
      <c r="F39" s="493">
        <f t="shared" si="25"/>
        <v>1.3950620579866874E-3</v>
      </c>
      <c r="G39" s="561">
        <f t="shared" si="25"/>
        <v>1.3539154664015261E-3</v>
      </c>
      <c r="H39" s="561">
        <f t="shared" si="25"/>
        <v>7.8244157117797583E-4</v>
      </c>
      <c r="I39" s="591">
        <f t="shared" si="25"/>
        <v>3.4230368962178148E-3</v>
      </c>
      <c r="J39" s="34">
        <f t="shared" si="25"/>
        <v>6.9912478233281955E-3</v>
      </c>
      <c r="K39" s="584">
        <f t="shared" si="25"/>
        <v>3.1411324525599691E-3</v>
      </c>
      <c r="L39" s="352">
        <f t="shared" ref="L39:T39" si="26">IFERROR(L21/L$30,"-")</f>
        <v>4.2467205284456013E-3</v>
      </c>
      <c r="M39" s="561">
        <f t="shared" si="26"/>
        <v>5.8805342564568382E-3</v>
      </c>
      <c r="N39" s="455">
        <f t="shared" si="26"/>
        <v>4.9214907393489013E-3</v>
      </c>
      <c r="O39" s="493">
        <f t="shared" si="26"/>
        <v>2.7628495116423157E-3</v>
      </c>
      <c r="P39" s="561">
        <f t="shared" si="26"/>
        <v>2.6158256123669362E-4</v>
      </c>
      <c r="Q39" s="561">
        <f t="shared" si="26"/>
        <v>6.0314762362720083E-4</v>
      </c>
      <c r="R39" s="591">
        <f t="shared" si="26"/>
        <v>4.0287676003631341E-3</v>
      </c>
      <c r="S39" s="34">
        <f t="shared" si="26"/>
        <v>4.943222454257397E-3</v>
      </c>
      <c r="T39" s="34">
        <f t="shared" si="26"/>
        <v>4.2290403978706669E-3</v>
      </c>
    </row>
    <row r="40" spans="2:20" x14ac:dyDescent="0.25">
      <c r="B40" s="547" t="s">
        <v>327</v>
      </c>
      <c r="C40" s="248">
        <f t="shared" ref="C40:K40" si="27">IFERROR(C22/C$30,"-")</f>
        <v>4.8203341841643375E-4</v>
      </c>
      <c r="D40" s="350">
        <f t="shared" si="27"/>
        <v>2.4813728006766264E-4</v>
      </c>
      <c r="E40" s="454">
        <f t="shared" si="27"/>
        <v>2.4132843152346948E-4</v>
      </c>
      <c r="F40" s="492">
        <f t="shared" si="27"/>
        <v>1.0946112319753185E-4</v>
      </c>
      <c r="G40" s="350">
        <f t="shared" si="27"/>
        <v>0</v>
      </c>
      <c r="H40" s="350">
        <f t="shared" si="27"/>
        <v>0</v>
      </c>
      <c r="I40" s="590">
        <f t="shared" si="27"/>
        <v>4.1260455339770641E-4</v>
      </c>
      <c r="J40" s="494">
        <f t="shared" si="27"/>
        <v>2.0788841278996802E-4</v>
      </c>
      <c r="K40" s="583">
        <f t="shared" si="27"/>
        <v>2.0597965142757208E-4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0">
        <f t="shared" si="28"/>
        <v>2.199574174453497E-4</v>
      </c>
      <c r="S40" s="494">
        <f t="shared" si="28"/>
        <v>2.113947227034621E-4</v>
      </c>
      <c r="T40" s="494">
        <f t="shared" si="28"/>
        <v>4.1259639564493656E-4</v>
      </c>
    </row>
    <row r="41" spans="2:20" x14ac:dyDescent="0.25">
      <c r="B41" s="548" t="s">
        <v>328</v>
      </c>
      <c r="C41" s="352">
        <f t="shared" ref="C41:K41" si="29">IFERROR(C23/C$30,"-")</f>
        <v>0</v>
      </c>
      <c r="D41" s="561">
        <f t="shared" si="29"/>
        <v>0</v>
      </c>
      <c r="E41" s="455">
        <f t="shared" si="29"/>
        <v>1.9513084889586933E-4</v>
      </c>
      <c r="F41" s="493">
        <f t="shared" si="29"/>
        <v>1.9980960938659267E-3</v>
      </c>
      <c r="G41" s="561">
        <f t="shared" si="29"/>
        <v>0</v>
      </c>
      <c r="H41" s="561">
        <f t="shared" si="29"/>
        <v>1.0149980341759772E-3</v>
      </c>
      <c r="I41" s="591">
        <f t="shared" si="29"/>
        <v>3.7234530257800454E-4</v>
      </c>
      <c r="J41" s="34">
        <f t="shared" si="29"/>
        <v>0</v>
      </c>
      <c r="K41" s="584">
        <f t="shared" si="29"/>
        <v>3.1522156782755258E-4</v>
      </c>
      <c r="L41" s="352">
        <f t="shared" ref="L41:T41" si="30">IFERROR(L23/L$30,"-")</f>
        <v>1.0109952618511542E-4</v>
      </c>
      <c r="M41" s="561">
        <f t="shared" si="30"/>
        <v>5.4995927678432727E-4</v>
      </c>
      <c r="N41" s="455">
        <f t="shared" si="30"/>
        <v>5.7862229628270387E-4</v>
      </c>
      <c r="O41" s="493">
        <f t="shared" si="30"/>
        <v>4.2736869115431284E-4</v>
      </c>
      <c r="P41" s="561">
        <f t="shared" si="30"/>
        <v>4.5173511364126701E-4</v>
      </c>
      <c r="Q41" s="561">
        <f t="shared" si="30"/>
        <v>1.0898099511379188E-3</v>
      </c>
      <c r="R41" s="591">
        <f t="shared" si="30"/>
        <v>1.490223705851995E-4</v>
      </c>
      <c r="S41" s="34">
        <f t="shared" si="30"/>
        <v>5.3357425118364949E-4</v>
      </c>
      <c r="T41" s="34">
        <f t="shared" si="30"/>
        <v>6.605917129497707E-4</v>
      </c>
    </row>
    <row r="42" spans="2:20" x14ac:dyDescent="0.25">
      <c r="B42" s="547" t="s">
        <v>329</v>
      </c>
      <c r="C42" s="248">
        <f t="shared" ref="C42:K42" si="31">IFERROR(C24/C$30,"-")</f>
        <v>4.9853173894224161E-2</v>
      </c>
      <c r="D42" s="350">
        <f t="shared" si="31"/>
        <v>4.2350536232871439E-2</v>
      </c>
      <c r="E42" s="454">
        <f t="shared" si="31"/>
        <v>3.9382673874895323E-2</v>
      </c>
      <c r="F42" s="492">
        <f t="shared" si="31"/>
        <v>6.457949783502193E-3</v>
      </c>
      <c r="G42" s="350">
        <f t="shared" si="31"/>
        <v>1.8267558621644026E-3</v>
      </c>
      <c r="H42" s="350">
        <f t="shared" si="31"/>
        <v>8.8113134686757712E-3</v>
      </c>
      <c r="I42" s="590">
        <f t="shared" si="31"/>
        <v>4.1766471807396843E-2</v>
      </c>
      <c r="J42" s="494">
        <f t="shared" si="31"/>
        <v>3.5777415671195745E-2</v>
      </c>
      <c r="K42" s="583">
        <f t="shared" si="31"/>
        <v>3.4904708765646338E-2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0">
        <f t="shared" si="32"/>
        <v>2.6461252847881492E-2</v>
      </c>
      <c r="S42" s="494">
        <f t="shared" si="32"/>
        <v>2.652881540911679E-2</v>
      </c>
      <c r="T42" s="494">
        <f t="shared" si="32"/>
        <v>2.2308064748461112E-2</v>
      </c>
    </row>
    <row r="43" spans="2:20" x14ac:dyDescent="0.25">
      <c r="B43" s="548" t="s">
        <v>330</v>
      </c>
      <c r="C43" s="352">
        <f t="shared" ref="C43:K43" si="33">IFERROR(C25/C$30,"-")</f>
        <v>0.32236126525200187</v>
      </c>
      <c r="D43" s="561">
        <f t="shared" si="33"/>
        <v>0.29353900493416391</v>
      </c>
      <c r="E43" s="455">
        <f t="shared" si="33"/>
        <v>0.22530359914301981</v>
      </c>
      <c r="F43" s="493">
        <f t="shared" si="33"/>
        <v>0.42981896004893655</v>
      </c>
      <c r="G43" s="561">
        <f t="shared" si="33"/>
        <v>0.49542397112895614</v>
      </c>
      <c r="H43" s="561">
        <f t="shared" si="33"/>
        <v>0.49437029694162071</v>
      </c>
      <c r="I43" s="591">
        <f t="shared" si="33"/>
        <v>0.34238601181265665</v>
      </c>
      <c r="J43" s="34">
        <f t="shared" si="33"/>
        <v>0.32628556041958046</v>
      </c>
      <c r="K43" s="584">
        <f t="shared" si="33"/>
        <v>0.26471536455983963</v>
      </c>
      <c r="L43" s="352">
        <f t="shared" ref="L43:T43" si="34">IFERROR(L25/L$30,"-")</f>
        <v>0.33438855876577428</v>
      </c>
      <c r="M43" s="561">
        <f t="shared" si="34"/>
        <v>0.29818573807476428</v>
      </c>
      <c r="N43" s="455">
        <f t="shared" si="34"/>
        <v>0.22944025884615096</v>
      </c>
      <c r="O43" s="493">
        <f t="shared" si="34"/>
        <v>0.41649493579026903</v>
      </c>
      <c r="P43" s="561">
        <f t="shared" si="34"/>
        <v>0.43910786131712998</v>
      </c>
      <c r="Q43" s="561">
        <f t="shared" si="34"/>
        <v>0.52535698746000292</v>
      </c>
      <c r="R43" s="591">
        <f t="shared" si="34"/>
        <v>0.34644845149505193</v>
      </c>
      <c r="S43" s="34">
        <f t="shared" si="34"/>
        <v>0.32169332035535875</v>
      </c>
      <c r="T43" s="34">
        <f t="shared" si="34"/>
        <v>0.27689078194881528</v>
      </c>
    </row>
    <row r="44" spans="2:20" x14ac:dyDescent="0.25">
      <c r="B44" s="547" t="s">
        <v>331</v>
      </c>
      <c r="C44" s="248">
        <f t="shared" ref="C44:K44" si="35">IFERROR(C26/C$30,"-")</f>
        <v>1.780025239796329E-3</v>
      </c>
      <c r="D44" s="350">
        <f t="shared" si="35"/>
        <v>1.2666870516680696E-3</v>
      </c>
      <c r="E44" s="454">
        <f t="shared" si="35"/>
        <v>7.2622032931921488E-4</v>
      </c>
      <c r="F44" s="492">
        <f t="shared" si="35"/>
        <v>4.7269464686281766E-4</v>
      </c>
      <c r="G44" s="350">
        <f t="shared" si="35"/>
        <v>1.0680396906447814E-4</v>
      </c>
      <c r="H44" s="350">
        <f t="shared" si="35"/>
        <v>3.1333102722614004E-4</v>
      </c>
      <c r="I44" s="590">
        <f t="shared" si="35"/>
        <v>1.5364041213277526E-3</v>
      </c>
      <c r="J44" s="494">
        <f t="shared" si="35"/>
        <v>1.0785493392025129E-3</v>
      </c>
      <c r="K44" s="583">
        <f t="shared" si="35"/>
        <v>6.6574202988512095E-4</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0">
        <f t="shared" si="36"/>
        <v>5.2386049127362763E-3</v>
      </c>
      <c r="S44" s="494">
        <f t="shared" si="36"/>
        <v>3.2995013166403474E-3</v>
      </c>
      <c r="T44" s="494">
        <f t="shared" si="36"/>
        <v>3.3707820636321964E-3</v>
      </c>
    </row>
    <row r="45" spans="2:20" x14ac:dyDescent="0.25">
      <c r="B45" s="548" t="s">
        <v>332</v>
      </c>
      <c r="C45" s="352">
        <f t="shared" ref="C45:K45" si="37">IFERROR(C27/C$30,"-")</f>
        <v>1.5007267073986107E-4</v>
      </c>
      <c r="D45" s="561">
        <f t="shared" si="37"/>
        <v>2.1918793072643532E-4</v>
      </c>
      <c r="E45" s="455">
        <f t="shared" si="37"/>
        <v>3.8665948497598438E-3</v>
      </c>
      <c r="F45" s="493">
        <f t="shared" si="37"/>
        <v>0</v>
      </c>
      <c r="G45" s="561">
        <f t="shared" si="37"/>
        <v>0</v>
      </c>
      <c r="H45" s="561">
        <f t="shared" si="37"/>
        <v>0</v>
      </c>
      <c r="I45" s="591">
        <f t="shared" si="37"/>
        <v>1.2210662137573456E-4</v>
      </c>
      <c r="J45" s="34">
        <f t="shared" si="37"/>
        <v>1.8363476463113842E-4</v>
      </c>
      <c r="K45" s="584">
        <f t="shared" si="37"/>
        <v>3.3002321953421528E-3</v>
      </c>
      <c r="L45" s="352">
        <f t="shared" ref="L45:T45" si="38">IFERROR(L27/L$30,"-")</f>
        <v>2.1328153222650371E-4</v>
      </c>
      <c r="M45" s="561">
        <f t="shared" si="38"/>
        <v>3.2943835352616455E-4</v>
      </c>
      <c r="N45" s="455">
        <f t="shared" si="38"/>
        <v>1.1770875578497632E-3</v>
      </c>
      <c r="O45" s="493">
        <f t="shared" si="38"/>
        <v>1.4990625804359803E-2</v>
      </c>
      <c r="P45" s="561">
        <f t="shared" si="38"/>
        <v>2.2444903889481821E-5</v>
      </c>
      <c r="Q45" s="561">
        <f t="shared" si="38"/>
        <v>0</v>
      </c>
      <c r="R45" s="591">
        <f t="shared" si="38"/>
        <v>2.3837973094890442E-3</v>
      </c>
      <c r="S45" s="34">
        <f t="shared" si="38"/>
        <v>2.7822798562299135E-4</v>
      </c>
      <c r="T45" s="34">
        <f t="shared" si="38"/>
        <v>9.8834047140000333E-4</v>
      </c>
    </row>
    <row r="46" spans="2:20" x14ac:dyDescent="0.25">
      <c r="B46" s="547" t="s">
        <v>333</v>
      </c>
      <c r="C46" s="248">
        <f t="shared" ref="C46:K46" si="39">IFERROR(C28/C$30,"-")</f>
        <v>7.0925497607327737E-3</v>
      </c>
      <c r="D46" s="350">
        <f t="shared" si="39"/>
        <v>3.7673129066175724E-2</v>
      </c>
      <c r="E46" s="454">
        <f t="shared" si="39"/>
        <v>0.14497142464943555</v>
      </c>
      <c r="F46" s="492">
        <f t="shared" si="39"/>
        <v>0</v>
      </c>
      <c r="G46" s="350">
        <f t="shared" si="39"/>
        <v>3.0363650682359026E-2</v>
      </c>
      <c r="H46" s="350">
        <f t="shared" si="39"/>
        <v>0.12460263708528911</v>
      </c>
      <c r="I46" s="590">
        <f t="shared" si="39"/>
        <v>5.7708527738776442E-3</v>
      </c>
      <c r="J46" s="494">
        <f t="shared" si="39"/>
        <v>3.6487502201646572E-2</v>
      </c>
      <c r="K46" s="583">
        <f t="shared" si="39"/>
        <v>0.1419878897717598</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0">
        <f t="shared" si="40"/>
        <v>1.2844127128880285E-2</v>
      </c>
      <c r="S46" s="494">
        <f t="shared" si="40"/>
        <v>6.6701268135283542E-2</v>
      </c>
      <c r="T46" s="494">
        <f t="shared" si="40"/>
        <v>0.14054804669982701</v>
      </c>
    </row>
    <row r="47" spans="2:20" ht="15.75" thickBot="1" x14ac:dyDescent="0.3">
      <c r="B47" s="550" t="s">
        <v>141</v>
      </c>
      <c r="C47" s="551">
        <f t="shared" ref="C47:K47" si="41">IFERROR(C29/C$30,"-")</f>
        <v>0.35396339074187128</v>
      </c>
      <c r="D47" s="375">
        <f t="shared" si="41"/>
        <v>0.38683607759179794</v>
      </c>
      <c r="E47" s="552">
        <f t="shared" si="41"/>
        <v>0.10755199117683806</v>
      </c>
      <c r="F47" s="555">
        <f t="shared" si="41"/>
        <v>0.48423899488673439</v>
      </c>
      <c r="G47" s="375">
        <f t="shared" si="41"/>
        <v>0.36266821187231385</v>
      </c>
      <c r="H47" s="375">
        <f t="shared" si="41"/>
        <v>6.5451663947939248E-2</v>
      </c>
      <c r="I47" s="592">
        <f t="shared" si="41"/>
        <v>0.37824025579994697</v>
      </c>
      <c r="J47" s="59">
        <f t="shared" si="41"/>
        <v>0.38291595233104148</v>
      </c>
      <c r="K47" s="562">
        <f t="shared" si="41"/>
        <v>0.10138531118896878</v>
      </c>
      <c r="L47" s="551">
        <f t="shared" ref="L47:T47" si="42">IFERROR(L29/L$30,"-")</f>
        <v>0.43851678337815431</v>
      </c>
      <c r="M47" s="375">
        <f t="shared" si="42"/>
        <v>0.36554174590139493</v>
      </c>
      <c r="N47" s="552">
        <f t="shared" si="42"/>
        <v>0.34718528903083196</v>
      </c>
      <c r="O47" s="555">
        <f t="shared" si="42"/>
        <v>0.47042287118479942</v>
      </c>
      <c r="P47" s="375">
        <f t="shared" si="42"/>
        <v>0.38773186927948333</v>
      </c>
      <c r="Q47" s="375">
        <f t="shared" si="42"/>
        <v>0.22880039873125735</v>
      </c>
      <c r="R47" s="592">
        <f t="shared" si="42"/>
        <v>0.44320319155134974</v>
      </c>
      <c r="S47" s="59">
        <f t="shared" si="42"/>
        <v>0.36924333752608124</v>
      </c>
      <c r="T47" s="59">
        <f t="shared" si="42"/>
        <v>0.32820216158656834</v>
      </c>
    </row>
    <row r="49" spans="1:8" x14ac:dyDescent="0.25">
      <c r="A49" s="667" t="s">
        <v>352</v>
      </c>
      <c r="B49" s="666"/>
      <c r="C49" s="666"/>
      <c r="D49" s="666"/>
      <c r="E49" s="666"/>
      <c r="F49" s="666"/>
      <c r="G49" s="603"/>
      <c r="H49" s="666"/>
    </row>
    <row r="50" spans="1:8" x14ac:dyDescent="0.25">
      <c r="A50" s="666"/>
      <c r="B50" s="666"/>
      <c r="C50" s="666"/>
      <c r="D50" s="666"/>
      <c r="E50" s="666"/>
      <c r="F50" s="666"/>
      <c r="G50" s="536"/>
      <c r="H50" s="666"/>
    </row>
    <row r="51" spans="1:8" x14ac:dyDescent="0.25">
      <c r="A51" s="666"/>
      <c r="B51" s="667"/>
      <c r="C51" s="737" t="str">
        <f>$A$1</f>
        <v>South Lanarkshire</v>
      </c>
      <c r="D51" s="738"/>
      <c r="E51" s="746"/>
      <c r="F51" s="738" t="s">
        <v>90</v>
      </c>
      <c r="G51" s="738"/>
      <c r="H51" s="738"/>
    </row>
    <row r="52" spans="1:8" ht="15.75" thickBot="1" x14ac:dyDescent="0.3">
      <c r="A52" s="666"/>
      <c r="B52" s="598" t="s">
        <v>353</v>
      </c>
      <c r="C52" s="600" t="s">
        <v>94</v>
      </c>
      <c r="D52" s="600" t="s">
        <v>96</v>
      </c>
      <c r="E52" s="601" t="s">
        <v>97</v>
      </c>
      <c r="F52" s="600" t="s">
        <v>94</v>
      </c>
      <c r="G52" s="600" t="s">
        <v>96</v>
      </c>
      <c r="H52" s="600" t="s">
        <v>97</v>
      </c>
    </row>
    <row r="53" spans="1:8" x14ac:dyDescent="0.25">
      <c r="A53" s="666"/>
      <c r="B53" s="602" t="s">
        <v>354</v>
      </c>
      <c r="C53" s="609">
        <f>I30</f>
        <v>28663474.270000003</v>
      </c>
      <c r="D53" s="609">
        <f t="shared" ref="D53:E53" si="43">J30</f>
        <v>28861637.449999999</v>
      </c>
      <c r="E53" s="611">
        <f t="shared" si="43"/>
        <v>38527592.143199995</v>
      </c>
      <c r="F53" s="603">
        <f>R30</f>
        <v>220648617.19</v>
      </c>
      <c r="G53" s="603">
        <f t="shared" ref="G53:H53" si="44">S30</f>
        <v>267087438.50338</v>
      </c>
      <c r="H53" s="603">
        <f t="shared" si="44"/>
        <v>337203272.09879994</v>
      </c>
    </row>
    <row r="54" spans="1:8" x14ac:dyDescent="0.25">
      <c r="A54" s="666"/>
      <c r="B54" s="597" t="s">
        <v>355</v>
      </c>
      <c r="C54" s="610" t="s">
        <v>429</v>
      </c>
      <c r="D54" s="610">
        <v>800225</v>
      </c>
      <c r="E54" s="612">
        <v>0</v>
      </c>
      <c r="F54" s="605" t="s">
        <v>429</v>
      </c>
      <c r="G54" s="605">
        <v>21975914.620000001</v>
      </c>
      <c r="H54" s="605">
        <v>19392009.030000001</v>
      </c>
    </row>
    <row r="55" spans="1:8" x14ac:dyDescent="0.25">
      <c r="A55" s="666"/>
      <c r="B55" s="602" t="s">
        <v>356</v>
      </c>
      <c r="C55" s="609" t="s">
        <v>429</v>
      </c>
      <c r="D55" s="609">
        <v>2822663.52</v>
      </c>
      <c r="E55" s="611">
        <v>2504115.4699999997</v>
      </c>
      <c r="F55" s="604" t="s">
        <v>429</v>
      </c>
      <c r="G55" s="604">
        <v>30217870.109999999</v>
      </c>
      <c r="H55" s="604">
        <v>21318013.316</v>
      </c>
    </row>
    <row r="56" spans="1:8" x14ac:dyDescent="0.25">
      <c r="A56" s="666"/>
      <c r="B56" s="597" t="s">
        <v>357</v>
      </c>
      <c r="C56" s="610">
        <f>IFERROR(C58-(SUM(C53:C55)),"-")</f>
        <v>851915.28000000119</v>
      </c>
      <c r="D56" s="610">
        <f t="shared" ref="D56:E56" si="45">IFERROR(D58-(SUM(D53:D55)),"-")</f>
        <v>0</v>
      </c>
      <c r="E56" s="612">
        <f t="shared" si="45"/>
        <v>7.4505805969238281E-9</v>
      </c>
      <c r="F56" s="605">
        <f>IFERROR(F58-(SUM(F53:F55)),"-")</f>
        <v>81142615.540000021</v>
      </c>
      <c r="G56" s="605">
        <f t="shared" ref="G56" si="46">IFERROR(G58-(SUM(G53:G55)),"-")</f>
        <v>12664316.306620002</v>
      </c>
      <c r="H56" s="605">
        <f t="shared" ref="H56" si="47">IFERROR(H58-(SUM(H53:H55)),"-")</f>
        <v>1.1920928955078125E-7</v>
      </c>
    </row>
    <row r="57" spans="1:8" s="599" customFormat="1" x14ac:dyDescent="0.25">
      <c r="A57" s="666"/>
      <c r="B57" s="597" t="s">
        <v>358</v>
      </c>
      <c r="C57" s="610">
        <v>0</v>
      </c>
      <c r="D57" s="610">
        <v>0</v>
      </c>
      <c r="E57" s="612">
        <v>152352</v>
      </c>
      <c r="F57" s="605">
        <v>85820538.799999997</v>
      </c>
      <c r="G57" s="605">
        <v>47195663.519999996</v>
      </c>
      <c r="H57" s="605">
        <v>26445620.789999999</v>
      </c>
    </row>
    <row r="58" spans="1:8" ht="20.25" customHeight="1" x14ac:dyDescent="0.25">
      <c r="A58" s="666"/>
      <c r="B58" s="614" t="s">
        <v>359</v>
      </c>
      <c r="C58" s="615">
        <v>29515389.550000004</v>
      </c>
      <c r="D58" s="615">
        <v>32484525.969999999</v>
      </c>
      <c r="E58" s="616">
        <v>41031707.613200001</v>
      </c>
      <c r="F58" s="615">
        <v>301791232.73000002</v>
      </c>
      <c r="G58" s="615">
        <v>331945539.54000002</v>
      </c>
      <c r="H58" s="615">
        <v>377913294.44480002</v>
      </c>
    </row>
    <row r="59" spans="1:8" ht="15.75" thickBot="1" x14ac:dyDescent="0.3">
      <c r="A59" s="666"/>
      <c r="B59" s="606" t="s">
        <v>360</v>
      </c>
      <c r="C59" s="607">
        <f>SUM(C57:C58)</f>
        <v>29515389.550000004</v>
      </c>
      <c r="D59" s="607">
        <f t="shared" ref="D59:H59" si="48">SUM(D57:D58)</f>
        <v>32484525.969999999</v>
      </c>
      <c r="E59" s="613">
        <f t="shared" si="48"/>
        <v>41184059.613200001</v>
      </c>
      <c r="F59" s="607">
        <f t="shared" si="48"/>
        <v>387611771.53000003</v>
      </c>
      <c r="G59" s="607">
        <f t="shared" si="48"/>
        <v>379141203.06</v>
      </c>
      <c r="H59" s="607">
        <f t="shared" si="48"/>
        <v>404358915.23480004</v>
      </c>
    </row>
    <row r="61" spans="1:8" x14ac:dyDescent="0.25">
      <c r="A61" s="11"/>
      <c r="B61" s="666"/>
      <c r="C61" s="603"/>
      <c r="D61" s="603"/>
      <c r="E61" s="603"/>
      <c r="F61" s="603"/>
      <c r="G61" s="603"/>
      <c r="H61" s="603"/>
    </row>
    <row r="62" spans="1:8" x14ac:dyDescent="0.25">
      <c r="A62" s="666"/>
      <c r="B62" s="666"/>
      <c r="C62" s="666"/>
      <c r="D62" s="603"/>
      <c r="E62" s="536"/>
      <c r="F62" s="666"/>
      <c r="G62" s="666"/>
      <c r="H62" s="666"/>
    </row>
    <row r="63" spans="1:8" x14ac:dyDescent="0.25">
      <c r="A63" s="666"/>
      <c r="B63" s="666"/>
      <c r="C63" s="666"/>
      <c r="D63" s="666"/>
      <c r="E63" s="536"/>
      <c r="F63" s="666"/>
      <c r="G63" s="666"/>
      <c r="H63" s="666"/>
    </row>
    <row r="64" spans="1:8" x14ac:dyDescent="0.25">
      <c r="A64" s="666"/>
      <c r="B64" s="666"/>
      <c r="C64" s="666"/>
      <c r="D64" s="666"/>
      <c r="E64" s="536"/>
      <c r="F64" s="666"/>
      <c r="G64" s="666"/>
      <c r="H64" s="666"/>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599"/>
    <col min="2" max="2" width="76.5703125" style="599" customWidth="1"/>
    <col min="3" max="5" width="9.5703125" style="599" bestFit="1" customWidth="1"/>
    <col min="6" max="6" width="9.140625" style="599"/>
    <col min="7" max="8" width="9.28515625" style="599" bestFit="1" customWidth="1"/>
    <col min="9" max="14" width="9.5703125" style="599" bestFit="1" customWidth="1"/>
    <col min="15" max="17" width="9.28515625" style="599" bestFit="1" customWidth="1"/>
    <col min="18" max="20" width="9.5703125" style="599" bestFit="1" customWidth="1"/>
    <col min="21" max="16384" width="9.140625" style="599"/>
  </cols>
  <sheetData>
    <row r="1" spans="1:22" ht="18.75" x14ac:dyDescent="0.3">
      <c r="A1" s="731" t="s">
        <v>1</v>
      </c>
      <c r="B1" s="731"/>
      <c r="C1" s="731"/>
      <c r="D1" s="666"/>
      <c r="E1" s="666"/>
      <c r="F1" s="666"/>
      <c r="G1" s="666"/>
      <c r="H1" s="666"/>
      <c r="I1" s="666"/>
      <c r="J1" s="666"/>
      <c r="K1" s="666"/>
      <c r="L1" s="666"/>
      <c r="M1" s="666"/>
      <c r="N1" s="666"/>
      <c r="O1" s="666"/>
      <c r="P1" s="666"/>
      <c r="Q1" s="666"/>
      <c r="R1" s="666"/>
      <c r="S1" s="666"/>
      <c r="T1" s="666"/>
      <c r="U1" s="666"/>
      <c r="V1" s="666"/>
    </row>
    <row r="2" spans="1:22" x14ac:dyDescent="0.25">
      <c r="A2" s="667" t="s">
        <v>16</v>
      </c>
      <c r="B2" s="666"/>
      <c r="C2" s="666"/>
      <c r="D2" s="666"/>
      <c r="E2" s="666"/>
      <c r="F2" s="666"/>
      <c r="G2" s="666"/>
      <c r="H2" s="666"/>
      <c r="I2" s="666"/>
      <c r="J2" s="666"/>
      <c r="K2" s="666"/>
      <c r="L2" s="666"/>
      <c r="M2" s="666"/>
      <c r="N2" s="666"/>
      <c r="O2" s="666"/>
      <c r="P2" s="666"/>
      <c r="Q2" s="666"/>
      <c r="R2" s="666"/>
      <c r="S2" s="666"/>
      <c r="T2" s="666"/>
      <c r="U2" s="666"/>
      <c r="V2" s="666"/>
    </row>
    <row r="3" spans="1:22" s="666" customFormat="1" x14ac:dyDescent="0.25">
      <c r="A3" s="282" t="s">
        <v>21</v>
      </c>
    </row>
    <row r="4" spans="1:22" s="666" customFormat="1" x14ac:dyDescent="0.25"/>
    <row r="5" spans="1:22" s="666" customFormat="1" x14ac:dyDescent="0.25">
      <c r="A5" s="278" t="s">
        <v>361</v>
      </c>
      <c r="B5" s="278"/>
      <c r="C5" s="279" t="s">
        <v>362</v>
      </c>
    </row>
    <row r="6" spans="1:22" s="666" customFormat="1" x14ac:dyDescent="0.25">
      <c r="A6" s="278" t="s">
        <v>363</v>
      </c>
      <c r="B6" s="278"/>
      <c r="C6" s="279" t="s">
        <v>364</v>
      </c>
    </row>
    <row r="7" spans="1:22" s="666" customFormat="1" x14ac:dyDescent="0.25">
      <c r="A7" s="278" t="s">
        <v>365</v>
      </c>
      <c r="B7" s="278"/>
      <c r="C7" s="279" t="s">
        <v>366</v>
      </c>
    </row>
    <row r="8" spans="1:22" s="666" customFormat="1" x14ac:dyDescent="0.25"/>
    <row r="9" spans="1:22" s="666" customFormat="1" x14ac:dyDescent="0.25">
      <c r="A9" s="667" t="s">
        <v>367</v>
      </c>
    </row>
    <row r="10" spans="1:22" s="666" customFormat="1" x14ac:dyDescent="0.25">
      <c r="A10" s="667"/>
    </row>
    <row r="11" spans="1:22" s="666" customFormat="1" x14ac:dyDescent="0.25">
      <c r="B11" s="667"/>
      <c r="C11" s="737" t="str">
        <f>$A$1</f>
        <v>South Lanarkshire</v>
      </c>
      <c r="D11" s="738"/>
      <c r="E11" s="738"/>
      <c r="F11" s="738"/>
      <c r="G11" s="738"/>
      <c r="H11" s="738"/>
      <c r="I11" s="738"/>
      <c r="J11" s="738"/>
      <c r="K11" s="746"/>
      <c r="L11" s="738" t="s">
        <v>90</v>
      </c>
      <c r="M11" s="738"/>
      <c r="N11" s="738"/>
      <c r="O11" s="738"/>
      <c r="P11" s="738"/>
      <c r="Q11" s="738"/>
      <c r="R11" s="738"/>
      <c r="S11" s="738"/>
      <c r="T11" s="738"/>
    </row>
    <row r="12" spans="1:22" x14ac:dyDescent="0.25">
      <c r="A12" s="666"/>
      <c r="B12" s="667"/>
      <c r="C12" s="748" t="s">
        <v>368</v>
      </c>
      <c r="D12" s="749" t="s">
        <v>368</v>
      </c>
      <c r="E12" s="772" t="s">
        <v>368</v>
      </c>
      <c r="F12" s="771" t="s">
        <v>369</v>
      </c>
      <c r="G12" s="749" t="s">
        <v>369</v>
      </c>
      <c r="H12" s="772" t="s">
        <v>369</v>
      </c>
      <c r="I12" s="749" t="s">
        <v>370</v>
      </c>
      <c r="J12" s="749" t="s">
        <v>370</v>
      </c>
      <c r="K12" s="772" t="s">
        <v>370</v>
      </c>
      <c r="L12" s="748" t="s">
        <v>368</v>
      </c>
      <c r="M12" s="749" t="s">
        <v>368</v>
      </c>
      <c r="N12" s="772" t="s">
        <v>368</v>
      </c>
      <c r="O12" s="771" t="s">
        <v>369</v>
      </c>
      <c r="P12" s="749" t="s">
        <v>369</v>
      </c>
      <c r="Q12" s="772" t="s">
        <v>369</v>
      </c>
      <c r="R12" s="771" t="s">
        <v>370</v>
      </c>
      <c r="S12" s="749" t="s">
        <v>370</v>
      </c>
      <c r="T12" s="749" t="s">
        <v>370</v>
      </c>
      <c r="U12" s="666"/>
      <c r="V12" s="666"/>
    </row>
    <row r="13" spans="1:22" s="650" customFormat="1" ht="15.75" thickBot="1" x14ac:dyDescent="0.3">
      <c r="A13" s="666"/>
      <c r="B13" s="667" t="s">
        <v>371</v>
      </c>
      <c r="C13" s="662" t="s">
        <v>94</v>
      </c>
      <c r="D13" s="689" t="s">
        <v>96</v>
      </c>
      <c r="E13" s="689" t="s">
        <v>97</v>
      </c>
      <c r="F13" s="690" t="s">
        <v>94</v>
      </c>
      <c r="G13" s="689" t="s">
        <v>96</v>
      </c>
      <c r="H13" s="201" t="s">
        <v>97</v>
      </c>
      <c r="I13" s="689" t="s">
        <v>94</v>
      </c>
      <c r="J13" s="689" t="s">
        <v>96</v>
      </c>
      <c r="K13" s="91" t="s">
        <v>97</v>
      </c>
      <c r="L13" s="689" t="s">
        <v>94</v>
      </c>
      <c r="M13" s="689" t="s">
        <v>96</v>
      </c>
      <c r="N13" s="689" t="s">
        <v>97</v>
      </c>
      <c r="O13" s="690" t="s">
        <v>94</v>
      </c>
      <c r="P13" s="689" t="s">
        <v>96</v>
      </c>
      <c r="Q13" s="201" t="s">
        <v>97</v>
      </c>
      <c r="R13" s="689" t="s">
        <v>94</v>
      </c>
      <c r="S13" s="689" t="s">
        <v>96</v>
      </c>
      <c r="T13" s="689" t="s">
        <v>97</v>
      </c>
      <c r="U13" s="649"/>
      <c r="V13" s="649"/>
    </row>
    <row r="14" spans="1:22" s="650" customFormat="1" x14ac:dyDescent="0.25">
      <c r="A14" s="666"/>
      <c r="B14" s="160" t="s">
        <v>93</v>
      </c>
      <c r="C14" s="84"/>
      <c r="D14" s="81"/>
      <c r="E14" s="81"/>
      <c r="F14" s="691"/>
      <c r="G14" s="81"/>
      <c r="H14" s="692"/>
      <c r="I14" s="81"/>
      <c r="J14" s="81"/>
      <c r="K14" s="85"/>
      <c r="L14" s="81"/>
      <c r="M14" s="81"/>
      <c r="N14" s="81"/>
      <c r="O14" s="691"/>
      <c r="P14" s="81"/>
      <c r="Q14" s="692"/>
      <c r="R14" s="81"/>
      <c r="S14" s="81"/>
      <c r="T14" s="81"/>
      <c r="U14" s="649"/>
      <c r="V14" s="649"/>
    </row>
    <row r="15" spans="1:22" s="650" customFormat="1" x14ac:dyDescent="0.25">
      <c r="A15" s="666"/>
      <c r="B15" s="693" t="s">
        <v>372</v>
      </c>
      <c r="C15" s="39">
        <v>145</v>
      </c>
      <c r="D15" s="626" t="s">
        <v>428</v>
      </c>
      <c r="E15" s="626">
        <v>0</v>
      </c>
      <c r="F15" s="704">
        <v>20</v>
      </c>
      <c r="G15" s="626" t="s">
        <v>428</v>
      </c>
      <c r="H15" s="625">
        <v>0</v>
      </c>
      <c r="I15" s="626">
        <v>165</v>
      </c>
      <c r="J15" s="626" t="s">
        <v>428</v>
      </c>
      <c r="K15" s="41">
        <v>0</v>
      </c>
      <c r="L15" s="626">
        <v>1390</v>
      </c>
      <c r="M15" s="626">
        <v>329</v>
      </c>
      <c r="N15" s="626">
        <v>262</v>
      </c>
      <c r="O15" s="704">
        <v>20</v>
      </c>
      <c r="P15" s="626">
        <v>7</v>
      </c>
      <c r="Q15" s="625">
        <v>14</v>
      </c>
      <c r="R15" s="626">
        <v>1617</v>
      </c>
      <c r="S15" s="626">
        <v>342</v>
      </c>
      <c r="T15" s="626">
        <v>336</v>
      </c>
      <c r="U15" s="649"/>
      <c r="V15" s="649"/>
    </row>
    <row r="16" spans="1:22" s="650" customFormat="1" x14ac:dyDescent="0.25">
      <c r="A16" s="666"/>
      <c r="B16" s="695" t="s">
        <v>373</v>
      </c>
      <c r="C16" s="36">
        <v>150</v>
      </c>
      <c r="D16" s="628" t="s">
        <v>428</v>
      </c>
      <c r="E16" s="628">
        <v>0</v>
      </c>
      <c r="F16" s="705">
        <v>15</v>
      </c>
      <c r="G16" s="628" t="s">
        <v>428</v>
      </c>
      <c r="H16" s="627">
        <v>0</v>
      </c>
      <c r="I16" s="628">
        <v>165</v>
      </c>
      <c r="J16" s="628" t="s">
        <v>428</v>
      </c>
      <c r="K16" s="38">
        <v>0</v>
      </c>
      <c r="L16" s="628">
        <v>285</v>
      </c>
      <c r="M16" s="628">
        <v>324</v>
      </c>
      <c r="N16" s="628">
        <v>129.16</v>
      </c>
      <c r="O16" s="705">
        <v>15</v>
      </c>
      <c r="P16" s="628">
        <v>12</v>
      </c>
      <c r="Q16" s="627">
        <v>6.84</v>
      </c>
      <c r="R16" s="628">
        <v>337</v>
      </c>
      <c r="S16" s="628">
        <v>342</v>
      </c>
      <c r="T16" s="628">
        <v>289</v>
      </c>
      <c r="U16" s="649"/>
      <c r="V16" s="649"/>
    </row>
    <row r="17" spans="1:22" x14ac:dyDescent="0.25">
      <c r="A17" s="666"/>
      <c r="B17" s="693" t="s">
        <v>374</v>
      </c>
      <c r="C17" s="39">
        <v>76</v>
      </c>
      <c r="D17" s="626" t="s">
        <v>428</v>
      </c>
      <c r="E17" s="626">
        <v>0</v>
      </c>
      <c r="F17" s="704">
        <v>89</v>
      </c>
      <c r="G17" s="626" t="s">
        <v>428</v>
      </c>
      <c r="H17" s="625">
        <v>0</v>
      </c>
      <c r="I17" s="626">
        <v>165</v>
      </c>
      <c r="J17" s="626" t="s">
        <v>428</v>
      </c>
      <c r="K17" s="41">
        <v>0</v>
      </c>
      <c r="L17" s="626">
        <v>177</v>
      </c>
      <c r="M17" s="626">
        <v>304</v>
      </c>
      <c r="N17" s="626">
        <v>89</v>
      </c>
      <c r="O17" s="704">
        <v>89</v>
      </c>
      <c r="P17" s="626">
        <v>5</v>
      </c>
      <c r="Q17" s="625">
        <v>0</v>
      </c>
      <c r="R17" s="626">
        <v>437</v>
      </c>
      <c r="S17" s="626">
        <v>342</v>
      </c>
      <c r="T17" s="626">
        <v>271</v>
      </c>
      <c r="U17" s="649"/>
      <c r="V17" s="649"/>
    </row>
    <row r="18" spans="1:22" x14ac:dyDescent="0.25">
      <c r="A18" s="666"/>
      <c r="B18" s="695" t="s">
        <v>375</v>
      </c>
      <c r="C18" s="36">
        <v>155</v>
      </c>
      <c r="D18" s="628" t="s">
        <v>428</v>
      </c>
      <c r="E18" s="628">
        <v>0</v>
      </c>
      <c r="F18" s="705">
        <v>10</v>
      </c>
      <c r="G18" s="628" t="s">
        <v>428</v>
      </c>
      <c r="H18" s="627">
        <v>0</v>
      </c>
      <c r="I18" s="628">
        <v>165</v>
      </c>
      <c r="J18" s="628" t="s">
        <v>428</v>
      </c>
      <c r="K18" s="38">
        <v>0</v>
      </c>
      <c r="L18" s="628">
        <v>185</v>
      </c>
      <c r="M18" s="628">
        <v>292</v>
      </c>
      <c r="N18" s="628">
        <v>24.66</v>
      </c>
      <c r="O18" s="705">
        <v>10</v>
      </c>
      <c r="P18" s="628">
        <v>2</v>
      </c>
      <c r="Q18" s="627">
        <v>11.34</v>
      </c>
      <c r="R18" s="628">
        <v>337</v>
      </c>
      <c r="S18" s="628">
        <v>342</v>
      </c>
      <c r="T18" s="628">
        <v>289</v>
      </c>
      <c r="U18" s="649"/>
      <c r="V18" s="649"/>
    </row>
    <row r="19" spans="1:22" x14ac:dyDescent="0.25">
      <c r="A19" s="666"/>
      <c r="B19" s="693" t="s">
        <v>376</v>
      </c>
      <c r="C19" s="39">
        <v>165</v>
      </c>
      <c r="D19" s="626" t="s">
        <v>428</v>
      </c>
      <c r="E19" s="626">
        <v>0</v>
      </c>
      <c r="F19" s="704">
        <v>0</v>
      </c>
      <c r="G19" s="626" t="s">
        <v>428</v>
      </c>
      <c r="H19" s="625">
        <v>0</v>
      </c>
      <c r="I19" s="626">
        <v>165</v>
      </c>
      <c r="J19" s="626" t="s">
        <v>428</v>
      </c>
      <c r="K19" s="41">
        <v>0</v>
      </c>
      <c r="L19" s="626">
        <v>1154</v>
      </c>
      <c r="M19" s="626">
        <v>1554</v>
      </c>
      <c r="N19" s="626">
        <v>1669.16</v>
      </c>
      <c r="O19" s="704">
        <v>0</v>
      </c>
      <c r="P19" s="626">
        <v>183</v>
      </c>
      <c r="Q19" s="625">
        <v>233.84</v>
      </c>
      <c r="R19" s="626">
        <v>1617</v>
      </c>
      <c r="S19" s="626">
        <v>1848</v>
      </c>
      <c r="T19" s="626">
        <v>2115</v>
      </c>
      <c r="U19" s="649"/>
      <c r="V19" s="649"/>
    </row>
    <row r="20" spans="1:22" s="647" customFormat="1" x14ac:dyDescent="0.25">
      <c r="A20" s="666"/>
      <c r="B20" s="328" t="s">
        <v>377</v>
      </c>
      <c r="C20" s="659"/>
      <c r="D20" s="660"/>
      <c r="E20" s="660"/>
      <c r="F20" s="697"/>
      <c r="G20" s="660"/>
      <c r="H20" s="698"/>
      <c r="I20" s="660"/>
      <c r="J20" s="660"/>
      <c r="K20" s="661"/>
      <c r="L20" s="660"/>
      <c r="M20" s="660"/>
      <c r="N20" s="660"/>
      <c r="O20" s="697"/>
      <c r="P20" s="660"/>
      <c r="Q20" s="698"/>
      <c r="R20" s="660"/>
      <c r="S20" s="660"/>
      <c r="T20" s="660"/>
      <c r="U20" s="649"/>
      <c r="V20" s="649"/>
    </row>
    <row r="21" spans="1:22" x14ac:dyDescent="0.25">
      <c r="A21" s="666"/>
      <c r="B21" s="693" t="s">
        <v>372</v>
      </c>
      <c r="C21" s="325">
        <f>IFERROR(C15/I15,"")</f>
        <v>0.87878787878787878</v>
      </c>
      <c r="D21" s="637" t="str">
        <f t="shared" ref="D21:E25" si="0">IFERROR(D15/J15,"")</f>
        <v/>
      </c>
      <c r="E21" s="637" t="str">
        <f t="shared" si="0"/>
        <v/>
      </c>
      <c r="F21" s="620">
        <f>IFERROR(F15/I15,"")</f>
        <v>0.12121212121212122</v>
      </c>
      <c r="G21" s="637" t="str">
        <f t="shared" ref="G21:H21" si="1">IFERROR(G15/J15,"")</f>
        <v/>
      </c>
      <c r="H21" s="634" t="str">
        <f t="shared" si="1"/>
        <v/>
      </c>
      <c r="I21" s="694"/>
      <c r="J21" s="694"/>
      <c r="K21" s="653"/>
      <c r="L21" s="325">
        <f>IFERROR(L15/R15,"")</f>
        <v>0.85961657390228818</v>
      </c>
      <c r="M21" s="637">
        <f t="shared" ref="M21:N21" si="2">IFERROR(M15/S15,"")</f>
        <v>0.96198830409356728</v>
      </c>
      <c r="N21" s="637">
        <f t="shared" si="2"/>
        <v>0.77976190476190477</v>
      </c>
      <c r="O21" s="620">
        <f>IFERROR(O15/R15,"")</f>
        <v>1.2368583797155226E-2</v>
      </c>
      <c r="P21" s="637">
        <f t="shared" ref="P21:Q21" si="3">IFERROR(P15/S15,"")</f>
        <v>2.046783625730994E-2</v>
      </c>
      <c r="Q21" s="634">
        <f t="shared" si="3"/>
        <v>4.1666666666666664E-2</v>
      </c>
      <c r="R21" s="694"/>
      <c r="S21" s="694"/>
      <c r="T21" s="694"/>
      <c r="U21" s="649"/>
      <c r="V21" s="649"/>
    </row>
    <row r="22" spans="1:22" s="666" customFormat="1" x14ac:dyDescent="0.25">
      <c r="B22" s="695" t="s">
        <v>373</v>
      </c>
      <c r="C22" s="324">
        <f t="shared" ref="C22:C25" si="4">IFERROR(C16/I16,"")</f>
        <v>0.90909090909090906</v>
      </c>
      <c r="D22" s="636" t="str">
        <f t="shared" si="0"/>
        <v/>
      </c>
      <c r="E22" s="636" t="str">
        <f t="shared" si="0"/>
        <v/>
      </c>
      <c r="F22" s="699">
        <f t="shared" ref="F22:H25" si="5">IFERROR(F16/I16,"")</f>
        <v>9.0909090909090912E-2</v>
      </c>
      <c r="G22" s="636" t="str">
        <f t="shared" si="5"/>
        <v/>
      </c>
      <c r="H22" s="635" t="str">
        <f t="shared" si="5"/>
        <v/>
      </c>
      <c r="I22" s="696"/>
      <c r="J22" s="696"/>
      <c r="K22" s="655"/>
      <c r="L22" s="636">
        <f t="shared" ref="L22:N25" si="6">IFERROR(L16/R16,"")</f>
        <v>0.8456973293768546</v>
      </c>
      <c r="M22" s="636">
        <f t="shared" si="6"/>
        <v>0.94736842105263153</v>
      </c>
      <c r="N22" s="636">
        <f t="shared" si="6"/>
        <v>0.44692041522491349</v>
      </c>
      <c r="O22" s="699">
        <f t="shared" ref="O22:Q25" si="7">IFERROR(O16/R16,"")</f>
        <v>4.4510385756676561E-2</v>
      </c>
      <c r="P22" s="636">
        <f t="shared" si="7"/>
        <v>3.5087719298245612E-2</v>
      </c>
      <c r="Q22" s="635">
        <f t="shared" si="7"/>
        <v>2.3667820069204152E-2</v>
      </c>
      <c r="R22" s="696"/>
      <c r="S22" s="696"/>
      <c r="T22" s="696"/>
      <c r="U22" s="649"/>
      <c r="V22" s="649"/>
    </row>
    <row r="23" spans="1:22" s="647" customFormat="1" x14ac:dyDescent="0.25">
      <c r="A23" s="666"/>
      <c r="B23" s="693" t="s">
        <v>374</v>
      </c>
      <c r="C23" s="325">
        <f t="shared" si="4"/>
        <v>0.46060606060606063</v>
      </c>
      <c r="D23" s="637" t="str">
        <f t="shared" si="0"/>
        <v/>
      </c>
      <c r="E23" s="637" t="str">
        <f t="shared" si="0"/>
        <v/>
      </c>
      <c r="F23" s="620">
        <f t="shared" si="5"/>
        <v>0.53939393939393943</v>
      </c>
      <c r="G23" s="637" t="str">
        <f t="shared" si="5"/>
        <v/>
      </c>
      <c r="H23" s="634" t="str">
        <f t="shared" si="5"/>
        <v/>
      </c>
      <c r="I23" s="694"/>
      <c r="J23" s="694"/>
      <c r="K23" s="653"/>
      <c r="L23" s="637">
        <f t="shared" si="6"/>
        <v>0.40503432494279173</v>
      </c>
      <c r="M23" s="637">
        <f t="shared" si="6"/>
        <v>0.88888888888888884</v>
      </c>
      <c r="N23" s="637">
        <f t="shared" si="6"/>
        <v>0.32841328413284132</v>
      </c>
      <c r="O23" s="620">
        <f t="shared" si="7"/>
        <v>0.20366132723112129</v>
      </c>
      <c r="P23" s="637">
        <f t="shared" si="7"/>
        <v>1.4619883040935672E-2</v>
      </c>
      <c r="Q23" s="634">
        <f t="shared" si="7"/>
        <v>0</v>
      </c>
      <c r="R23" s="694"/>
      <c r="S23" s="694"/>
      <c r="T23" s="694"/>
      <c r="U23" s="649"/>
      <c r="V23" s="649"/>
    </row>
    <row r="24" spans="1:22" s="647" customFormat="1" x14ac:dyDescent="0.25">
      <c r="A24" s="666"/>
      <c r="B24" s="695" t="s">
        <v>375</v>
      </c>
      <c r="C24" s="324">
        <f t="shared" si="4"/>
        <v>0.93939393939393945</v>
      </c>
      <c r="D24" s="636" t="str">
        <f t="shared" si="0"/>
        <v/>
      </c>
      <c r="E24" s="636" t="str">
        <f t="shared" si="0"/>
        <v/>
      </c>
      <c r="F24" s="699">
        <f t="shared" si="5"/>
        <v>6.0606060606060608E-2</v>
      </c>
      <c r="G24" s="636" t="str">
        <f t="shared" si="5"/>
        <v/>
      </c>
      <c r="H24" s="635" t="str">
        <f t="shared" si="5"/>
        <v/>
      </c>
      <c r="I24" s="696"/>
      <c r="J24" s="696"/>
      <c r="K24" s="655"/>
      <c r="L24" s="636">
        <f t="shared" si="6"/>
        <v>0.54896142433234418</v>
      </c>
      <c r="M24" s="636">
        <f t="shared" si="6"/>
        <v>0.85380116959064323</v>
      </c>
      <c r="N24" s="636">
        <f t="shared" si="6"/>
        <v>8.5328719723183385E-2</v>
      </c>
      <c r="O24" s="699">
        <f t="shared" si="7"/>
        <v>2.967359050445104E-2</v>
      </c>
      <c r="P24" s="636">
        <f t="shared" si="7"/>
        <v>5.8479532163742687E-3</v>
      </c>
      <c r="Q24" s="635">
        <f t="shared" si="7"/>
        <v>3.9238754325259514E-2</v>
      </c>
      <c r="R24" s="696"/>
      <c r="S24" s="696"/>
      <c r="T24" s="696"/>
      <c r="U24" s="649"/>
      <c r="V24" s="649"/>
    </row>
    <row r="25" spans="1:22" s="647" customFormat="1" ht="15.75" thickBot="1" x14ac:dyDescent="0.3">
      <c r="A25" s="666"/>
      <c r="B25" s="700" t="s">
        <v>376</v>
      </c>
      <c r="C25" s="326">
        <f t="shared" si="4"/>
        <v>1</v>
      </c>
      <c r="D25" s="327" t="str">
        <f t="shared" si="0"/>
        <v/>
      </c>
      <c r="E25" s="327" t="str">
        <f t="shared" si="0"/>
        <v/>
      </c>
      <c r="F25" s="701">
        <f t="shared" si="5"/>
        <v>0</v>
      </c>
      <c r="G25" s="327" t="str">
        <f t="shared" si="5"/>
        <v/>
      </c>
      <c r="H25" s="702" t="str">
        <f t="shared" si="5"/>
        <v/>
      </c>
      <c r="I25" s="656"/>
      <c r="J25" s="656"/>
      <c r="K25" s="658"/>
      <c r="L25" s="327">
        <f t="shared" si="6"/>
        <v>0.71366728509585653</v>
      </c>
      <c r="M25" s="327">
        <f t="shared" si="6"/>
        <v>0.84090909090909094</v>
      </c>
      <c r="N25" s="327">
        <f t="shared" si="6"/>
        <v>0.78920094562647758</v>
      </c>
      <c r="O25" s="701">
        <f t="shared" si="7"/>
        <v>0</v>
      </c>
      <c r="P25" s="327">
        <f t="shared" si="7"/>
        <v>9.9025974025974031E-2</v>
      </c>
      <c r="Q25" s="702">
        <f t="shared" si="7"/>
        <v>0.11056264775413711</v>
      </c>
      <c r="R25" s="656"/>
      <c r="S25" s="656"/>
      <c r="T25" s="656"/>
      <c r="U25" s="649"/>
      <c r="V25" s="649"/>
    </row>
    <row r="26" spans="1:22" s="647" customFormat="1" x14ac:dyDescent="0.25">
      <c r="A26" s="666"/>
      <c r="B26" s="666"/>
      <c r="C26" s="666"/>
      <c r="D26" s="666"/>
      <c r="E26" s="666"/>
      <c r="F26" s="666"/>
      <c r="G26" s="666"/>
      <c r="H26" s="666"/>
      <c r="I26" s="666"/>
      <c r="J26" s="666"/>
      <c r="K26" s="666"/>
      <c r="L26" s="666"/>
      <c r="M26" s="666"/>
      <c r="N26" s="666"/>
      <c r="O26" s="666"/>
      <c r="P26" s="666"/>
      <c r="Q26" s="666"/>
      <c r="R26" s="666"/>
      <c r="S26" s="666"/>
      <c r="T26" s="666"/>
      <c r="U26" s="649"/>
      <c r="V26" s="649"/>
    </row>
    <row r="27" spans="1:22" s="647" customFormat="1" x14ac:dyDescent="0.25">
      <c r="A27" s="667" t="s">
        <v>378</v>
      </c>
      <c r="B27" s="666"/>
      <c r="C27" s="666"/>
      <c r="D27" s="666"/>
      <c r="E27" s="666"/>
      <c r="F27" s="666"/>
      <c r="G27" s="666"/>
      <c r="H27" s="666"/>
      <c r="I27" s="666"/>
      <c r="J27" s="666"/>
      <c r="K27" s="666"/>
      <c r="L27" s="666"/>
      <c r="M27" s="666"/>
      <c r="N27" s="666"/>
      <c r="O27" s="666"/>
      <c r="P27" s="666"/>
      <c r="Q27" s="666"/>
      <c r="R27" s="666"/>
      <c r="S27" s="666"/>
      <c r="T27" s="666"/>
      <c r="U27" s="649"/>
      <c r="V27" s="649"/>
    </row>
    <row r="28" spans="1:22" s="647" customFormat="1" x14ac:dyDescent="0.25">
      <c r="A28" s="667"/>
      <c r="B28" s="666"/>
      <c r="C28" s="666"/>
      <c r="D28" s="666"/>
      <c r="E28" s="666"/>
      <c r="F28" s="666"/>
      <c r="G28" s="666"/>
      <c r="H28" s="666"/>
      <c r="I28" s="666"/>
      <c r="J28" s="666"/>
      <c r="K28" s="666"/>
      <c r="L28" s="666"/>
      <c r="M28" s="666"/>
      <c r="N28" s="666"/>
      <c r="O28" s="666"/>
      <c r="P28" s="666"/>
      <c r="Q28" s="666"/>
      <c r="R28" s="666"/>
      <c r="S28" s="666"/>
      <c r="T28" s="666"/>
      <c r="U28" s="649"/>
      <c r="V28" s="649"/>
    </row>
    <row r="29" spans="1:22" s="647" customFormat="1" x14ac:dyDescent="0.25">
      <c r="A29" s="666"/>
      <c r="B29" s="667"/>
      <c r="C29" s="737" t="str">
        <f>$A$1</f>
        <v>South Lanarkshire</v>
      </c>
      <c r="D29" s="738"/>
      <c r="E29" s="738"/>
      <c r="F29" s="738"/>
      <c r="G29" s="738"/>
      <c r="H29" s="738"/>
      <c r="I29" s="738"/>
      <c r="J29" s="738"/>
      <c r="K29" s="746"/>
      <c r="L29" s="738" t="s">
        <v>90</v>
      </c>
      <c r="M29" s="738"/>
      <c r="N29" s="738"/>
      <c r="O29" s="738"/>
      <c r="P29" s="738"/>
      <c r="Q29" s="738"/>
      <c r="R29" s="738"/>
      <c r="S29" s="738"/>
      <c r="T29" s="738"/>
      <c r="U29" s="649"/>
      <c r="V29" s="649"/>
    </row>
    <row r="30" spans="1:22" x14ac:dyDescent="0.25">
      <c r="A30" s="666"/>
      <c r="B30" s="667"/>
      <c r="C30" s="748" t="s">
        <v>368</v>
      </c>
      <c r="D30" s="749" t="s">
        <v>368</v>
      </c>
      <c r="E30" s="772" t="s">
        <v>368</v>
      </c>
      <c r="F30" s="771" t="s">
        <v>369</v>
      </c>
      <c r="G30" s="749" t="s">
        <v>369</v>
      </c>
      <c r="H30" s="772" t="s">
        <v>369</v>
      </c>
      <c r="I30" s="749" t="s">
        <v>370</v>
      </c>
      <c r="J30" s="749" t="s">
        <v>370</v>
      </c>
      <c r="K30" s="772" t="s">
        <v>370</v>
      </c>
      <c r="L30" s="748" t="s">
        <v>368</v>
      </c>
      <c r="M30" s="749" t="s">
        <v>368</v>
      </c>
      <c r="N30" s="772" t="s">
        <v>368</v>
      </c>
      <c r="O30" s="771" t="s">
        <v>369</v>
      </c>
      <c r="P30" s="749" t="s">
        <v>369</v>
      </c>
      <c r="Q30" s="772" t="s">
        <v>369</v>
      </c>
      <c r="R30" s="771" t="s">
        <v>370</v>
      </c>
      <c r="S30" s="749" t="s">
        <v>370</v>
      </c>
      <c r="T30" s="749" t="s">
        <v>370</v>
      </c>
      <c r="U30" s="649"/>
      <c r="V30" s="649"/>
    </row>
    <row r="31" spans="1:22" ht="15.75" thickBot="1" x14ac:dyDescent="0.3">
      <c r="A31" s="666"/>
      <c r="B31" s="667" t="s">
        <v>371</v>
      </c>
      <c r="C31" s="662" t="s">
        <v>94</v>
      </c>
      <c r="D31" s="689" t="s">
        <v>96</v>
      </c>
      <c r="E31" s="689" t="s">
        <v>97</v>
      </c>
      <c r="F31" s="690" t="s">
        <v>94</v>
      </c>
      <c r="G31" s="689" t="s">
        <v>96</v>
      </c>
      <c r="H31" s="201" t="s">
        <v>97</v>
      </c>
      <c r="I31" s="689" t="s">
        <v>94</v>
      </c>
      <c r="J31" s="689" t="s">
        <v>96</v>
      </c>
      <c r="K31" s="91" t="s">
        <v>97</v>
      </c>
      <c r="L31" s="689" t="s">
        <v>94</v>
      </c>
      <c r="M31" s="689" t="s">
        <v>96</v>
      </c>
      <c r="N31" s="689" t="s">
        <v>97</v>
      </c>
      <c r="O31" s="690" t="s">
        <v>94</v>
      </c>
      <c r="P31" s="689" t="s">
        <v>96</v>
      </c>
      <c r="Q31" s="201" t="s">
        <v>97</v>
      </c>
      <c r="R31" s="689" t="s">
        <v>94</v>
      </c>
      <c r="S31" s="689" t="s">
        <v>96</v>
      </c>
      <c r="T31" s="689" t="s">
        <v>97</v>
      </c>
      <c r="U31" s="649"/>
      <c r="V31" s="649"/>
    </row>
    <row r="32" spans="1:22" x14ac:dyDescent="0.25">
      <c r="A32" s="666"/>
      <c r="B32" s="160" t="s">
        <v>93</v>
      </c>
      <c r="C32" s="706"/>
      <c r="D32" s="707"/>
      <c r="E32" s="707"/>
      <c r="F32" s="708"/>
      <c r="G32" s="707"/>
      <c r="H32" s="709"/>
      <c r="I32" s="707"/>
      <c r="J32" s="707"/>
      <c r="K32" s="710"/>
      <c r="L32" s="707"/>
      <c r="M32" s="707"/>
      <c r="N32" s="707"/>
      <c r="O32" s="708"/>
      <c r="P32" s="707"/>
      <c r="Q32" s="709"/>
      <c r="R32" s="707"/>
      <c r="S32" s="707"/>
      <c r="T32" s="707"/>
      <c r="U32" s="649"/>
      <c r="V32" s="649"/>
    </row>
    <row r="33" spans="1:22" x14ac:dyDescent="0.25">
      <c r="A33" s="666"/>
      <c r="B33" s="513" t="s">
        <v>379</v>
      </c>
      <c r="C33" s="39">
        <v>165</v>
      </c>
      <c r="D33" s="626" t="s">
        <v>428</v>
      </c>
      <c r="E33" s="626">
        <v>0</v>
      </c>
      <c r="F33" s="704">
        <v>0</v>
      </c>
      <c r="G33" s="626" t="s">
        <v>428</v>
      </c>
      <c r="H33" s="625">
        <v>0</v>
      </c>
      <c r="I33" s="626">
        <v>165</v>
      </c>
      <c r="J33" s="626" t="s">
        <v>428</v>
      </c>
      <c r="K33" s="41">
        <v>0</v>
      </c>
      <c r="L33" s="626">
        <v>433</v>
      </c>
      <c r="M33" s="626">
        <v>356</v>
      </c>
      <c r="N33" s="626">
        <v>324</v>
      </c>
      <c r="O33" s="704">
        <v>0</v>
      </c>
      <c r="P33" s="626">
        <v>4</v>
      </c>
      <c r="Q33" s="625">
        <v>0</v>
      </c>
      <c r="R33" s="626">
        <v>437</v>
      </c>
      <c r="S33" s="626">
        <v>365</v>
      </c>
      <c r="T33" s="626">
        <v>336</v>
      </c>
      <c r="U33" s="649"/>
      <c r="V33" s="649"/>
    </row>
    <row r="34" spans="1:22" x14ac:dyDescent="0.25">
      <c r="A34" s="666"/>
      <c r="B34" s="514" t="s">
        <v>380</v>
      </c>
      <c r="C34" s="36">
        <v>165</v>
      </c>
      <c r="D34" s="628" t="s">
        <v>428</v>
      </c>
      <c r="E34" s="628">
        <v>0</v>
      </c>
      <c r="F34" s="705">
        <v>0</v>
      </c>
      <c r="G34" s="628" t="s">
        <v>428</v>
      </c>
      <c r="H34" s="627">
        <v>0</v>
      </c>
      <c r="I34" s="628">
        <v>165</v>
      </c>
      <c r="J34" s="628" t="s">
        <v>428</v>
      </c>
      <c r="K34" s="38">
        <v>0</v>
      </c>
      <c r="L34" s="628">
        <v>300</v>
      </c>
      <c r="M34" s="628">
        <v>351</v>
      </c>
      <c r="N34" s="628">
        <v>1855.6</v>
      </c>
      <c r="O34" s="705">
        <v>0</v>
      </c>
      <c r="P34" s="628">
        <v>5</v>
      </c>
      <c r="Q34" s="627">
        <v>39.4</v>
      </c>
      <c r="R34" s="628">
        <v>337</v>
      </c>
      <c r="S34" s="628">
        <v>365</v>
      </c>
      <c r="T34" s="628">
        <v>2115</v>
      </c>
      <c r="U34" s="649"/>
      <c r="V34" s="649"/>
    </row>
    <row r="35" spans="1:22" x14ac:dyDescent="0.25">
      <c r="A35" s="666"/>
      <c r="B35" s="513" t="s">
        <v>381</v>
      </c>
      <c r="C35" s="39">
        <v>160</v>
      </c>
      <c r="D35" s="626" t="s">
        <v>428</v>
      </c>
      <c r="E35" s="626">
        <v>0</v>
      </c>
      <c r="F35" s="704">
        <v>5</v>
      </c>
      <c r="G35" s="626" t="s">
        <v>428</v>
      </c>
      <c r="H35" s="625">
        <v>0</v>
      </c>
      <c r="I35" s="626">
        <v>165</v>
      </c>
      <c r="J35" s="626" t="s">
        <v>428</v>
      </c>
      <c r="K35" s="41">
        <v>0</v>
      </c>
      <c r="L35" s="626">
        <v>295</v>
      </c>
      <c r="M35" s="626">
        <v>347</v>
      </c>
      <c r="N35" s="626">
        <v>111</v>
      </c>
      <c r="O35" s="704">
        <v>5</v>
      </c>
      <c r="P35" s="626">
        <v>14</v>
      </c>
      <c r="Q35" s="625">
        <v>0</v>
      </c>
      <c r="R35" s="626">
        <v>337</v>
      </c>
      <c r="S35" s="626">
        <v>365</v>
      </c>
      <c r="T35" s="626">
        <v>271</v>
      </c>
      <c r="U35" s="649"/>
      <c r="V35" s="649"/>
    </row>
    <row r="36" spans="1:22" x14ac:dyDescent="0.25">
      <c r="A36" s="666"/>
      <c r="B36" s="514" t="s">
        <v>382</v>
      </c>
      <c r="C36" s="36">
        <v>146</v>
      </c>
      <c r="D36" s="628" t="s">
        <v>428</v>
      </c>
      <c r="E36" s="628">
        <v>0</v>
      </c>
      <c r="F36" s="705">
        <v>19</v>
      </c>
      <c r="G36" s="628" t="s">
        <v>428</v>
      </c>
      <c r="H36" s="627">
        <v>0</v>
      </c>
      <c r="I36" s="628">
        <v>165</v>
      </c>
      <c r="J36" s="628" t="s">
        <v>428</v>
      </c>
      <c r="K36" s="38">
        <v>0</v>
      </c>
      <c r="L36" s="628">
        <v>281</v>
      </c>
      <c r="M36" s="628">
        <v>346</v>
      </c>
      <c r="N36" s="628">
        <v>1375.4</v>
      </c>
      <c r="O36" s="705">
        <v>19</v>
      </c>
      <c r="P36" s="628">
        <v>12</v>
      </c>
      <c r="Q36" s="627">
        <v>222.6</v>
      </c>
      <c r="R36" s="628">
        <v>337</v>
      </c>
      <c r="S36" s="628">
        <v>365</v>
      </c>
      <c r="T36" s="628">
        <v>2115</v>
      </c>
      <c r="U36" s="649"/>
      <c r="V36" s="649"/>
    </row>
    <row r="37" spans="1:22" ht="15.75" thickBot="1" x14ac:dyDescent="0.3">
      <c r="A37" s="667"/>
      <c r="B37" s="703" t="s">
        <v>383</v>
      </c>
      <c r="C37" s="39">
        <v>151</v>
      </c>
      <c r="D37" s="626" t="s">
        <v>428</v>
      </c>
      <c r="E37" s="626">
        <v>0</v>
      </c>
      <c r="F37" s="704">
        <v>14</v>
      </c>
      <c r="G37" s="626" t="s">
        <v>428</v>
      </c>
      <c r="H37" s="625">
        <v>0</v>
      </c>
      <c r="I37" s="626">
        <v>165</v>
      </c>
      <c r="J37" s="626" t="s">
        <v>428</v>
      </c>
      <c r="K37" s="41">
        <v>0</v>
      </c>
      <c r="L37" s="626">
        <v>1277</v>
      </c>
      <c r="M37" s="626">
        <v>1644</v>
      </c>
      <c r="N37" s="626">
        <v>1630.4</v>
      </c>
      <c r="O37" s="704">
        <v>14</v>
      </c>
      <c r="P37" s="626">
        <v>76</v>
      </c>
      <c r="Q37" s="625">
        <v>114.6</v>
      </c>
      <c r="R37" s="626">
        <v>1617</v>
      </c>
      <c r="S37" s="626">
        <v>1871</v>
      </c>
      <c r="T37" s="626">
        <v>2115</v>
      </c>
      <c r="U37" s="649"/>
      <c r="V37" s="649"/>
    </row>
    <row r="38" spans="1:22" x14ac:dyDescent="0.25">
      <c r="A38" s="666"/>
      <c r="B38" s="328" t="s">
        <v>377</v>
      </c>
      <c r="C38" s="659"/>
      <c r="D38" s="660"/>
      <c r="E38" s="660"/>
      <c r="F38" s="697"/>
      <c r="G38" s="660"/>
      <c r="H38" s="698"/>
      <c r="I38" s="660"/>
      <c r="J38" s="660"/>
      <c r="K38" s="661"/>
      <c r="L38" s="660"/>
      <c r="M38" s="660"/>
      <c r="N38" s="660"/>
      <c r="O38" s="697"/>
      <c r="P38" s="660"/>
      <c r="Q38" s="698"/>
      <c r="R38" s="660"/>
      <c r="S38" s="660"/>
      <c r="T38" s="660"/>
      <c r="U38" s="649"/>
      <c r="V38" s="649"/>
    </row>
    <row r="39" spans="1:22" x14ac:dyDescent="0.25">
      <c r="A39" s="666"/>
      <c r="B39" s="513" t="s">
        <v>379</v>
      </c>
      <c r="C39" s="325">
        <f>IFERROR(C33/I33,"")</f>
        <v>1</v>
      </c>
      <c r="D39" s="637" t="str">
        <f t="shared" ref="D39:E43" si="8">IFERROR(D33/J33,"")</f>
        <v/>
      </c>
      <c r="E39" s="637" t="str">
        <f t="shared" si="8"/>
        <v/>
      </c>
      <c r="F39" s="620">
        <f>IFERROR(F33/I33,"")</f>
        <v>0</v>
      </c>
      <c r="G39" s="637" t="str">
        <f t="shared" ref="G39:H43" si="9">IFERROR(G33/J33,"")</f>
        <v/>
      </c>
      <c r="H39" s="634" t="str">
        <f t="shared" si="9"/>
        <v/>
      </c>
      <c r="I39" s="694"/>
      <c r="J39" s="694"/>
      <c r="K39" s="653"/>
      <c r="L39" s="325">
        <f>IFERROR(L33/R33,"")</f>
        <v>0.99084668192219683</v>
      </c>
      <c r="M39" s="637">
        <f t="shared" ref="M39:N43" si="10">IFERROR(M33/S33,"")</f>
        <v>0.97534246575342465</v>
      </c>
      <c r="N39" s="637">
        <f t="shared" si="10"/>
        <v>0.9642857142857143</v>
      </c>
      <c r="O39" s="620">
        <f>IFERROR(O33/R33,"")</f>
        <v>0</v>
      </c>
      <c r="P39" s="637">
        <f t="shared" ref="P39:Q43" si="11">IFERROR(P33/S33,"")</f>
        <v>1.0958904109589041E-2</v>
      </c>
      <c r="Q39" s="634">
        <f t="shared" si="11"/>
        <v>0</v>
      </c>
      <c r="R39" s="694"/>
      <c r="S39" s="694"/>
      <c r="T39" s="694"/>
      <c r="U39" s="649"/>
      <c r="V39" s="649"/>
    </row>
    <row r="40" spans="1:22" x14ac:dyDescent="0.25">
      <c r="A40" s="666"/>
      <c r="B40" s="514" t="s">
        <v>380</v>
      </c>
      <c r="C40" s="324">
        <f t="shared" ref="C40:C43" si="12">IFERROR(C34/I34,"")</f>
        <v>1</v>
      </c>
      <c r="D40" s="636" t="str">
        <f t="shared" si="8"/>
        <v/>
      </c>
      <c r="E40" s="636" t="str">
        <f t="shared" si="8"/>
        <v/>
      </c>
      <c r="F40" s="699">
        <f t="shared" ref="F40:F43" si="13">IFERROR(F34/I34,"")</f>
        <v>0</v>
      </c>
      <c r="G40" s="636" t="str">
        <f t="shared" si="9"/>
        <v/>
      </c>
      <c r="H40" s="635" t="str">
        <f t="shared" si="9"/>
        <v/>
      </c>
      <c r="I40" s="696"/>
      <c r="J40" s="696"/>
      <c r="K40" s="655"/>
      <c r="L40" s="636">
        <f t="shared" ref="L40:L43" si="14">IFERROR(L34/R34,"")</f>
        <v>0.89020771513353114</v>
      </c>
      <c r="M40" s="636">
        <f t="shared" si="10"/>
        <v>0.9616438356164384</v>
      </c>
      <c r="N40" s="636">
        <f t="shared" si="10"/>
        <v>0.87735224586288407</v>
      </c>
      <c r="O40" s="699">
        <f t="shared" ref="O40:O43" si="15">IFERROR(O34/R34,"")</f>
        <v>0</v>
      </c>
      <c r="P40" s="636">
        <f t="shared" si="11"/>
        <v>1.3698630136986301E-2</v>
      </c>
      <c r="Q40" s="635">
        <f t="shared" si="11"/>
        <v>1.8628841607565012E-2</v>
      </c>
      <c r="R40" s="696"/>
      <c r="S40" s="696"/>
      <c r="T40" s="696"/>
      <c r="U40" s="649"/>
      <c r="V40" s="649"/>
    </row>
    <row r="41" spans="1:22" x14ac:dyDescent="0.25">
      <c r="A41" s="666"/>
      <c r="B41" s="513" t="s">
        <v>381</v>
      </c>
      <c r="C41" s="325">
        <f t="shared" si="12"/>
        <v>0.96969696969696972</v>
      </c>
      <c r="D41" s="637" t="str">
        <f t="shared" si="8"/>
        <v/>
      </c>
      <c r="E41" s="637" t="str">
        <f t="shared" si="8"/>
        <v/>
      </c>
      <c r="F41" s="620">
        <f t="shared" si="13"/>
        <v>3.0303030303030304E-2</v>
      </c>
      <c r="G41" s="637" t="str">
        <f t="shared" si="9"/>
        <v/>
      </c>
      <c r="H41" s="634" t="str">
        <f t="shared" si="9"/>
        <v/>
      </c>
      <c r="I41" s="694"/>
      <c r="J41" s="694"/>
      <c r="K41" s="653"/>
      <c r="L41" s="637">
        <f t="shared" si="14"/>
        <v>0.87537091988130566</v>
      </c>
      <c r="M41" s="637">
        <f t="shared" si="10"/>
        <v>0.9506849315068493</v>
      </c>
      <c r="N41" s="637">
        <f t="shared" si="10"/>
        <v>0.40959409594095941</v>
      </c>
      <c r="O41" s="620">
        <f t="shared" si="15"/>
        <v>1.483679525222552E-2</v>
      </c>
      <c r="P41" s="637">
        <f t="shared" si="11"/>
        <v>3.8356164383561646E-2</v>
      </c>
      <c r="Q41" s="634">
        <f t="shared" si="11"/>
        <v>0</v>
      </c>
      <c r="R41" s="694"/>
      <c r="S41" s="694"/>
      <c r="T41" s="694"/>
      <c r="U41" s="649"/>
      <c r="V41" s="649"/>
    </row>
    <row r="42" spans="1:22" x14ac:dyDescent="0.25">
      <c r="A42" s="666"/>
      <c r="B42" s="514" t="s">
        <v>382</v>
      </c>
      <c r="C42" s="324">
        <f t="shared" si="12"/>
        <v>0.88484848484848488</v>
      </c>
      <c r="D42" s="636" t="str">
        <f t="shared" si="8"/>
        <v/>
      </c>
      <c r="E42" s="636" t="str">
        <f t="shared" si="8"/>
        <v/>
      </c>
      <c r="F42" s="699">
        <f t="shared" si="13"/>
        <v>0.11515151515151516</v>
      </c>
      <c r="G42" s="636" t="str">
        <f t="shared" si="9"/>
        <v/>
      </c>
      <c r="H42" s="635" t="str">
        <f t="shared" si="9"/>
        <v/>
      </c>
      <c r="I42" s="696"/>
      <c r="J42" s="696"/>
      <c r="K42" s="655"/>
      <c r="L42" s="636">
        <f t="shared" si="14"/>
        <v>0.83382789317507422</v>
      </c>
      <c r="M42" s="636">
        <f t="shared" si="10"/>
        <v>0.94794520547945205</v>
      </c>
      <c r="N42" s="636">
        <f t="shared" si="10"/>
        <v>0.65030732860520102</v>
      </c>
      <c r="O42" s="699">
        <f t="shared" si="15"/>
        <v>5.637982195845697E-2</v>
      </c>
      <c r="P42" s="636">
        <f t="shared" si="11"/>
        <v>3.287671232876712E-2</v>
      </c>
      <c r="Q42" s="635">
        <f t="shared" si="11"/>
        <v>0.1052482269503546</v>
      </c>
      <c r="R42" s="696"/>
      <c r="S42" s="696"/>
      <c r="T42" s="696"/>
      <c r="U42" s="649"/>
      <c r="V42" s="649"/>
    </row>
    <row r="43" spans="1:22" ht="15.75" thickBot="1" x14ac:dyDescent="0.3">
      <c r="A43" s="666"/>
      <c r="B43" s="703" t="s">
        <v>383</v>
      </c>
      <c r="C43" s="326">
        <f t="shared" si="12"/>
        <v>0.91515151515151516</v>
      </c>
      <c r="D43" s="327" t="str">
        <f t="shared" si="8"/>
        <v/>
      </c>
      <c r="E43" s="327" t="str">
        <f t="shared" si="8"/>
        <v/>
      </c>
      <c r="F43" s="701">
        <f t="shared" si="13"/>
        <v>8.4848484848484854E-2</v>
      </c>
      <c r="G43" s="327" t="str">
        <f t="shared" si="9"/>
        <v/>
      </c>
      <c r="H43" s="702" t="str">
        <f t="shared" si="9"/>
        <v/>
      </c>
      <c r="I43" s="656"/>
      <c r="J43" s="656"/>
      <c r="K43" s="658"/>
      <c r="L43" s="327">
        <f t="shared" si="14"/>
        <v>0.78973407544836116</v>
      </c>
      <c r="M43" s="327">
        <f t="shared" si="10"/>
        <v>0.87867450561197225</v>
      </c>
      <c r="N43" s="327">
        <f t="shared" si="10"/>
        <v>0.77087470449172579</v>
      </c>
      <c r="O43" s="701">
        <f t="shared" si="15"/>
        <v>8.658008658008658E-3</v>
      </c>
      <c r="P43" s="327">
        <f t="shared" si="11"/>
        <v>4.0619989310529125E-2</v>
      </c>
      <c r="Q43" s="702">
        <f t="shared" si="11"/>
        <v>5.4184397163120568E-2</v>
      </c>
      <c r="R43" s="656"/>
      <c r="S43" s="656"/>
      <c r="T43" s="656"/>
      <c r="U43" s="649"/>
      <c r="V43" s="649"/>
    </row>
    <row r="44" spans="1:22" x14ac:dyDescent="0.25">
      <c r="A44" s="666"/>
      <c r="B44" s="666"/>
      <c r="C44" s="636"/>
      <c r="D44" s="696"/>
      <c r="E44" s="696"/>
      <c r="F44" s="696"/>
      <c r="G44" s="696"/>
      <c r="H44" s="636"/>
      <c r="I44" s="711"/>
      <c r="J44" s="696"/>
      <c r="K44" s="696"/>
      <c r="L44" s="696"/>
      <c r="M44" s="666"/>
      <c r="N44" s="666"/>
      <c r="O44" s="666"/>
      <c r="P44" s="666"/>
      <c r="Q44" s="666"/>
      <c r="R44" s="666"/>
      <c r="S44" s="666"/>
      <c r="T44" s="666"/>
      <c r="U44" s="649"/>
      <c r="V44" s="649"/>
    </row>
    <row r="45" spans="1:22" x14ac:dyDescent="0.25">
      <c r="A45" s="667" t="s">
        <v>384</v>
      </c>
      <c r="B45" s="666"/>
      <c r="C45" s="666"/>
      <c r="D45" s="666"/>
      <c r="E45" s="666"/>
      <c r="F45" s="666"/>
      <c r="G45" s="666"/>
      <c r="H45" s="666"/>
      <c r="I45" s="666"/>
      <c r="J45" s="666"/>
      <c r="K45" s="666"/>
      <c r="L45" s="666"/>
      <c r="M45" s="666"/>
      <c r="N45" s="666"/>
      <c r="O45" s="666"/>
      <c r="P45" s="666"/>
      <c r="Q45" s="666"/>
      <c r="R45" s="666"/>
      <c r="S45" s="666"/>
      <c r="T45" s="666"/>
      <c r="U45" s="649"/>
      <c r="V45" s="649"/>
    </row>
    <row r="46" spans="1:22" x14ac:dyDescent="0.25">
      <c r="A46" s="667"/>
      <c r="B46" s="666"/>
      <c r="C46" s="666"/>
      <c r="D46" s="666"/>
      <c r="E46" s="666"/>
      <c r="F46" s="666"/>
      <c r="G46" s="666"/>
      <c r="H46" s="666"/>
      <c r="I46" s="666"/>
      <c r="J46" s="666"/>
      <c r="K46" s="666"/>
      <c r="L46" s="666"/>
      <c r="M46" s="666"/>
      <c r="N46" s="666"/>
      <c r="O46" s="666"/>
      <c r="P46" s="666"/>
      <c r="Q46" s="666"/>
      <c r="R46" s="666"/>
      <c r="S46" s="666"/>
      <c r="T46" s="666"/>
      <c r="U46" s="649"/>
      <c r="V46" s="649"/>
    </row>
    <row r="47" spans="1:22" x14ac:dyDescent="0.25">
      <c r="A47" s="666"/>
      <c r="B47" s="667"/>
      <c r="C47" s="737" t="str">
        <f>$A$1</f>
        <v>South Lanarkshire</v>
      </c>
      <c r="D47" s="738"/>
      <c r="E47" s="738"/>
      <c r="F47" s="738"/>
      <c r="G47" s="738"/>
      <c r="H47" s="738"/>
      <c r="I47" s="738"/>
      <c r="J47" s="738"/>
      <c r="K47" s="746"/>
      <c r="L47" s="738" t="s">
        <v>90</v>
      </c>
      <c r="M47" s="738"/>
      <c r="N47" s="738"/>
      <c r="O47" s="738"/>
      <c r="P47" s="738"/>
      <c r="Q47" s="738"/>
      <c r="R47" s="738"/>
      <c r="S47" s="738"/>
      <c r="T47" s="738"/>
      <c r="U47" s="649"/>
      <c r="V47" s="649"/>
    </row>
    <row r="48" spans="1:22" x14ac:dyDescent="0.25">
      <c r="A48" s="666"/>
      <c r="B48" s="667"/>
      <c r="C48" s="748" t="s">
        <v>368</v>
      </c>
      <c r="D48" s="749" t="s">
        <v>368</v>
      </c>
      <c r="E48" s="772" t="s">
        <v>368</v>
      </c>
      <c r="F48" s="771" t="s">
        <v>369</v>
      </c>
      <c r="G48" s="749" t="s">
        <v>369</v>
      </c>
      <c r="H48" s="772" t="s">
        <v>369</v>
      </c>
      <c r="I48" s="749" t="s">
        <v>370</v>
      </c>
      <c r="J48" s="749" t="s">
        <v>370</v>
      </c>
      <c r="K48" s="772" t="s">
        <v>370</v>
      </c>
      <c r="L48" s="748" t="s">
        <v>368</v>
      </c>
      <c r="M48" s="749" t="s">
        <v>368</v>
      </c>
      <c r="N48" s="772" t="s">
        <v>368</v>
      </c>
      <c r="O48" s="771" t="s">
        <v>369</v>
      </c>
      <c r="P48" s="749" t="s">
        <v>369</v>
      </c>
      <c r="Q48" s="772" t="s">
        <v>369</v>
      </c>
      <c r="R48" s="771" t="s">
        <v>370</v>
      </c>
      <c r="S48" s="749" t="s">
        <v>370</v>
      </c>
      <c r="T48" s="749" t="s">
        <v>370</v>
      </c>
      <c r="U48" s="649"/>
      <c r="V48" s="649"/>
    </row>
    <row r="49" spans="1:22" ht="15.75" thickBot="1" x14ac:dyDescent="0.3">
      <c r="A49" s="666"/>
      <c r="B49" s="667" t="s">
        <v>371</v>
      </c>
      <c r="C49" s="662" t="s">
        <v>94</v>
      </c>
      <c r="D49" s="689" t="s">
        <v>96</v>
      </c>
      <c r="E49" s="689" t="s">
        <v>97</v>
      </c>
      <c r="F49" s="690" t="s">
        <v>94</v>
      </c>
      <c r="G49" s="689" t="s">
        <v>96</v>
      </c>
      <c r="H49" s="201" t="s">
        <v>97</v>
      </c>
      <c r="I49" s="689" t="s">
        <v>94</v>
      </c>
      <c r="J49" s="689" t="s">
        <v>96</v>
      </c>
      <c r="K49" s="91" t="s">
        <v>97</v>
      </c>
      <c r="L49" s="689" t="s">
        <v>94</v>
      </c>
      <c r="M49" s="689" t="s">
        <v>96</v>
      </c>
      <c r="N49" s="689" t="s">
        <v>97</v>
      </c>
      <c r="O49" s="690" t="s">
        <v>94</v>
      </c>
      <c r="P49" s="689" t="s">
        <v>96</v>
      </c>
      <c r="Q49" s="201" t="s">
        <v>97</v>
      </c>
      <c r="R49" s="689" t="s">
        <v>94</v>
      </c>
      <c r="S49" s="689" t="s">
        <v>96</v>
      </c>
      <c r="T49" s="689" t="s">
        <v>97</v>
      </c>
      <c r="U49" s="649"/>
      <c r="V49" s="649"/>
    </row>
    <row r="50" spans="1:22" x14ac:dyDescent="0.25">
      <c r="A50" s="666"/>
      <c r="B50" s="160" t="s">
        <v>93</v>
      </c>
      <c r="C50" s="706"/>
      <c r="D50" s="707"/>
      <c r="E50" s="707"/>
      <c r="F50" s="708"/>
      <c r="G50" s="707"/>
      <c r="H50" s="709"/>
      <c r="I50" s="707"/>
      <c r="J50" s="707"/>
      <c r="K50" s="710"/>
      <c r="L50" s="707"/>
      <c r="M50" s="707"/>
      <c r="N50" s="707"/>
      <c r="O50" s="708"/>
      <c r="P50" s="707"/>
      <c r="Q50" s="709"/>
      <c r="R50" s="707"/>
      <c r="S50" s="707"/>
      <c r="T50" s="707"/>
      <c r="U50" s="649"/>
      <c r="V50" s="649"/>
    </row>
    <row r="51" spans="1:22" x14ac:dyDescent="0.25">
      <c r="A51" s="666"/>
      <c r="B51" s="513" t="s">
        <v>385</v>
      </c>
      <c r="C51" s="39">
        <v>149</v>
      </c>
      <c r="D51" s="626" t="s">
        <v>428</v>
      </c>
      <c r="E51" s="626">
        <v>0</v>
      </c>
      <c r="F51" s="704">
        <v>16</v>
      </c>
      <c r="G51" s="626" t="s">
        <v>428</v>
      </c>
      <c r="H51" s="625">
        <v>0</v>
      </c>
      <c r="I51" s="626">
        <v>165</v>
      </c>
      <c r="J51" s="626" t="s">
        <v>428</v>
      </c>
      <c r="K51" s="41">
        <v>0</v>
      </c>
      <c r="L51" s="626">
        <v>294</v>
      </c>
      <c r="M51" s="626">
        <v>360</v>
      </c>
      <c r="N51" s="626">
        <v>231.64</v>
      </c>
      <c r="O51" s="704">
        <v>16</v>
      </c>
      <c r="P51" s="626">
        <v>2</v>
      </c>
      <c r="Q51" s="625">
        <v>0.36</v>
      </c>
      <c r="R51" s="626">
        <v>337</v>
      </c>
      <c r="S51" s="626">
        <v>365</v>
      </c>
      <c r="T51" s="626">
        <v>336</v>
      </c>
      <c r="U51" s="649"/>
      <c r="V51" s="649"/>
    </row>
    <row r="52" spans="1:22" x14ac:dyDescent="0.25">
      <c r="A52" s="666"/>
      <c r="B52" s="514" t="s">
        <v>386</v>
      </c>
      <c r="C52" s="36">
        <v>155</v>
      </c>
      <c r="D52" s="628" t="s">
        <v>428</v>
      </c>
      <c r="E52" s="628">
        <v>0</v>
      </c>
      <c r="F52" s="705">
        <v>10</v>
      </c>
      <c r="G52" s="628" t="s">
        <v>428</v>
      </c>
      <c r="H52" s="627">
        <v>0</v>
      </c>
      <c r="I52" s="628">
        <v>165</v>
      </c>
      <c r="J52" s="628" t="s">
        <v>428</v>
      </c>
      <c r="K52" s="38">
        <v>0</v>
      </c>
      <c r="L52" s="628">
        <v>290</v>
      </c>
      <c r="M52" s="628">
        <v>359</v>
      </c>
      <c r="N52" s="628">
        <v>168.4</v>
      </c>
      <c r="O52" s="705">
        <v>10</v>
      </c>
      <c r="P52" s="628">
        <v>2</v>
      </c>
      <c r="Q52" s="627">
        <v>3.6</v>
      </c>
      <c r="R52" s="628">
        <v>337</v>
      </c>
      <c r="S52" s="628">
        <v>365</v>
      </c>
      <c r="T52" s="628">
        <v>289</v>
      </c>
      <c r="U52" s="649"/>
      <c r="V52" s="649"/>
    </row>
    <row r="53" spans="1:22" x14ac:dyDescent="0.25">
      <c r="A53" s="666"/>
      <c r="B53" s="513" t="s">
        <v>387</v>
      </c>
      <c r="C53" s="39">
        <v>165</v>
      </c>
      <c r="D53" s="626" t="s">
        <v>428</v>
      </c>
      <c r="E53" s="626">
        <v>0</v>
      </c>
      <c r="F53" s="704">
        <v>0</v>
      </c>
      <c r="G53" s="626" t="s">
        <v>428</v>
      </c>
      <c r="H53" s="625">
        <v>0</v>
      </c>
      <c r="I53" s="626">
        <v>165</v>
      </c>
      <c r="J53" s="626" t="s">
        <v>428</v>
      </c>
      <c r="K53" s="41">
        <v>0</v>
      </c>
      <c r="L53" s="626">
        <v>300</v>
      </c>
      <c r="M53" s="626">
        <v>356</v>
      </c>
      <c r="N53" s="626">
        <v>150.19999999999999</v>
      </c>
      <c r="O53" s="704">
        <v>0</v>
      </c>
      <c r="P53" s="626">
        <v>2</v>
      </c>
      <c r="Q53" s="625">
        <v>1.8</v>
      </c>
      <c r="R53" s="626">
        <v>337</v>
      </c>
      <c r="S53" s="626">
        <v>365</v>
      </c>
      <c r="T53" s="626">
        <v>289</v>
      </c>
      <c r="U53" s="649"/>
      <c r="V53" s="649"/>
    </row>
    <row r="54" spans="1:22" x14ac:dyDescent="0.25">
      <c r="A54" s="666"/>
      <c r="B54" s="514" t="s">
        <v>388</v>
      </c>
      <c r="C54" s="36">
        <v>147</v>
      </c>
      <c r="D54" s="628" t="s">
        <v>428</v>
      </c>
      <c r="E54" s="628">
        <v>0</v>
      </c>
      <c r="F54" s="705">
        <v>17</v>
      </c>
      <c r="G54" s="628" t="s">
        <v>428</v>
      </c>
      <c r="H54" s="627">
        <v>0</v>
      </c>
      <c r="I54" s="628">
        <v>165</v>
      </c>
      <c r="J54" s="628" t="s">
        <v>428</v>
      </c>
      <c r="K54" s="38">
        <v>0</v>
      </c>
      <c r="L54" s="628">
        <v>147</v>
      </c>
      <c r="M54" s="628">
        <v>339</v>
      </c>
      <c r="N54" s="628">
        <v>118</v>
      </c>
      <c r="O54" s="705">
        <v>17</v>
      </c>
      <c r="P54" s="628">
        <v>12</v>
      </c>
      <c r="Q54" s="627">
        <v>0</v>
      </c>
      <c r="R54" s="628">
        <v>165</v>
      </c>
      <c r="S54" s="628">
        <v>365</v>
      </c>
      <c r="T54" s="628">
        <v>271</v>
      </c>
      <c r="U54" s="649"/>
      <c r="V54" s="649"/>
    </row>
    <row r="55" spans="1:22" ht="15.75" thickBot="1" x14ac:dyDescent="0.3">
      <c r="A55" s="667"/>
      <c r="B55" s="703" t="s">
        <v>389</v>
      </c>
      <c r="C55" s="39">
        <v>160</v>
      </c>
      <c r="D55" s="626" t="s">
        <v>428</v>
      </c>
      <c r="E55" s="626">
        <v>0</v>
      </c>
      <c r="F55" s="704">
        <v>5</v>
      </c>
      <c r="G55" s="626" t="s">
        <v>428</v>
      </c>
      <c r="H55" s="625">
        <v>0</v>
      </c>
      <c r="I55" s="626">
        <v>165</v>
      </c>
      <c r="J55" s="626" t="s">
        <v>428</v>
      </c>
      <c r="K55" s="41">
        <v>0</v>
      </c>
      <c r="L55" s="626">
        <v>1303</v>
      </c>
      <c r="M55" s="626">
        <v>1393</v>
      </c>
      <c r="N55" s="626">
        <v>674</v>
      </c>
      <c r="O55" s="704">
        <v>6</v>
      </c>
      <c r="P55" s="626">
        <v>156</v>
      </c>
      <c r="Q55" s="625">
        <v>90</v>
      </c>
      <c r="R55" s="626">
        <v>1717</v>
      </c>
      <c r="S55" s="626">
        <v>1871</v>
      </c>
      <c r="T55" s="626">
        <v>1079</v>
      </c>
      <c r="U55" s="649"/>
      <c r="V55" s="649"/>
    </row>
    <row r="56" spans="1:22" x14ac:dyDescent="0.25">
      <c r="A56" s="666"/>
      <c r="B56" s="328" t="s">
        <v>377</v>
      </c>
      <c r="C56" s="659"/>
      <c r="D56" s="660"/>
      <c r="E56" s="660"/>
      <c r="F56" s="697"/>
      <c r="G56" s="660"/>
      <c r="H56" s="698"/>
      <c r="I56" s="660"/>
      <c r="J56" s="660"/>
      <c r="K56" s="661"/>
      <c r="L56" s="660"/>
      <c r="M56" s="660"/>
      <c r="N56" s="660"/>
      <c r="O56" s="697"/>
      <c r="P56" s="660"/>
      <c r="Q56" s="698"/>
      <c r="R56" s="660"/>
      <c r="S56" s="660"/>
      <c r="T56" s="660"/>
      <c r="U56" s="649"/>
      <c r="V56" s="649"/>
    </row>
    <row r="57" spans="1:22" x14ac:dyDescent="0.25">
      <c r="A57" s="666"/>
      <c r="B57" s="513" t="s">
        <v>385</v>
      </c>
      <c r="C57" s="325">
        <f>IFERROR(C51/I51,"")</f>
        <v>0.90303030303030307</v>
      </c>
      <c r="D57" s="637" t="str">
        <f t="shared" ref="D57:E61" si="16">IFERROR(D51/J51,"")</f>
        <v/>
      </c>
      <c r="E57" s="637" t="str">
        <f t="shared" si="16"/>
        <v/>
      </c>
      <c r="F57" s="620">
        <f>IFERROR(F51/I51,"")</f>
        <v>9.696969696969697E-2</v>
      </c>
      <c r="G57" s="637" t="str">
        <f t="shared" ref="G57:H61" si="17">IFERROR(G51/J51,"")</f>
        <v/>
      </c>
      <c r="H57" s="634" t="str">
        <f t="shared" si="17"/>
        <v/>
      </c>
      <c r="I57" s="694"/>
      <c r="J57" s="694"/>
      <c r="K57" s="653"/>
      <c r="L57" s="325">
        <f>IFERROR(L51/R51,"")</f>
        <v>0.87240356083086057</v>
      </c>
      <c r="M57" s="637">
        <f t="shared" ref="M57:N61" si="18">IFERROR(M51/S51,"")</f>
        <v>0.98630136986301364</v>
      </c>
      <c r="N57" s="637">
        <f t="shared" si="18"/>
        <v>0.68940476190476185</v>
      </c>
      <c r="O57" s="620">
        <f>IFERROR(O51/R51,"")</f>
        <v>4.7477744807121663E-2</v>
      </c>
      <c r="P57" s="637">
        <f t="shared" ref="P57:Q61" si="19">IFERROR(P51/S51,"")</f>
        <v>5.4794520547945206E-3</v>
      </c>
      <c r="Q57" s="634">
        <f t="shared" si="19"/>
        <v>1.0714285714285715E-3</v>
      </c>
      <c r="R57" s="694"/>
      <c r="S57" s="694"/>
      <c r="T57" s="694"/>
      <c r="U57" s="649"/>
      <c r="V57" s="649"/>
    </row>
    <row r="58" spans="1:22" x14ac:dyDescent="0.25">
      <c r="A58" s="666"/>
      <c r="B58" s="514" t="s">
        <v>386</v>
      </c>
      <c r="C58" s="324">
        <f t="shared" ref="C58:C61" si="20">IFERROR(C52/I52,"")</f>
        <v>0.93939393939393945</v>
      </c>
      <c r="D58" s="636" t="str">
        <f t="shared" si="16"/>
        <v/>
      </c>
      <c r="E58" s="636" t="str">
        <f t="shared" si="16"/>
        <v/>
      </c>
      <c r="F58" s="699">
        <f t="shared" ref="F58:F61" si="21">IFERROR(F52/I52,"")</f>
        <v>6.0606060606060608E-2</v>
      </c>
      <c r="G58" s="636" t="str">
        <f t="shared" si="17"/>
        <v/>
      </c>
      <c r="H58" s="635" t="str">
        <f t="shared" si="17"/>
        <v/>
      </c>
      <c r="I58" s="696"/>
      <c r="J58" s="696"/>
      <c r="K58" s="655"/>
      <c r="L58" s="636">
        <f t="shared" ref="L58:L61" si="22">IFERROR(L52/R52,"")</f>
        <v>0.86053412462908008</v>
      </c>
      <c r="M58" s="636">
        <f t="shared" si="18"/>
        <v>0.98356164383561639</v>
      </c>
      <c r="N58" s="636">
        <f t="shared" si="18"/>
        <v>0.58269896193771631</v>
      </c>
      <c r="O58" s="699">
        <f t="shared" ref="O58:O61" si="23">IFERROR(O52/R52,"")</f>
        <v>2.967359050445104E-2</v>
      </c>
      <c r="P58" s="636">
        <f t="shared" si="19"/>
        <v>5.4794520547945206E-3</v>
      </c>
      <c r="Q58" s="635">
        <f t="shared" si="19"/>
        <v>1.2456747404844291E-2</v>
      </c>
      <c r="R58" s="696"/>
      <c r="S58" s="696"/>
      <c r="T58" s="696"/>
      <c r="U58" s="649"/>
      <c r="V58" s="649"/>
    </row>
    <row r="59" spans="1:22" x14ac:dyDescent="0.25">
      <c r="A59" s="666"/>
      <c r="B59" s="513" t="s">
        <v>387</v>
      </c>
      <c r="C59" s="325">
        <f t="shared" si="20"/>
        <v>1</v>
      </c>
      <c r="D59" s="637" t="str">
        <f t="shared" si="16"/>
        <v/>
      </c>
      <c r="E59" s="637" t="str">
        <f t="shared" si="16"/>
        <v/>
      </c>
      <c r="F59" s="620">
        <f t="shared" si="21"/>
        <v>0</v>
      </c>
      <c r="G59" s="637" t="str">
        <f t="shared" si="17"/>
        <v/>
      </c>
      <c r="H59" s="634" t="str">
        <f t="shared" si="17"/>
        <v/>
      </c>
      <c r="I59" s="694"/>
      <c r="J59" s="694"/>
      <c r="K59" s="653"/>
      <c r="L59" s="637">
        <f t="shared" si="22"/>
        <v>0.89020771513353114</v>
      </c>
      <c r="M59" s="637">
        <f t="shared" si="18"/>
        <v>0.97534246575342465</v>
      </c>
      <c r="N59" s="637">
        <f t="shared" si="18"/>
        <v>0.51972318339100343</v>
      </c>
      <c r="O59" s="620">
        <f t="shared" si="23"/>
        <v>0</v>
      </c>
      <c r="P59" s="637">
        <f t="shared" si="19"/>
        <v>5.4794520547945206E-3</v>
      </c>
      <c r="Q59" s="634">
        <f t="shared" si="19"/>
        <v>6.2283737024221453E-3</v>
      </c>
      <c r="R59" s="694"/>
      <c r="S59" s="694"/>
      <c r="T59" s="694"/>
      <c r="U59" s="649"/>
      <c r="V59" s="649"/>
    </row>
    <row r="60" spans="1:22" x14ac:dyDescent="0.25">
      <c r="A60" s="666"/>
      <c r="B60" s="514" t="s">
        <v>388</v>
      </c>
      <c r="C60" s="324">
        <f t="shared" si="20"/>
        <v>0.89090909090909087</v>
      </c>
      <c r="D60" s="636" t="str">
        <f t="shared" si="16"/>
        <v/>
      </c>
      <c r="E60" s="636" t="str">
        <f t="shared" si="16"/>
        <v/>
      </c>
      <c r="F60" s="699">
        <f t="shared" si="21"/>
        <v>0.10303030303030303</v>
      </c>
      <c r="G60" s="636" t="str">
        <f t="shared" si="17"/>
        <v/>
      </c>
      <c r="H60" s="635" t="str">
        <f t="shared" si="17"/>
        <v/>
      </c>
      <c r="I60" s="696"/>
      <c r="J60" s="696"/>
      <c r="K60" s="655"/>
      <c r="L60" s="636">
        <f t="shared" si="22"/>
        <v>0.89090909090909087</v>
      </c>
      <c r="M60" s="636">
        <f t="shared" si="18"/>
        <v>0.92876712328767119</v>
      </c>
      <c r="N60" s="636">
        <f t="shared" si="18"/>
        <v>0.43542435424354242</v>
      </c>
      <c r="O60" s="699">
        <f t="shared" si="23"/>
        <v>0.10303030303030303</v>
      </c>
      <c r="P60" s="636">
        <f t="shared" si="19"/>
        <v>3.287671232876712E-2</v>
      </c>
      <c r="Q60" s="635">
        <f t="shared" si="19"/>
        <v>0</v>
      </c>
      <c r="R60" s="696"/>
      <c r="S60" s="696"/>
      <c r="T60" s="696"/>
      <c r="U60" s="649"/>
      <c r="V60" s="649"/>
    </row>
    <row r="61" spans="1:22" ht="15.75" thickBot="1" x14ac:dyDescent="0.3">
      <c r="A61" s="666"/>
      <c r="B61" s="703" t="s">
        <v>389</v>
      </c>
      <c r="C61" s="326">
        <f t="shared" si="20"/>
        <v>0.96969696969696972</v>
      </c>
      <c r="D61" s="327" t="str">
        <f t="shared" si="16"/>
        <v/>
      </c>
      <c r="E61" s="327" t="str">
        <f t="shared" si="16"/>
        <v/>
      </c>
      <c r="F61" s="701">
        <f t="shared" si="21"/>
        <v>3.0303030303030304E-2</v>
      </c>
      <c r="G61" s="327" t="str">
        <f t="shared" si="17"/>
        <v/>
      </c>
      <c r="H61" s="702" t="str">
        <f t="shared" si="17"/>
        <v/>
      </c>
      <c r="I61" s="656"/>
      <c r="J61" s="656"/>
      <c r="K61" s="658"/>
      <c r="L61" s="327">
        <f t="shared" si="22"/>
        <v>0.75888177052999417</v>
      </c>
      <c r="M61" s="327">
        <f t="shared" si="18"/>
        <v>0.74452164617851413</v>
      </c>
      <c r="N61" s="327">
        <f t="shared" si="18"/>
        <v>0.6246524559777572</v>
      </c>
      <c r="O61" s="701">
        <f t="shared" si="23"/>
        <v>3.4944670937682005E-3</v>
      </c>
      <c r="P61" s="327">
        <f t="shared" si="19"/>
        <v>8.337787279529664E-2</v>
      </c>
      <c r="Q61" s="702">
        <f t="shared" si="19"/>
        <v>8.3410565338276177E-2</v>
      </c>
      <c r="R61" s="656"/>
      <c r="S61" s="656"/>
      <c r="T61" s="656"/>
      <c r="U61" s="649"/>
      <c r="V61" s="649"/>
    </row>
    <row r="62" spans="1:22" x14ac:dyDescent="0.25">
      <c r="A62" s="666"/>
      <c r="B62" s="666"/>
      <c r="C62" s="666"/>
      <c r="D62" s="666"/>
      <c r="E62" s="666"/>
      <c r="F62" s="666"/>
      <c r="G62" s="666"/>
      <c r="H62" s="666"/>
      <c r="I62" s="666"/>
      <c r="J62" s="666"/>
      <c r="K62" s="666"/>
      <c r="L62" s="666"/>
      <c r="M62" s="666"/>
      <c r="N62" s="666"/>
      <c r="O62" s="666"/>
      <c r="P62" s="666"/>
      <c r="Q62" s="666"/>
      <c r="R62" s="666"/>
      <c r="S62" s="666"/>
      <c r="T62" s="666"/>
      <c r="U62" s="649"/>
      <c r="V62" s="649"/>
    </row>
    <row r="63" spans="1:22" x14ac:dyDescent="0.25">
      <c r="A63" s="651"/>
      <c r="B63" s="648"/>
      <c r="C63" s="252"/>
      <c r="D63" s="654"/>
      <c r="E63" s="654"/>
      <c r="F63" s="657"/>
      <c r="G63" s="657"/>
      <c r="H63" s="688"/>
      <c r="I63" s="654"/>
      <c r="J63" s="654"/>
      <c r="K63" s="654"/>
      <c r="L63" s="654"/>
      <c r="M63" s="654"/>
      <c r="N63" s="657"/>
      <c r="O63" s="654"/>
      <c r="P63" s="654"/>
      <c r="Q63" s="657"/>
      <c r="R63" s="654"/>
      <c r="S63" s="654"/>
      <c r="T63" s="654"/>
      <c r="U63" s="649"/>
      <c r="V63" s="649"/>
    </row>
    <row r="64" spans="1:22" x14ac:dyDescent="0.25">
      <c r="A64" s="649"/>
      <c r="B64" s="651"/>
      <c r="C64" s="728"/>
      <c r="D64" s="728"/>
      <c r="E64" s="728"/>
      <c r="F64" s="728"/>
      <c r="G64" s="728"/>
      <c r="H64" s="728"/>
      <c r="I64" s="728"/>
      <c r="J64" s="728"/>
      <c r="K64" s="728"/>
      <c r="L64" s="728"/>
      <c r="M64" s="728"/>
      <c r="N64" s="728"/>
      <c r="O64" s="728"/>
      <c r="P64" s="728"/>
      <c r="Q64" s="728"/>
      <c r="R64" s="728"/>
      <c r="S64" s="728"/>
      <c r="T64" s="728"/>
      <c r="U64" s="649"/>
      <c r="V64" s="649"/>
    </row>
    <row r="65" spans="1:22" x14ac:dyDescent="0.25">
      <c r="A65" s="649"/>
      <c r="B65" s="648"/>
      <c r="C65" s="252"/>
      <c r="D65" s="252"/>
      <c r="E65" s="252"/>
      <c r="F65" s="252"/>
      <c r="G65" s="252"/>
      <c r="H65" s="252"/>
      <c r="I65" s="654"/>
      <c r="J65" s="654"/>
      <c r="K65" s="654"/>
      <c r="L65" s="252"/>
      <c r="M65" s="252"/>
      <c r="N65" s="252"/>
      <c r="O65" s="252"/>
      <c r="P65" s="252"/>
      <c r="Q65" s="252"/>
      <c r="R65" s="654"/>
      <c r="S65" s="654"/>
      <c r="T65" s="654"/>
      <c r="U65" s="649"/>
      <c r="V65" s="649"/>
    </row>
    <row r="66" spans="1:22" x14ac:dyDescent="0.25">
      <c r="A66" s="649"/>
      <c r="B66" s="648"/>
      <c r="C66" s="252"/>
      <c r="D66" s="252"/>
      <c r="E66" s="252"/>
      <c r="F66" s="252"/>
      <c r="G66" s="252"/>
      <c r="H66" s="252"/>
      <c r="I66" s="654"/>
      <c r="J66" s="654"/>
      <c r="K66" s="654"/>
      <c r="L66" s="252"/>
      <c r="M66" s="252"/>
      <c r="N66" s="252"/>
      <c r="O66" s="252"/>
      <c r="P66" s="252"/>
      <c r="Q66" s="252"/>
      <c r="R66" s="654"/>
      <c r="S66" s="654"/>
      <c r="T66" s="654"/>
      <c r="U66" s="649"/>
      <c r="V66" s="649"/>
    </row>
    <row r="67" spans="1:22" x14ac:dyDescent="0.25">
      <c r="A67" s="649"/>
      <c r="B67" s="648"/>
      <c r="C67" s="252"/>
      <c r="D67" s="252"/>
      <c r="E67" s="252"/>
      <c r="F67" s="252"/>
      <c r="G67" s="252"/>
      <c r="H67" s="252"/>
      <c r="I67" s="654"/>
      <c r="J67" s="654"/>
      <c r="K67" s="654"/>
      <c r="L67" s="252"/>
      <c r="M67" s="252"/>
      <c r="N67" s="252"/>
      <c r="O67" s="252"/>
      <c r="P67" s="252"/>
      <c r="Q67" s="252"/>
      <c r="R67" s="654"/>
      <c r="S67" s="654"/>
      <c r="T67" s="654"/>
      <c r="U67" s="649"/>
      <c r="V67" s="649"/>
    </row>
    <row r="68" spans="1:22" x14ac:dyDescent="0.25">
      <c r="A68" s="649"/>
      <c r="B68" s="648"/>
      <c r="C68" s="252"/>
      <c r="D68" s="252"/>
      <c r="E68" s="252"/>
      <c r="F68" s="252"/>
      <c r="G68" s="252"/>
      <c r="H68" s="252"/>
      <c r="I68" s="654"/>
      <c r="J68" s="654"/>
      <c r="K68" s="654"/>
      <c r="L68" s="252"/>
      <c r="M68" s="252"/>
      <c r="N68" s="252"/>
      <c r="O68" s="252"/>
      <c r="P68" s="252"/>
      <c r="Q68" s="252"/>
      <c r="R68" s="654"/>
      <c r="S68" s="654"/>
      <c r="T68" s="654"/>
      <c r="U68" s="649"/>
      <c r="V68" s="649"/>
    </row>
    <row r="69" spans="1:22" x14ac:dyDescent="0.25">
      <c r="A69" s="649"/>
      <c r="B69" s="648"/>
      <c r="C69" s="252"/>
      <c r="D69" s="252"/>
      <c r="E69" s="252"/>
      <c r="F69" s="252"/>
      <c r="G69" s="252"/>
      <c r="H69" s="252"/>
      <c r="I69" s="654"/>
      <c r="J69" s="654"/>
      <c r="K69" s="654"/>
      <c r="L69" s="252"/>
      <c r="M69" s="252"/>
      <c r="N69" s="252"/>
      <c r="O69" s="252"/>
      <c r="P69" s="252"/>
      <c r="Q69" s="252"/>
      <c r="R69" s="654"/>
      <c r="S69" s="654"/>
      <c r="T69" s="654"/>
      <c r="U69" s="649"/>
      <c r="V69" s="649"/>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90</v>
      </c>
    </row>
    <row r="3" spans="1:1" x14ac:dyDescent="0.25">
      <c r="A3" s="14" t="s">
        <v>390</v>
      </c>
    </row>
    <row r="4" spans="1:1" x14ac:dyDescent="0.25">
      <c r="A4" s="15" t="s">
        <v>391</v>
      </c>
    </row>
    <row r="5" spans="1:1" x14ac:dyDescent="0.25">
      <c r="A5" s="15" t="s">
        <v>392</v>
      </c>
    </row>
    <row r="6" spans="1:1" x14ac:dyDescent="0.25">
      <c r="A6" s="15" t="s">
        <v>393</v>
      </c>
    </row>
    <row r="7" spans="1:1" x14ac:dyDescent="0.25">
      <c r="A7" s="15" t="s">
        <v>394</v>
      </c>
    </row>
    <row r="8" spans="1:1" x14ac:dyDescent="0.25">
      <c r="A8" s="15" t="s">
        <v>395</v>
      </c>
    </row>
    <row r="9" spans="1:1" x14ac:dyDescent="0.25">
      <c r="A9" s="15" t="s">
        <v>396</v>
      </c>
    </row>
    <row r="10" spans="1:1" x14ac:dyDescent="0.25">
      <c r="A10" s="15" t="s">
        <v>397</v>
      </c>
    </row>
    <row r="11" spans="1:1" x14ac:dyDescent="0.25">
      <c r="A11" s="15" t="s">
        <v>398</v>
      </c>
    </row>
    <row r="12" spans="1:1" x14ac:dyDescent="0.25">
      <c r="A12" s="15" t="s">
        <v>399</v>
      </c>
    </row>
    <row r="13" spans="1:1" x14ac:dyDescent="0.25">
      <c r="A13" s="15" t="s">
        <v>400</v>
      </c>
    </row>
    <row r="14" spans="1:1" x14ac:dyDescent="0.25">
      <c r="A14" s="15" t="s">
        <v>401</v>
      </c>
    </row>
    <row r="15" spans="1:1" x14ac:dyDescent="0.25">
      <c r="A15" s="15" t="s">
        <v>402</v>
      </c>
    </row>
    <row r="16" spans="1:1" x14ac:dyDescent="0.25">
      <c r="A16" s="15" t="s">
        <v>403</v>
      </c>
    </row>
    <row r="17" spans="1:1" x14ac:dyDescent="0.25">
      <c r="A17" s="15" t="s">
        <v>404</v>
      </c>
    </row>
    <row r="18" spans="1:1" x14ac:dyDescent="0.25">
      <c r="A18" s="15" t="s">
        <v>405</v>
      </c>
    </row>
    <row r="19" spans="1:1" x14ac:dyDescent="0.25">
      <c r="A19" s="15" t="s">
        <v>406</v>
      </c>
    </row>
    <row r="20" spans="1:1" x14ac:dyDescent="0.25">
      <c r="A20" s="15" t="s">
        <v>407</v>
      </c>
    </row>
    <row r="21" spans="1:1" x14ac:dyDescent="0.25">
      <c r="A21" s="15" t="s">
        <v>408</v>
      </c>
    </row>
    <row r="22" spans="1:1" x14ac:dyDescent="0.25">
      <c r="A22" s="15" t="s">
        <v>409</v>
      </c>
    </row>
    <row r="23" spans="1:1" x14ac:dyDescent="0.25">
      <c r="A23" s="15" t="s">
        <v>410</v>
      </c>
    </row>
    <row r="24" spans="1:1" x14ac:dyDescent="0.25">
      <c r="A24" s="15" t="s">
        <v>411</v>
      </c>
    </row>
    <row r="25" spans="1:1" x14ac:dyDescent="0.25">
      <c r="A25" s="15" t="s">
        <v>412</v>
      </c>
    </row>
    <row r="26" spans="1:1" x14ac:dyDescent="0.25">
      <c r="A26" s="15" t="s">
        <v>413</v>
      </c>
    </row>
    <row r="27" spans="1:1" x14ac:dyDescent="0.25">
      <c r="A27" s="15" t="s">
        <v>414</v>
      </c>
    </row>
    <row r="28" spans="1:1" x14ac:dyDescent="0.25">
      <c r="A28" s="15" t="s">
        <v>415</v>
      </c>
    </row>
    <row r="29" spans="1:1" x14ac:dyDescent="0.25">
      <c r="A29" s="15" t="s">
        <v>416</v>
      </c>
    </row>
    <row r="30" spans="1:1" x14ac:dyDescent="0.25">
      <c r="A30" s="15" t="s">
        <v>417</v>
      </c>
    </row>
    <row r="31" spans="1:1" x14ac:dyDescent="0.25">
      <c r="A31" s="15" t="s">
        <v>1</v>
      </c>
    </row>
    <row r="32" spans="1:1" x14ac:dyDescent="0.25">
      <c r="A32" s="15" t="s">
        <v>418</v>
      </c>
    </row>
    <row r="33" spans="1:1" x14ac:dyDescent="0.25">
      <c r="A33" s="15" t="s">
        <v>419</v>
      </c>
    </row>
    <row r="34" spans="1:1" x14ac:dyDescent="0.25">
      <c r="A34" s="15"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45"/>
  <sheetViews>
    <sheetView zoomScaleNormal="100" workbookViewId="0">
      <selection activeCell="B42" sqref="B42"/>
    </sheetView>
  </sheetViews>
  <sheetFormatPr defaultRowHeight="15" x14ac:dyDescent="0.25"/>
  <cols>
    <col min="1" max="1" width="11.42578125" style="666" customWidth="1"/>
    <col min="2" max="2" width="162.140625" style="666" customWidth="1"/>
    <col min="3" max="3" width="107.28515625" style="666" customWidth="1"/>
    <col min="4" max="16384" width="9.140625" style="666"/>
  </cols>
  <sheetData>
    <row r="1" spans="1:4" ht="18.75" x14ac:dyDescent="0.3">
      <c r="A1" s="675" t="s">
        <v>1</v>
      </c>
      <c r="C1" s="675"/>
      <c r="D1" s="675"/>
    </row>
    <row r="2" spans="1:4" x14ac:dyDescent="0.25">
      <c r="A2" s="667" t="s">
        <v>4</v>
      </c>
    </row>
    <row r="3" spans="1:4" x14ac:dyDescent="0.25">
      <c r="A3" s="282" t="s">
        <v>21</v>
      </c>
    </row>
    <row r="4" spans="1:4" x14ac:dyDescent="0.25">
      <c r="A4" s="280"/>
    </row>
    <row r="5" spans="1:4" x14ac:dyDescent="0.25">
      <c r="A5" s="666" t="s">
        <v>22</v>
      </c>
    </row>
    <row r="6" spans="1:4" x14ac:dyDescent="0.25">
      <c r="A6" s="666" t="s">
        <v>23</v>
      </c>
    </row>
    <row r="7" spans="1:4" x14ac:dyDescent="0.25">
      <c r="A7" s="666" t="s">
        <v>24</v>
      </c>
    </row>
    <row r="8" spans="1:4" x14ac:dyDescent="0.25">
      <c r="A8" s="666" t="s">
        <v>25</v>
      </c>
    </row>
    <row r="9" spans="1:4" x14ac:dyDescent="0.25">
      <c r="A9" s="666" t="s">
        <v>26</v>
      </c>
    </row>
    <row r="11" spans="1:4" x14ac:dyDescent="0.25">
      <c r="B11" s="683" t="s">
        <v>27</v>
      </c>
      <c r="C11" s="667"/>
    </row>
    <row r="12" spans="1:4" ht="45" x14ac:dyDescent="0.25">
      <c r="B12" s="672" t="s">
        <v>28</v>
      </c>
      <c r="C12" s="669"/>
    </row>
    <row r="13" spans="1:4" ht="120" x14ac:dyDescent="0.25">
      <c r="B13" s="784" t="s">
        <v>29</v>
      </c>
      <c r="C13" s="669"/>
    </row>
    <row r="14" spans="1:4" ht="75" x14ac:dyDescent="0.25">
      <c r="B14" s="673" t="s">
        <v>30</v>
      </c>
      <c r="C14" s="649"/>
    </row>
    <row r="15" spans="1:4" x14ac:dyDescent="0.25">
      <c r="B15" s="670" t="s">
        <v>31</v>
      </c>
      <c r="C15" s="649"/>
    </row>
    <row r="16" spans="1:4" x14ac:dyDescent="0.25">
      <c r="B16" s="682" t="s">
        <v>8</v>
      </c>
      <c r="C16" s="649"/>
    </row>
    <row r="17" spans="1:3" ht="30" x14ac:dyDescent="0.25">
      <c r="B17" s="671" t="s">
        <v>32</v>
      </c>
      <c r="C17" s="649"/>
    </row>
    <row r="18" spans="1:3" x14ac:dyDescent="0.25">
      <c r="B18" s="673" t="s">
        <v>33</v>
      </c>
      <c r="C18" s="649"/>
    </row>
    <row r="19" spans="1:3" x14ac:dyDescent="0.25">
      <c r="A19" s="786" t="s">
        <v>72</v>
      </c>
      <c r="B19" s="673" t="s">
        <v>34</v>
      </c>
      <c r="C19" s="649"/>
    </row>
    <row r="20" spans="1:3" ht="30" x14ac:dyDescent="0.25">
      <c r="A20" s="787" t="s">
        <v>74</v>
      </c>
      <c r="B20" s="673" t="s">
        <v>35</v>
      </c>
      <c r="C20" s="649"/>
    </row>
    <row r="21" spans="1:3" ht="30" x14ac:dyDescent="0.25">
      <c r="A21" s="787" t="s">
        <v>76</v>
      </c>
      <c r="B21" s="673" t="s">
        <v>36</v>
      </c>
      <c r="C21" s="649"/>
    </row>
    <row r="22" spans="1:3" ht="45" x14ac:dyDescent="0.25">
      <c r="A22" s="787" t="s">
        <v>78</v>
      </c>
      <c r="B22" s="686" t="s">
        <v>37</v>
      </c>
      <c r="C22" s="649"/>
    </row>
    <row r="23" spans="1:3" ht="45" x14ac:dyDescent="0.25">
      <c r="A23" s="787" t="s">
        <v>80</v>
      </c>
      <c r="B23" s="686" t="s">
        <v>38</v>
      </c>
      <c r="C23" s="649"/>
    </row>
    <row r="24" spans="1:3" ht="30" x14ac:dyDescent="0.25">
      <c r="A24" s="787" t="s">
        <v>82</v>
      </c>
      <c r="B24" s="686" t="s">
        <v>39</v>
      </c>
      <c r="C24" s="649"/>
    </row>
    <row r="25" spans="1:3" ht="30" x14ac:dyDescent="0.25">
      <c r="A25" s="787" t="s">
        <v>84</v>
      </c>
      <c r="B25" s="673" t="s">
        <v>40</v>
      </c>
      <c r="C25" s="649"/>
    </row>
    <row r="26" spans="1:3" x14ac:dyDescent="0.25">
      <c r="A26" s="788" t="s">
        <v>86</v>
      </c>
      <c r="B26" s="724" t="s">
        <v>426</v>
      </c>
      <c r="C26" s="649"/>
    </row>
    <row r="27" spans="1:3" x14ac:dyDescent="0.25">
      <c r="B27" s="682" t="s">
        <v>9</v>
      </c>
      <c r="C27" s="649"/>
    </row>
    <row r="28" spans="1:3" x14ac:dyDescent="0.25">
      <c r="A28" s="789" t="s">
        <v>182</v>
      </c>
      <c r="B28" s="670" t="s">
        <v>41</v>
      </c>
      <c r="C28" s="649"/>
    </row>
    <row r="29" spans="1:3" x14ac:dyDescent="0.25">
      <c r="B29" s="682" t="s">
        <v>11</v>
      </c>
      <c r="C29" s="649"/>
    </row>
    <row r="30" spans="1:3" ht="45" x14ac:dyDescent="0.25">
      <c r="A30" s="789" t="s">
        <v>212</v>
      </c>
      <c r="B30" s="670" t="s">
        <v>42</v>
      </c>
      <c r="C30" s="649"/>
    </row>
    <row r="31" spans="1:3" x14ac:dyDescent="0.25">
      <c r="B31" s="682" t="s">
        <v>12</v>
      </c>
      <c r="C31" s="649"/>
    </row>
    <row r="32" spans="1:3" ht="30" x14ac:dyDescent="0.25">
      <c r="A32" s="786" t="s">
        <v>223</v>
      </c>
      <c r="B32" s="671" t="s">
        <v>43</v>
      </c>
      <c r="C32" s="649"/>
    </row>
    <row r="33" spans="1:3" ht="30" x14ac:dyDescent="0.25">
      <c r="A33" s="787" t="s">
        <v>225</v>
      </c>
      <c r="B33" s="673" t="s">
        <v>44</v>
      </c>
      <c r="C33" s="649"/>
    </row>
    <row r="34" spans="1:3" ht="45" x14ac:dyDescent="0.25">
      <c r="A34" s="787" t="s">
        <v>227</v>
      </c>
      <c r="B34" s="673" t="s">
        <v>45</v>
      </c>
      <c r="C34" s="649"/>
    </row>
    <row r="35" spans="1:3" x14ac:dyDescent="0.25">
      <c r="A35" s="787" t="s">
        <v>229</v>
      </c>
      <c r="B35" s="671" t="s">
        <v>46</v>
      </c>
      <c r="C35" s="649"/>
    </row>
    <row r="36" spans="1:3" ht="30" x14ac:dyDescent="0.25">
      <c r="A36" s="787" t="s">
        <v>231</v>
      </c>
      <c r="B36" s="686" t="s">
        <v>47</v>
      </c>
      <c r="C36" s="649"/>
    </row>
    <row r="37" spans="1:3" ht="30" x14ac:dyDescent="0.25">
      <c r="A37" s="788" t="s">
        <v>233</v>
      </c>
      <c r="B37" s="686" t="s">
        <v>48</v>
      </c>
      <c r="C37" s="649"/>
    </row>
    <row r="38" spans="1:3" x14ac:dyDescent="0.25">
      <c r="B38" s="682" t="s">
        <v>49</v>
      </c>
      <c r="C38" s="649"/>
    </row>
    <row r="39" spans="1:3" x14ac:dyDescent="0.25">
      <c r="B39" s="674" t="s">
        <v>50</v>
      </c>
      <c r="C39" s="649"/>
    </row>
    <row r="40" spans="1:3" x14ac:dyDescent="0.25">
      <c r="B40" s="682" t="s">
        <v>14</v>
      </c>
      <c r="C40" s="649"/>
    </row>
    <row r="41" spans="1:3" ht="30" x14ac:dyDescent="0.25">
      <c r="B41" s="785" t="s">
        <v>51</v>
      </c>
      <c r="C41" s="649"/>
    </row>
    <row r="42" spans="1:3" x14ac:dyDescent="0.25">
      <c r="A42" s="792" t="s">
        <v>312</v>
      </c>
      <c r="B42" s="673" t="s">
        <v>52</v>
      </c>
      <c r="C42" s="649"/>
    </row>
    <row r="43" spans="1:3" x14ac:dyDescent="0.25">
      <c r="A43" s="793" t="s">
        <v>314</v>
      </c>
      <c r="B43" s="686" t="s">
        <v>53</v>
      </c>
      <c r="C43" s="649"/>
    </row>
    <row r="44" spans="1:3" x14ac:dyDescent="0.25">
      <c r="B44" s="681" t="s">
        <v>15</v>
      </c>
      <c r="C44" s="649"/>
    </row>
    <row r="45" spans="1:3" ht="30" x14ac:dyDescent="0.25">
      <c r="B45" s="670" t="s">
        <v>54</v>
      </c>
    </row>
  </sheetData>
  <hyperlinks>
    <hyperlink ref="A3" location="Contents!A1" display="Return to Contents" xr:uid="{493EF0A1-0B02-49F9-A603-0FD5A8BB4B7F}"/>
    <hyperlink ref="A19" location="Demographics!A14" display="Table C2.1" xr:uid="{1002EF1D-F237-4F18-A4D2-2D443E65474F}"/>
    <hyperlink ref="A20" location="Demographics!A28" display="Table C2.2" xr:uid="{26AFAC8C-8DE0-41AE-89F5-5682E4F5E79B}"/>
    <hyperlink ref="A21" location="Demographics!A53" display="Table C2.3" xr:uid="{3686EED1-FDC0-449A-AE95-7C416A548601}"/>
    <hyperlink ref="A22" location="Demographics!A67" display="Table C2.4" xr:uid="{99ACD778-74C9-4B76-9AFB-56734038B640}"/>
    <hyperlink ref="A23" location="Demographics!A81" display="Table C2.5" xr:uid="{F7F9A936-1CBC-40A0-9981-2E2B114C5846}"/>
    <hyperlink ref="A24" location="Demographics!A107" display="Table C2.6" xr:uid="{B514CB93-1FEB-4CCA-945E-EF9E1C416C4B}"/>
    <hyperlink ref="A25" location="Demographics!A133" display="Table C2.7" xr:uid="{7D15504D-45DB-4F5D-B33C-D6E8D2CD19C5}"/>
    <hyperlink ref="A26" location="Demographics!A156" display="Table C2.8" xr:uid="{2560100C-105B-4362-8108-18C0D06D6206}"/>
    <hyperlink ref="A28" location="Debt!A27" display="Table C3.2" xr:uid="{83E4E694-0A27-4956-9048-A97DA9DD2B01}"/>
    <hyperlink ref="A30" location="Funding!A8" display="Table I2.1" xr:uid="{34383F85-8420-4D8D-892A-B4BF3FC9B47C}"/>
    <hyperlink ref="A32" location="Volume!A12" display="Table A1.1" xr:uid="{8B8EAE02-1A0A-43CD-8C5F-A42FE8AE045C}"/>
    <hyperlink ref="A33" location="Volume!A20" display="Table A1.2" xr:uid="{2D4A6AEE-5BB5-42F1-AF37-958AA10011A0}"/>
    <hyperlink ref="A34" location="Volume!A33" display="Table A1.3" xr:uid="{9ED4EBC8-38F4-4FF6-B97C-C370A83B7FD6}"/>
    <hyperlink ref="A35" location="Volume!A40" display="Table A1.4" xr:uid="{ECB68D82-641A-4073-8FE8-DBB6681E0EA2}"/>
    <hyperlink ref="A36" location="Volume!A56" display="Table A1.5" xr:uid="{AC35B612-E005-433C-AC14-63270BFB77AC}"/>
    <hyperlink ref="A37" location="Volume!A79" display="Table A1.6" xr:uid="{6EADC6B6-02D5-46B6-AE44-C4476E85C44A}"/>
    <hyperlink ref="A42" location="'Welfare Rights Activity'!A50" display="Table OP3.1" xr:uid="{938325C2-9472-4767-914E-396AEFD92E4E}"/>
    <hyperlink ref="A43" location="'Welfare Rights Activity'!A91" display="Table OP3.2" xr:uid="{F0386D97-B09D-4205-8B22-F59B61F0F41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P25"/>
  <sheetViews>
    <sheetView zoomScaleNormal="100" workbookViewId="0">
      <selection sqref="A1:C1"/>
    </sheetView>
  </sheetViews>
  <sheetFormatPr defaultRowHeight="15" x14ac:dyDescent="0.25"/>
  <cols>
    <col min="1" max="15" width="9.140625" style="650"/>
    <col min="16" max="16" width="14.28515625" style="650" bestFit="1" customWidth="1"/>
    <col min="17" max="16384" width="9.140625" style="650"/>
  </cols>
  <sheetData>
    <row r="1" spans="1:16" ht="18.75" x14ac:dyDescent="0.3">
      <c r="A1" s="731" t="s">
        <v>1</v>
      </c>
      <c r="B1" s="731"/>
      <c r="C1" s="731"/>
      <c r="D1" s="666"/>
      <c r="E1" s="666"/>
      <c r="F1" s="666"/>
      <c r="G1" s="666"/>
      <c r="H1" s="666"/>
      <c r="I1" s="666"/>
      <c r="J1" s="666"/>
      <c r="K1" s="666"/>
      <c r="L1" s="666"/>
      <c r="M1" s="666"/>
      <c r="N1" s="666"/>
      <c r="O1" s="666"/>
      <c r="P1" s="666"/>
    </row>
    <row r="2" spans="1:16" x14ac:dyDescent="0.25">
      <c r="A2" s="667" t="s">
        <v>5</v>
      </c>
      <c r="B2" s="666"/>
      <c r="C2" s="666"/>
      <c r="D2" s="666"/>
      <c r="E2" s="666"/>
      <c r="F2" s="666"/>
      <c r="G2" s="666"/>
      <c r="H2" s="666"/>
      <c r="I2" s="666"/>
      <c r="J2" s="666"/>
      <c r="K2" s="666"/>
      <c r="L2" s="666"/>
      <c r="M2" s="666"/>
      <c r="N2" s="666"/>
      <c r="O2" s="666"/>
      <c r="P2" s="666"/>
    </row>
    <row r="3" spans="1:16" s="666" customFormat="1" x14ac:dyDescent="0.25">
      <c r="A3" s="282" t="s">
        <v>21</v>
      </c>
    </row>
    <row r="15" spans="1:16" x14ac:dyDescent="0.25">
      <c r="A15" s="666"/>
      <c r="B15" s="666"/>
      <c r="C15" s="666"/>
      <c r="D15" s="666"/>
      <c r="E15" s="666"/>
      <c r="F15" s="666"/>
      <c r="G15" s="666"/>
      <c r="H15" s="666"/>
      <c r="I15" s="666"/>
      <c r="J15" s="666"/>
      <c r="K15" s="666"/>
      <c r="L15" s="666"/>
      <c r="M15" s="666"/>
      <c r="N15" s="666"/>
      <c r="O15" s="666"/>
      <c r="P15" s="727"/>
    </row>
    <row r="21" spans="2:4" x14ac:dyDescent="0.25">
      <c r="B21" s="666"/>
      <c r="C21" s="666"/>
      <c r="D21" s="280"/>
    </row>
    <row r="24" spans="2:4" x14ac:dyDescent="0.25">
      <c r="B24" s="19"/>
      <c r="C24" s="666"/>
      <c r="D24" s="666"/>
    </row>
    <row r="25" spans="2:4" x14ac:dyDescent="0.25">
      <c r="B25" s="666"/>
      <c r="C25" s="648"/>
      <c r="D25" s="649"/>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1"/>
  <sheetViews>
    <sheetView workbookViewId="0">
      <selection sqref="A1:C1"/>
    </sheetView>
  </sheetViews>
  <sheetFormatPr defaultRowHeight="15" x14ac:dyDescent="0.25"/>
  <cols>
    <col min="1" max="1" width="42.140625" style="650" customWidth="1"/>
    <col min="2" max="2" width="28.42578125" style="650" customWidth="1"/>
    <col min="3" max="3" width="31.42578125" style="650" customWidth="1"/>
    <col min="4" max="16384" width="9.140625" style="650"/>
  </cols>
  <sheetData>
    <row r="1" spans="1:4" ht="18.75" x14ac:dyDescent="0.3">
      <c r="A1" s="731" t="s">
        <v>1</v>
      </c>
      <c r="B1" s="731"/>
      <c r="C1" s="731"/>
      <c r="D1" s="666"/>
    </row>
    <row r="2" spans="1:4" x14ac:dyDescent="0.25">
      <c r="A2" s="667" t="s">
        <v>7</v>
      </c>
      <c r="B2" s="666"/>
      <c r="C2" s="666"/>
      <c r="D2" s="666"/>
    </row>
    <row r="3" spans="1:4" s="666" customFormat="1" x14ac:dyDescent="0.25">
      <c r="A3" s="282" t="s">
        <v>21</v>
      </c>
    </row>
    <row r="5" spans="1:4" x14ac:dyDescent="0.25">
      <c r="A5" s="98" t="s">
        <v>55</v>
      </c>
      <c r="B5" s="666"/>
      <c r="C5" s="666"/>
      <c r="D5" s="666"/>
    </row>
    <row r="6" spans="1:4" x14ac:dyDescent="0.25">
      <c r="A6" s="666" t="s">
        <v>56</v>
      </c>
      <c r="B6" s="666"/>
      <c r="C6" s="666"/>
      <c r="D6" s="666"/>
    </row>
    <row r="7" spans="1:4" x14ac:dyDescent="0.25">
      <c r="A7" s="666" t="s">
        <v>57</v>
      </c>
      <c r="B7" s="666"/>
      <c r="C7" s="666"/>
      <c r="D7" s="666"/>
    </row>
    <row r="9" spans="1:4" ht="15.75" thickBot="1" x14ac:dyDescent="0.3">
      <c r="A9" s="485" t="s">
        <v>58</v>
      </c>
      <c r="B9" s="663"/>
      <c r="C9" s="649"/>
      <c r="D9" s="649"/>
    </row>
    <row r="10" spans="1:4" x14ac:dyDescent="0.25">
      <c r="A10" s="664" t="s">
        <v>59</v>
      </c>
      <c r="B10" s="665" t="s">
        <v>60</v>
      </c>
      <c r="C10" s="451"/>
      <c r="D10" s="649"/>
    </row>
    <row r="11" spans="1:4" ht="30" x14ac:dyDescent="0.25">
      <c r="A11" s="687" t="s">
        <v>61</v>
      </c>
      <c r="B11" s="685" t="s">
        <v>62</v>
      </c>
      <c r="C11" s="648"/>
      <c r="D11" s="649"/>
    </row>
    <row r="12" spans="1:4" x14ac:dyDescent="0.25">
      <c r="A12" s="666"/>
      <c r="B12" s="666"/>
      <c r="C12" s="649"/>
      <c r="D12" s="649"/>
    </row>
    <row r="13" spans="1:4" ht="15.75" thickBot="1" x14ac:dyDescent="0.3">
      <c r="A13" s="485" t="s">
        <v>63</v>
      </c>
      <c r="B13" s="663"/>
      <c r="C13" s="649"/>
      <c r="D13" s="649"/>
    </row>
    <row r="14" spans="1:4" x14ac:dyDescent="0.25">
      <c r="A14" s="664" t="s">
        <v>59</v>
      </c>
      <c r="B14" s="665" t="s">
        <v>60</v>
      </c>
      <c r="C14" s="451"/>
      <c r="D14" s="666"/>
    </row>
    <row r="15" spans="1:4" x14ac:dyDescent="0.25">
      <c r="A15" s="713" t="s">
        <v>64</v>
      </c>
      <c r="B15" s="712"/>
      <c r="C15" s="648"/>
      <c r="D15" s="666"/>
    </row>
    <row r="16" spans="1:4" s="666" customFormat="1" x14ac:dyDescent="0.25">
      <c r="A16" s="714" t="s">
        <v>65</v>
      </c>
      <c r="B16" s="648"/>
      <c r="C16" s="648"/>
    </row>
    <row r="17" spans="1:3" s="666" customFormat="1" ht="17.25" x14ac:dyDescent="0.25">
      <c r="A17" s="723" t="s">
        <v>66</v>
      </c>
      <c r="B17" s="712"/>
      <c r="C17" s="648"/>
    </row>
    <row r="18" spans="1:3" s="666" customFormat="1" ht="17.25" x14ac:dyDescent="0.25">
      <c r="A18" s="714" t="s">
        <v>67</v>
      </c>
      <c r="B18" s="648"/>
      <c r="C18" s="648"/>
    </row>
    <row r="20" spans="1:3" x14ac:dyDescent="0.25">
      <c r="A20" s="11" t="s">
        <v>68</v>
      </c>
      <c r="B20" s="666"/>
      <c r="C20" s="666"/>
    </row>
    <row r="21" spans="1:3" x14ac:dyDescent="0.25">
      <c r="A21" s="11" t="s">
        <v>69</v>
      </c>
      <c r="B21" s="666"/>
      <c r="C21" s="666"/>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C163" sqref="C163"/>
    </sheetView>
  </sheetViews>
  <sheetFormatPr defaultRowHeight="15" x14ac:dyDescent="0.25"/>
  <cols>
    <col min="1" max="1" width="9.140625" style="666" customWidth="1"/>
    <col min="2" max="2" width="20.7109375" style="666" customWidth="1"/>
    <col min="3" max="3" width="13.5703125" style="666" customWidth="1"/>
    <col min="4" max="6" width="12.28515625" style="666" customWidth="1"/>
    <col min="7" max="7" width="12.5703125" style="666" customWidth="1"/>
    <col min="8" max="8" width="13.140625" style="666" customWidth="1"/>
    <col min="9" max="9" width="11.5703125" style="666" customWidth="1"/>
    <col min="10" max="10" width="12.28515625" style="666" customWidth="1"/>
    <col min="11" max="11" width="12.140625" style="666" customWidth="1"/>
    <col min="12" max="12" width="11.7109375" style="666" customWidth="1"/>
    <col min="13" max="13" width="11.85546875" style="666" customWidth="1"/>
    <col min="14" max="14" width="11" style="666" bestFit="1" customWidth="1"/>
    <col min="15" max="15" width="12.5703125" style="666" customWidth="1"/>
    <col min="16" max="16" width="11.85546875" style="666" customWidth="1"/>
    <col min="17" max="17" width="11.42578125" style="666" customWidth="1"/>
    <col min="18" max="18" width="11.140625" style="666" customWidth="1"/>
    <col min="19" max="19" width="11.85546875" style="666" customWidth="1"/>
    <col min="20" max="20" width="10.85546875" style="666" customWidth="1"/>
    <col min="21" max="21" width="10.7109375" style="666" bestFit="1" customWidth="1"/>
    <col min="22" max="22" width="13" style="666" customWidth="1"/>
    <col min="23" max="23" width="10.7109375" style="666" customWidth="1"/>
    <col min="24" max="24" width="11.28515625" style="666" customWidth="1"/>
    <col min="25" max="25" width="10.5703125" style="666" customWidth="1"/>
    <col min="26" max="26" width="9.5703125" style="666" bestFit="1" customWidth="1"/>
    <col min="27" max="27" width="11" style="666" customWidth="1"/>
    <col min="28" max="28" width="11.42578125" style="666" customWidth="1"/>
    <col min="29" max="29" width="9.140625" style="666"/>
    <col min="30" max="30" width="11.140625" style="666" customWidth="1"/>
    <col min="31" max="32" width="11.28515625" style="666" customWidth="1"/>
    <col min="33" max="33" width="9.140625" style="666"/>
    <col min="34" max="35" width="12.85546875" style="666" customWidth="1"/>
    <col min="36" max="36" width="10.85546875" style="666" customWidth="1"/>
    <col min="37" max="37" width="11.140625" style="666" customWidth="1"/>
    <col min="38" max="16384" width="9.140625" style="666"/>
  </cols>
  <sheetData>
    <row r="1" spans="1:14" ht="18.75" x14ac:dyDescent="0.3">
      <c r="A1" s="731" t="s">
        <v>1</v>
      </c>
      <c r="B1" s="731"/>
      <c r="C1" s="731"/>
      <c r="N1" s="282"/>
    </row>
    <row r="2" spans="1:14" x14ac:dyDescent="0.25">
      <c r="A2" s="667" t="s">
        <v>70</v>
      </c>
    </row>
    <row r="3" spans="1:14" x14ac:dyDescent="0.25">
      <c r="A3" s="282" t="s">
        <v>21</v>
      </c>
    </row>
    <row r="4" spans="1:14" x14ac:dyDescent="0.25">
      <c r="A4" s="667"/>
    </row>
    <row r="5" spans="1:14" x14ac:dyDescent="0.25">
      <c r="A5" s="278" t="s">
        <v>71</v>
      </c>
      <c r="B5" s="278"/>
      <c r="C5" s="279" t="s">
        <v>72</v>
      </c>
    </row>
    <row r="6" spans="1:14" x14ac:dyDescent="0.25">
      <c r="A6" s="278" t="s">
        <v>73</v>
      </c>
      <c r="B6" s="278"/>
      <c r="C6" s="279" t="s">
        <v>74</v>
      </c>
    </row>
    <row r="7" spans="1:14" x14ac:dyDescent="0.25">
      <c r="A7" s="278" t="s">
        <v>75</v>
      </c>
      <c r="B7" s="278"/>
      <c r="C7" s="279" t="s">
        <v>76</v>
      </c>
    </row>
    <row r="8" spans="1:14" x14ac:dyDescent="0.25">
      <c r="A8" s="278" t="s">
        <v>77</v>
      </c>
      <c r="B8" s="278"/>
      <c r="C8" s="279" t="s">
        <v>78</v>
      </c>
    </row>
    <row r="9" spans="1:14" x14ac:dyDescent="0.25">
      <c r="A9" s="278" t="s">
        <v>79</v>
      </c>
      <c r="B9" s="278"/>
      <c r="C9" s="279" t="s">
        <v>80</v>
      </c>
    </row>
    <row r="10" spans="1:14" x14ac:dyDescent="0.25">
      <c r="A10" s="278" t="s">
        <v>81</v>
      </c>
      <c r="B10" s="278"/>
      <c r="C10" s="279" t="s">
        <v>82</v>
      </c>
    </row>
    <row r="11" spans="1:14" x14ac:dyDescent="0.25">
      <c r="A11" s="278" t="s">
        <v>83</v>
      </c>
      <c r="B11" s="278"/>
      <c r="C11" s="279" t="s">
        <v>84</v>
      </c>
    </row>
    <row r="12" spans="1:14" x14ac:dyDescent="0.25">
      <c r="A12" s="278" t="s">
        <v>85</v>
      </c>
      <c r="B12" s="278"/>
      <c r="C12" s="279" t="s">
        <v>86</v>
      </c>
    </row>
    <row r="14" spans="1:14" x14ac:dyDescent="0.25">
      <c r="A14" s="282" t="s">
        <v>87</v>
      </c>
    </row>
    <row r="15" spans="1:14" x14ac:dyDescent="0.25">
      <c r="A15" s="667"/>
    </row>
    <row r="16" spans="1:14" x14ac:dyDescent="0.25">
      <c r="C16" s="737" t="s">
        <v>88</v>
      </c>
      <c r="D16" s="738"/>
      <c r="E16" s="738"/>
      <c r="F16" s="738"/>
      <c r="G16" s="754" t="s">
        <v>89</v>
      </c>
      <c r="H16" s="738"/>
      <c r="I16" s="98"/>
      <c r="J16" s="98"/>
    </row>
    <row r="17" spans="1:14" x14ac:dyDescent="0.25">
      <c r="B17" s="487"/>
      <c r="C17" s="737" t="str">
        <f>A1</f>
        <v>South Lanarkshire</v>
      </c>
      <c r="D17" s="746"/>
      <c r="E17" s="738" t="s">
        <v>90</v>
      </c>
      <c r="F17" s="738"/>
      <c r="G17" s="754" t="str">
        <f>$A$1</f>
        <v>South Lanarkshire</v>
      </c>
      <c r="H17" s="738"/>
    </row>
    <row r="18" spans="1:14" ht="15.75" thickBot="1" x14ac:dyDescent="0.3">
      <c r="B18" s="598" t="s">
        <v>71</v>
      </c>
      <c r="C18" s="3" t="s">
        <v>91</v>
      </c>
      <c r="D18" s="601" t="s">
        <v>92</v>
      </c>
      <c r="E18" s="600" t="s">
        <v>91</v>
      </c>
      <c r="F18" s="600" t="s">
        <v>92</v>
      </c>
      <c r="G18" s="100" t="s">
        <v>91</v>
      </c>
      <c r="H18" s="600" t="s">
        <v>92</v>
      </c>
    </row>
    <row r="19" spans="1:14" x14ac:dyDescent="0.25">
      <c r="B19" s="487" t="s">
        <v>93</v>
      </c>
      <c r="C19" s="730"/>
      <c r="D19" s="7"/>
      <c r="E19" s="649"/>
      <c r="F19" s="649"/>
      <c r="G19" s="101"/>
      <c r="H19" s="729"/>
    </row>
    <row r="20" spans="1:14" x14ac:dyDescent="0.25">
      <c r="B20" s="4" t="s">
        <v>94</v>
      </c>
      <c r="C20" s="42">
        <v>2996</v>
      </c>
      <c r="D20" s="43">
        <v>4123</v>
      </c>
      <c r="E20" s="44">
        <v>55010</v>
      </c>
      <c r="F20" s="44">
        <v>68302</v>
      </c>
      <c r="G20" s="102" t="s">
        <v>95</v>
      </c>
      <c r="H20" s="44" t="s">
        <v>95</v>
      </c>
    </row>
    <row r="21" spans="1:14" x14ac:dyDescent="0.25">
      <c r="B21" s="1" t="s">
        <v>96</v>
      </c>
      <c r="C21" s="21">
        <v>3187</v>
      </c>
      <c r="D21" s="22">
        <v>4730</v>
      </c>
      <c r="E21" s="23">
        <v>79040.762000000002</v>
      </c>
      <c r="F21" s="23">
        <v>98579.547000000006</v>
      </c>
      <c r="G21" s="103" t="s">
        <v>95</v>
      </c>
      <c r="H21" s="23" t="s">
        <v>95</v>
      </c>
    </row>
    <row r="22" spans="1:14" x14ac:dyDescent="0.25">
      <c r="B22" s="45" t="s">
        <v>97</v>
      </c>
      <c r="C22" s="46">
        <v>4355.05</v>
      </c>
      <c r="D22" s="47">
        <v>5947.69</v>
      </c>
      <c r="E22" s="48">
        <v>83409.87000000001</v>
      </c>
      <c r="F22" s="48">
        <v>102803.81</v>
      </c>
      <c r="G22" s="104" t="s">
        <v>95</v>
      </c>
      <c r="H22" s="48" t="s">
        <v>95</v>
      </c>
    </row>
    <row r="23" spans="1:14" x14ac:dyDescent="0.25">
      <c r="B23" s="16" t="s">
        <v>98</v>
      </c>
      <c r="C23" s="24"/>
      <c r="D23" s="25"/>
      <c r="E23" s="26"/>
      <c r="F23" s="26"/>
      <c r="G23" s="105"/>
      <c r="H23" s="99"/>
    </row>
    <row r="24" spans="1:14" x14ac:dyDescent="0.25">
      <c r="B24" s="4" t="s">
        <v>94</v>
      </c>
      <c r="C24" s="49">
        <f>IFERROR(C20/SUM($C20:$D20),"-")</f>
        <v>0.42084562438544737</v>
      </c>
      <c r="D24" s="50">
        <f t="shared" ref="D24:D26" si="0">IFERROR(D20/SUM($C20:$D20),"-")</f>
        <v>0.57915437561455263</v>
      </c>
      <c r="E24" s="51">
        <f>IFERROR(E20/SUM($E20:$F20),"-")</f>
        <v>0.44610419099519916</v>
      </c>
      <c r="F24" s="51">
        <f t="shared" ref="F24:F26" si="1">IFERROR(F20/SUM($E20:$F20),"-")</f>
        <v>0.55389580900480084</v>
      </c>
      <c r="G24" s="106">
        <v>0.48200000000000004</v>
      </c>
      <c r="H24" s="51">
        <v>0.51800000000000002</v>
      </c>
      <c r="I24" s="19"/>
    </row>
    <row r="25" spans="1:14" x14ac:dyDescent="0.25">
      <c r="B25" s="1" t="s">
        <v>96</v>
      </c>
      <c r="C25" s="27">
        <f t="shared" ref="C25:C26" si="2">IFERROR(C21/SUM($C21:$D21),"-")</f>
        <v>0.40255147151698878</v>
      </c>
      <c r="D25" s="28">
        <f t="shared" si="0"/>
        <v>0.59744852848301122</v>
      </c>
      <c r="E25" s="29">
        <f t="shared" ref="E25:E26" si="3">IFERROR(E21/SUM($E21:$F21),"-")</f>
        <v>0.44499844891047902</v>
      </c>
      <c r="F25" s="29">
        <f t="shared" si="1"/>
        <v>0.55500155108952098</v>
      </c>
      <c r="G25" s="107">
        <v>0.48299999999999998</v>
      </c>
      <c r="H25" s="29">
        <v>0.51700000000000002</v>
      </c>
      <c r="I25" s="19"/>
    </row>
    <row r="26" spans="1:14" ht="15.75" thickBot="1" x14ac:dyDescent="0.3">
      <c r="B26" s="52" t="s">
        <v>97</v>
      </c>
      <c r="C26" s="53">
        <f t="shared" si="2"/>
        <v>0.42270793982959876</v>
      </c>
      <c r="D26" s="54">
        <f t="shared" si="0"/>
        <v>0.57729206017040124</v>
      </c>
      <c r="E26" s="55">
        <f t="shared" si="3"/>
        <v>0.44792557668158439</v>
      </c>
      <c r="F26" s="55">
        <f t="shared" si="1"/>
        <v>0.55207442331841572</v>
      </c>
      <c r="G26" s="108">
        <v>0.48299999999999998</v>
      </c>
      <c r="H26" s="55">
        <v>0.51700000000000002</v>
      </c>
      <c r="I26" s="19"/>
    </row>
    <row r="28" spans="1:14" ht="17.25" x14ac:dyDescent="0.25">
      <c r="A28" s="282" t="s">
        <v>421</v>
      </c>
    </row>
    <row r="29" spans="1:14" x14ac:dyDescent="0.25">
      <c r="A29" s="667"/>
    </row>
    <row r="30" spans="1:14" x14ac:dyDescent="0.25">
      <c r="A30" s="667" t="s">
        <v>99</v>
      </c>
    </row>
    <row r="31" spans="1:14" x14ac:dyDescent="0.25">
      <c r="C31" s="737" t="s">
        <v>88</v>
      </c>
      <c r="D31" s="738"/>
      <c r="E31" s="738"/>
      <c r="F31" s="738"/>
      <c r="G31" s="738"/>
      <c r="H31" s="738"/>
      <c r="I31" s="738"/>
      <c r="J31" s="747"/>
      <c r="K31" s="754" t="s">
        <v>89</v>
      </c>
      <c r="L31" s="738"/>
      <c r="M31" s="738"/>
      <c r="N31" s="738"/>
    </row>
    <row r="32" spans="1:14" x14ac:dyDescent="0.25">
      <c r="B32" s="649"/>
      <c r="C32" s="748" t="str">
        <f>$A$1</f>
        <v>South Lanarkshire</v>
      </c>
      <c r="D32" s="749"/>
      <c r="E32" s="749"/>
      <c r="F32" s="755"/>
      <c r="G32" s="748" t="s">
        <v>90</v>
      </c>
      <c r="H32" s="749"/>
      <c r="I32" s="749"/>
      <c r="J32" s="750"/>
      <c r="K32" s="751" t="str">
        <f>$A$1</f>
        <v>South Lanarkshire</v>
      </c>
      <c r="L32" s="749"/>
      <c r="M32" s="749"/>
      <c r="N32" s="749"/>
    </row>
    <row r="33" spans="1:21" ht="15.75" thickBot="1" x14ac:dyDescent="0.3">
      <c r="B33" s="59" t="s">
        <v>73</v>
      </c>
      <c r="C33" s="3" t="s">
        <v>100</v>
      </c>
      <c r="D33" s="600" t="s">
        <v>101</v>
      </c>
      <c r="E33" s="600" t="s">
        <v>102</v>
      </c>
      <c r="F33" s="601" t="s">
        <v>103</v>
      </c>
      <c r="G33" s="600" t="s">
        <v>100</v>
      </c>
      <c r="H33" s="600" t="s">
        <v>101</v>
      </c>
      <c r="I33" s="600" t="s">
        <v>102</v>
      </c>
      <c r="J33" s="600" t="s">
        <v>103</v>
      </c>
      <c r="K33" s="100" t="s">
        <v>100</v>
      </c>
      <c r="L33" s="600" t="s">
        <v>101</v>
      </c>
      <c r="M33" s="600" t="s">
        <v>102</v>
      </c>
      <c r="N33" s="600" t="s">
        <v>103</v>
      </c>
      <c r="O33" s="684"/>
    </row>
    <row r="34" spans="1:21" x14ac:dyDescent="0.25">
      <c r="B34" s="33" t="s">
        <v>93</v>
      </c>
      <c r="C34" s="20"/>
      <c r="D34" s="17"/>
      <c r="E34" s="17"/>
      <c r="F34" s="18"/>
      <c r="G34" s="17"/>
      <c r="H34" s="17"/>
      <c r="I34" s="17"/>
      <c r="J34" s="17"/>
      <c r="K34" s="128"/>
      <c r="L34" s="17"/>
      <c r="M34" s="17"/>
      <c r="N34" s="17"/>
    </row>
    <row r="35" spans="1:21" x14ac:dyDescent="0.25">
      <c r="B35" s="652" t="s">
        <v>94</v>
      </c>
      <c r="C35" s="39">
        <v>70</v>
      </c>
      <c r="D35" s="40">
        <v>73</v>
      </c>
      <c r="E35" s="40">
        <v>141</v>
      </c>
      <c r="F35" s="41">
        <v>82</v>
      </c>
      <c r="G35" s="40">
        <v>24153</v>
      </c>
      <c r="H35" s="40">
        <v>19731</v>
      </c>
      <c r="I35" s="40">
        <v>29311</v>
      </c>
      <c r="J35" s="40">
        <v>37234</v>
      </c>
      <c r="K35" s="109" t="s">
        <v>95</v>
      </c>
      <c r="L35" s="40" t="s">
        <v>95</v>
      </c>
      <c r="M35" s="40" t="s">
        <v>95</v>
      </c>
      <c r="N35" s="40" t="s">
        <v>95</v>
      </c>
    </row>
    <row r="36" spans="1:21" x14ac:dyDescent="0.25">
      <c r="B36" s="654" t="s">
        <v>96</v>
      </c>
      <c r="C36" s="36">
        <f>SUM(D47,E47)</f>
        <v>1770</v>
      </c>
      <c r="D36" s="37">
        <v>957</v>
      </c>
      <c r="E36" s="37">
        <v>2074</v>
      </c>
      <c r="F36" s="38">
        <v>2629</v>
      </c>
      <c r="G36" s="37">
        <f>L47+M47</f>
        <v>40117</v>
      </c>
      <c r="H36" s="37">
        <v>31774</v>
      </c>
      <c r="I36" s="37">
        <v>41754</v>
      </c>
      <c r="J36" s="37">
        <v>55942</v>
      </c>
      <c r="K36" s="110" t="s">
        <v>95</v>
      </c>
      <c r="L36" s="37" t="s">
        <v>95</v>
      </c>
      <c r="M36" s="37" t="s">
        <v>95</v>
      </c>
      <c r="N36" s="37" t="s">
        <v>95</v>
      </c>
    </row>
    <row r="37" spans="1:21" x14ac:dyDescent="0.25">
      <c r="B37" s="65" t="s">
        <v>97</v>
      </c>
      <c r="C37" s="67">
        <f>SUM(D48,E48)</f>
        <v>2408.62</v>
      </c>
      <c r="D37" s="66">
        <v>1430.14</v>
      </c>
      <c r="E37" s="66">
        <v>2947.63</v>
      </c>
      <c r="F37" s="68">
        <v>3669.5299999999997</v>
      </c>
      <c r="G37" s="66">
        <f>L48+M48</f>
        <v>39660.404999999992</v>
      </c>
      <c r="H37" s="66">
        <v>29913.204999999998</v>
      </c>
      <c r="I37" s="66">
        <v>48913.844999999994</v>
      </c>
      <c r="J37" s="66">
        <v>71419.48</v>
      </c>
      <c r="K37" s="111" t="s">
        <v>95</v>
      </c>
      <c r="L37" s="66" t="s">
        <v>95</v>
      </c>
      <c r="M37" s="66" t="s">
        <v>95</v>
      </c>
      <c r="N37" s="66" t="s">
        <v>95</v>
      </c>
    </row>
    <row r="38" spans="1:21" x14ac:dyDescent="0.25">
      <c r="B38" s="34" t="s">
        <v>98</v>
      </c>
      <c r="C38" s="730"/>
      <c r="D38" s="729"/>
      <c r="E38" s="729"/>
      <c r="F38" s="7"/>
      <c r="G38" s="729"/>
      <c r="H38" s="729"/>
      <c r="I38" s="729"/>
      <c r="J38" s="729"/>
      <c r="K38" s="101"/>
      <c r="L38" s="729"/>
      <c r="M38" s="729"/>
      <c r="N38" s="729"/>
    </row>
    <row r="39" spans="1:21" x14ac:dyDescent="0.25">
      <c r="B39" s="652" t="s">
        <v>94</v>
      </c>
      <c r="C39" s="69">
        <f>IFERROR(C35/SUM($C35:$F35),"")</f>
        <v>0.19125683060109289</v>
      </c>
      <c r="D39" s="70">
        <f t="shared" ref="D39:F39" si="4">IFERROR(D35/SUM($C35:$F35),"")</f>
        <v>0.19945355191256831</v>
      </c>
      <c r="E39" s="70">
        <f t="shared" si="4"/>
        <v>0.38524590163934425</v>
      </c>
      <c r="F39" s="71">
        <f t="shared" si="4"/>
        <v>0.22404371584699453</v>
      </c>
      <c r="G39" s="70">
        <f>IFERROR(G35/SUM($G35:$J35),"")</f>
        <v>0.21871972036331036</v>
      </c>
      <c r="H39" s="70">
        <f t="shared" ref="H39:J39" si="5">IFERROR(H35/SUM($G35:$J35),"")</f>
        <v>0.17867589129667025</v>
      </c>
      <c r="I39" s="70">
        <f t="shared" si="5"/>
        <v>0.26542846534877612</v>
      </c>
      <c r="J39" s="70">
        <f t="shared" si="5"/>
        <v>0.33717592299124322</v>
      </c>
      <c r="K39" s="112">
        <v>0.26400000000000001</v>
      </c>
      <c r="L39" s="70">
        <v>0.152</v>
      </c>
      <c r="M39" s="70">
        <v>0.27200000000000002</v>
      </c>
      <c r="N39" s="70">
        <v>0.31200000000000006</v>
      </c>
      <c r="O39" s="19"/>
      <c r="U39" s="19"/>
    </row>
    <row r="40" spans="1:21" x14ac:dyDescent="0.25">
      <c r="B40" s="654" t="s">
        <v>96</v>
      </c>
      <c r="C40" s="72">
        <f t="shared" ref="C40:F40" si="6">IFERROR(C36/SUM($C36:$F36),"")</f>
        <v>0.23822341857335128</v>
      </c>
      <c r="D40" s="73">
        <f t="shared" si="6"/>
        <v>0.1288021534320323</v>
      </c>
      <c r="E40" s="73">
        <f t="shared" si="6"/>
        <v>0.27913862718707944</v>
      </c>
      <c r="F40" s="74">
        <f t="shared" si="6"/>
        <v>0.35383580080753702</v>
      </c>
      <c r="G40" s="73">
        <f t="shared" ref="G40:J40" si="7">IFERROR(G36/SUM($G36:$J36),"")</f>
        <v>0.23655704741519101</v>
      </c>
      <c r="H40" s="73">
        <f t="shared" si="7"/>
        <v>0.18736105951517509</v>
      </c>
      <c r="I40" s="73">
        <f t="shared" si="7"/>
        <v>0.24620990995772082</v>
      </c>
      <c r="J40" s="73">
        <f t="shared" si="7"/>
        <v>0.32987198311191307</v>
      </c>
      <c r="K40" s="113">
        <v>0.26100000000000001</v>
      </c>
      <c r="L40" s="73">
        <v>0.151</v>
      </c>
      <c r="M40" s="73">
        <v>0.28300000000000003</v>
      </c>
      <c r="N40" s="73">
        <v>0.30599999999999999</v>
      </c>
      <c r="O40" s="19"/>
      <c r="U40" s="19"/>
    </row>
    <row r="41" spans="1:21" ht="15.75" thickBot="1" x14ac:dyDescent="0.3">
      <c r="B41" s="656" t="s">
        <v>97</v>
      </c>
      <c r="C41" s="75">
        <f t="shared" ref="C41:F41" si="8">IFERROR(C37/SUM($C37:$F37),"")</f>
        <v>0.230359451870328</v>
      </c>
      <c r="D41" s="76">
        <f t="shared" si="8"/>
        <v>0.1367780166642438</v>
      </c>
      <c r="E41" s="76">
        <f t="shared" si="8"/>
        <v>0.28191015233475392</v>
      </c>
      <c r="F41" s="77">
        <f t="shared" si="8"/>
        <v>0.35095237913067429</v>
      </c>
      <c r="G41" s="76">
        <f t="shared" ref="G41:J41" si="9">IFERROR(G37/SUM($G37:$J37),"")</f>
        <v>0.2088412674344936</v>
      </c>
      <c r="H41" s="76">
        <f t="shared" si="9"/>
        <v>0.15751507442316415</v>
      </c>
      <c r="I41" s="76">
        <f t="shared" si="9"/>
        <v>0.25756745007758663</v>
      </c>
      <c r="J41" s="76">
        <f t="shared" si="9"/>
        <v>0.3760762080647555</v>
      </c>
      <c r="K41" s="114">
        <v>0.25900000000000001</v>
      </c>
      <c r="L41" s="76">
        <v>0.15</v>
      </c>
      <c r="M41" s="76">
        <v>0.27300000000000002</v>
      </c>
      <c r="N41" s="76">
        <v>0.317</v>
      </c>
      <c r="O41" s="19"/>
      <c r="U41" s="19"/>
    </row>
    <row r="42" spans="1:21" x14ac:dyDescent="0.25">
      <c r="F42" s="19"/>
      <c r="I42" s="19"/>
    </row>
    <row r="43" spans="1:21" x14ac:dyDescent="0.25">
      <c r="A43" s="667" t="s">
        <v>104</v>
      </c>
      <c r="F43" s="19"/>
      <c r="I43" s="19"/>
    </row>
    <row r="44" spans="1:21" x14ac:dyDescent="0.25">
      <c r="B44" s="649"/>
      <c r="C44" s="737" t="str">
        <f>$A$1</f>
        <v>South Lanarkshire</v>
      </c>
      <c r="D44" s="738"/>
      <c r="E44" s="738"/>
      <c r="F44" s="738"/>
      <c r="G44" s="738"/>
      <c r="H44" s="738"/>
      <c r="I44" s="738"/>
      <c r="J44" s="746"/>
      <c r="K44" s="737" t="s">
        <v>90</v>
      </c>
      <c r="L44" s="738"/>
      <c r="M44" s="738"/>
      <c r="N44" s="738"/>
      <c r="O44" s="738"/>
      <c r="P44" s="738"/>
      <c r="Q44" s="738"/>
      <c r="R44" s="738"/>
    </row>
    <row r="45" spans="1:21" ht="15.75" thickBot="1" x14ac:dyDescent="0.3">
      <c r="B45" s="59" t="s">
        <v>73</v>
      </c>
      <c r="C45" s="3" t="s">
        <v>105</v>
      </c>
      <c r="D45" s="600" t="s">
        <v>106</v>
      </c>
      <c r="E45" s="600" t="s">
        <v>107</v>
      </c>
      <c r="F45" s="600" t="s">
        <v>101</v>
      </c>
      <c r="G45" s="600" t="s">
        <v>102</v>
      </c>
      <c r="H45" s="600" t="s">
        <v>108</v>
      </c>
      <c r="I45" s="600" t="s">
        <v>109</v>
      </c>
      <c r="J45" s="601" t="s">
        <v>110</v>
      </c>
      <c r="K45" s="3" t="s">
        <v>105</v>
      </c>
      <c r="L45" s="600" t="s">
        <v>106</v>
      </c>
      <c r="M45" s="600" t="s">
        <v>107</v>
      </c>
      <c r="N45" s="600" t="s">
        <v>101</v>
      </c>
      <c r="O45" s="600" t="s">
        <v>102</v>
      </c>
      <c r="P45" s="600" t="s">
        <v>108</v>
      </c>
      <c r="Q45" s="600" t="s">
        <v>109</v>
      </c>
      <c r="R45" s="600" t="s">
        <v>110</v>
      </c>
    </row>
    <row r="46" spans="1:21" x14ac:dyDescent="0.25">
      <c r="B46" s="56" t="s">
        <v>111</v>
      </c>
      <c r="C46" s="20"/>
      <c r="D46" s="17"/>
      <c r="E46" s="17"/>
      <c r="F46" s="17"/>
      <c r="G46" s="17"/>
      <c r="H46" s="17"/>
      <c r="I46" s="17"/>
      <c r="J46" s="18"/>
      <c r="K46" s="20"/>
      <c r="L46" s="17"/>
      <c r="M46" s="17"/>
      <c r="N46" s="17"/>
      <c r="O46" s="17"/>
      <c r="P46" s="17"/>
      <c r="Q46" s="17"/>
      <c r="R46" s="17"/>
    </row>
    <row r="47" spans="1:21" x14ac:dyDescent="0.25">
      <c r="B47" s="60" t="s">
        <v>96</v>
      </c>
      <c r="C47" s="39">
        <v>0</v>
      </c>
      <c r="D47" s="40">
        <v>751</v>
      </c>
      <c r="E47" s="40">
        <v>1019</v>
      </c>
      <c r="F47" s="40">
        <v>957</v>
      </c>
      <c r="G47" s="40">
        <v>2074</v>
      </c>
      <c r="H47" s="40">
        <v>881</v>
      </c>
      <c r="I47" s="40">
        <v>640</v>
      </c>
      <c r="J47" s="41">
        <v>1108</v>
      </c>
      <c r="K47" s="39">
        <v>803</v>
      </c>
      <c r="L47" s="40">
        <v>13350</v>
      </c>
      <c r="M47" s="40">
        <v>26767</v>
      </c>
      <c r="N47" s="40">
        <v>31774</v>
      </c>
      <c r="O47" s="40">
        <v>41754</v>
      </c>
      <c r="P47" s="40">
        <v>20258</v>
      </c>
      <c r="Q47" s="40">
        <v>12890</v>
      </c>
      <c r="R47" s="40">
        <v>21652</v>
      </c>
    </row>
    <row r="48" spans="1:21" x14ac:dyDescent="0.25">
      <c r="B48" s="57" t="s">
        <v>97</v>
      </c>
      <c r="C48" s="36">
        <v>1</v>
      </c>
      <c r="D48" s="37">
        <v>1028.32</v>
      </c>
      <c r="E48" s="37">
        <v>1380.3</v>
      </c>
      <c r="F48" s="37">
        <v>1430.14</v>
      </c>
      <c r="G48" s="37">
        <v>2947.63</v>
      </c>
      <c r="H48" s="37">
        <v>947</v>
      </c>
      <c r="I48" s="37">
        <v>885</v>
      </c>
      <c r="J48" s="38">
        <v>1311</v>
      </c>
      <c r="K48" s="36">
        <v>1386.04</v>
      </c>
      <c r="L48" s="37">
        <v>13035.179999999998</v>
      </c>
      <c r="M48" s="37">
        <v>26625.224999999995</v>
      </c>
      <c r="N48" s="37">
        <v>29913.204999999998</v>
      </c>
      <c r="O48" s="37">
        <v>48913.844999999994</v>
      </c>
      <c r="P48" s="37">
        <v>15458</v>
      </c>
      <c r="Q48" s="37">
        <v>11277</v>
      </c>
      <c r="R48" s="37">
        <v>12860</v>
      </c>
    </row>
    <row r="49" spans="1:21" x14ac:dyDescent="0.25">
      <c r="B49" s="64" t="s">
        <v>112</v>
      </c>
      <c r="C49" s="61"/>
      <c r="D49" s="62"/>
      <c r="E49" s="62"/>
      <c r="F49" s="62"/>
      <c r="G49" s="62"/>
      <c r="H49" s="62"/>
      <c r="I49" s="62"/>
      <c r="J49" s="63"/>
      <c r="K49" s="61"/>
      <c r="L49" s="62"/>
      <c r="M49" s="62"/>
      <c r="N49" s="62"/>
      <c r="O49" s="62"/>
      <c r="P49" s="62"/>
      <c r="Q49" s="62"/>
      <c r="R49" s="62"/>
    </row>
    <row r="50" spans="1:21" x14ac:dyDescent="0.25">
      <c r="B50" s="60" t="s">
        <v>96</v>
      </c>
      <c r="C50" s="49">
        <f>IFERROR(C47/SUM($C47:$J47),"-")</f>
        <v>0</v>
      </c>
      <c r="D50" s="51">
        <f t="shared" ref="D50:J50" si="10">IFERROR(D47/SUM($C47:$J47),"-")</f>
        <v>0.10107671601615074</v>
      </c>
      <c r="E50" s="51">
        <f t="shared" si="10"/>
        <v>0.13714670255720054</v>
      </c>
      <c r="F50" s="51">
        <f t="shared" si="10"/>
        <v>0.1288021534320323</v>
      </c>
      <c r="G50" s="51">
        <f t="shared" si="10"/>
        <v>0.27913862718707944</v>
      </c>
      <c r="H50" s="51">
        <f t="shared" si="10"/>
        <v>0.11857335127860028</v>
      </c>
      <c r="I50" s="51">
        <f t="shared" si="10"/>
        <v>8.613728129205922E-2</v>
      </c>
      <c r="J50" s="50">
        <f t="shared" si="10"/>
        <v>0.14912516823687752</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97</v>
      </c>
      <c r="C51" s="30">
        <f t="shared" ref="C51:J51" si="12">IFERROR(C48/SUM($C48:$J48),"-")</f>
        <v>1.0070097951842778E-4</v>
      </c>
      <c r="D51" s="32">
        <f t="shared" si="12"/>
        <v>0.10355283125838965</v>
      </c>
      <c r="E51" s="32">
        <f t="shared" si="12"/>
        <v>0.13899756202928587</v>
      </c>
      <c r="F51" s="32">
        <f t="shared" si="12"/>
        <v>0.14401649884848433</v>
      </c>
      <c r="G51" s="32">
        <f t="shared" si="12"/>
        <v>0.29682922825790331</v>
      </c>
      <c r="H51" s="32">
        <f t="shared" si="12"/>
        <v>9.536382760395111E-2</v>
      </c>
      <c r="I51" s="32">
        <f t="shared" si="12"/>
        <v>8.9120366873808587E-2</v>
      </c>
      <c r="J51" s="31">
        <f t="shared" si="12"/>
        <v>0.13201898414865881</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49"/>
    </row>
    <row r="53" spans="1:21" x14ac:dyDescent="0.25">
      <c r="A53" s="282" t="s">
        <v>113</v>
      </c>
    </row>
    <row r="55" spans="1:21" x14ac:dyDescent="0.25">
      <c r="C55" s="737" t="s">
        <v>88</v>
      </c>
      <c r="D55" s="738"/>
      <c r="E55" s="738"/>
      <c r="F55" s="738"/>
      <c r="G55" s="738"/>
      <c r="H55" s="738"/>
      <c r="I55" s="738"/>
      <c r="J55" s="738"/>
      <c r="K55" s="738"/>
      <c r="L55" s="738"/>
      <c r="M55" s="738"/>
      <c r="N55" s="738"/>
      <c r="O55" s="756" t="s">
        <v>89</v>
      </c>
      <c r="P55" s="738"/>
      <c r="Q55" s="738"/>
      <c r="R55" s="738"/>
      <c r="S55" s="738"/>
      <c r="T55" s="738"/>
    </row>
    <row r="56" spans="1:21" x14ac:dyDescent="0.25">
      <c r="B56" s="649"/>
      <c r="C56" s="737" t="str">
        <f>$A$1</f>
        <v>South Lanarkshire</v>
      </c>
      <c r="D56" s="738"/>
      <c r="E56" s="738"/>
      <c r="F56" s="738"/>
      <c r="G56" s="738"/>
      <c r="H56" s="746"/>
      <c r="I56" s="738" t="s">
        <v>90</v>
      </c>
      <c r="J56" s="738"/>
      <c r="K56" s="738"/>
      <c r="L56" s="738"/>
      <c r="M56" s="738"/>
      <c r="N56" s="738"/>
      <c r="O56" s="756" t="str">
        <f>$A$1</f>
        <v>South Lanarkshire</v>
      </c>
      <c r="P56" s="738"/>
      <c r="Q56" s="738"/>
      <c r="R56" s="738"/>
      <c r="S56" s="738"/>
      <c r="T56" s="738"/>
    </row>
    <row r="57" spans="1:21" ht="39.75" thickBot="1" x14ac:dyDescent="0.3">
      <c r="B57" s="59" t="s">
        <v>75</v>
      </c>
      <c r="C57" s="136" t="s">
        <v>114</v>
      </c>
      <c r="D57" s="135" t="s">
        <v>115</v>
      </c>
      <c r="E57" s="135" t="s">
        <v>116</v>
      </c>
      <c r="F57" s="135" t="s">
        <v>117</v>
      </c>
      <c r="G57" s="135" t="s">
        <v>118</v>
      </c>
      <c r="H57" s="137" t="s">
        <v>119</v>
      </c>
      <c r="I57" s="135" t="s">
        <v>114</v>
      </c>
      <c r="J57" s="135" t="s">
        <v>115</v>
      </c>
      <c r="K57" s="135" t="s">
        <v>116</v>
      </c>
      <c r="L57" s="135" t="s">
        <v>117</v>
      </c>
      <c r="M57" s="135" t="s">
        <v>118</v>
      </c>
      <c r="N57" s="135" t="s">
        <v>119</v>
      </c>
      <c r="O57" s="138" t="s">
        <v>114</v>
      </c>
      <c r="P57" s="135" t="s">
        <v>115</v>
      </c>
      <c r="Q57" s="135" t="s">
        <v>116</v>
      </c>
      <c r="R57" s="135" t="s">
        <v>117</v>
      </c>
      <c r="S57" s="135" t="s">
        <v>118</v>
      </c>
      <c r="T57" s="135" t="s">
        <v>119</v>
      </c>
    </row>
    <row r="58" spans="1:21" x14ac:dyDescent="0.25">
      <c r="B58" s="33" t="s">
        <v>93</v>
      </c>
      <c r="C58" s="84"/>
      <c r="D58" s="81"/>
      <c r="E58" s="81"/>
      <c r="F58" s="81"/>
      <c r="G58" s="81"/>
      <c r="H58" s="85"/>
      <c r="I58" s="81"/>
      <c r="J58" s="81"/>
      <c r="K58" s="81"/>
      <c r="L58" s="81"/>
      <c r="M58" s="81"/>
      <c r="N58" s="81"/>
      <c r="O58" s="115"/>
      <c r="P58" s="81"/>
      <c r="Q58" s="81"/>
      <c r="R58" s="81"/>
      <c r="S58" s="81"/>
      <c r="T58" s="81"/>
    </row>
    <row r="59" spans="1:21" x14ac:dyDescent="0.25">
      <c r="B59" s="652" t="s">
        <v>94</v>
      </c>
      <c r="C59" s="39">
        <v>443</v>
      </c>
      <c r="D59" s="40">
        <v>1</v>
      </c>
      <c r="E59" s="40">
        <v>8</v>
      </c>
      <c r="F59" s="40">
        <v>5</v>
      </c>
      <c r="G59" s="40">
        <v>1</v>
      </c>
      <c r="H59" s="41">
        <v>0</v>
      </c>
      <c r="I59" s="40">
        <v>87881</v>
      </c>
      <c r="J59" s="40">
        <v>2073</v>
      </c>
      <c r="K59" s="40">
        <v>2038</v>
      </c>
      <c r="L59" s="40">
        <v>405</v>
      </c>
      <c r="M59" s="40">
        <v>938</v>
      </c>
      <c r="N59" s="40">
        <v>1307</v>
      </c>
      <c r="O59" s="116" t="s">
        <v>95</v>
      </c>
      <c r="P59" s="40" t="s">
        <v>95</v>
      </c>
      <c r="Q59" s="40" t="s">
        <v>95</v>
      </c>
      <c r="R59" s="40" t="s">
        <v>95</v>
      </c>
      <c r="S59" s="40" t="s">
        <v>95</v>
      </c>
      <c r="T59" s="40" t="s">
        <v>95</v>
      </c>
    </row>
    <row r="60" spans="1:21" x14ac:dyDescent="0.25">
      <c r="B60" s="654" t="s">
        <v>96</v>
      </c>
      <c r="C60" s="36">
        <v>209</v>
      </c>
      <c r="D60" s="37">
        <v>2</v>
      </c>
      <c r="E60" s="37">
        <v>3</v>
      </c>
      <c r="F60" s="37">
        <v>2</v>
      </c>
      <c r="G60" s="37">
        <v>1</v>
      </c>
      <c r="H60" s="38">
        <v>0</v>
      </c>
      <c r="I60" s="37">
        <v>137977.40100000001</v>
      </c>
      <c r="J60" s="37">
        <v>950.50300000000004</v>
      </c>
      <c r="K60" s="37">
        <v>3261.453</v>
      </c>
      <c r="L60" s="37">
        <v>1727.4570000000001</v>
      </c>
      <c r="M60" s="37">
        <v>499.71800000000002</v>
      </c>
      <c r="N60" s="37">
        <v>1830.617</v>
      </c>
      <c r="O60" s="117" t="s">
        <v>95</v>
      </c>
      <c r="P60" s="37" t="s">
        <v>95</v>
      </c>
      <c r="Q60" s="37" t="s">
        <v>95</v>
      </c>
      <c r="R60" s="37" t="s">
        <v>95</v>
      </c>
      <c r="S60" s="37" t="s">
        <v>95</v>
      </c>
      <c r="T60" s="37" t="s">
        <v>95</v>
      </c>
    </row>
    <row r="61" spans="1:21" x14ac:dyDescent="0.25">
      <c r="B61" s="652" t="s">
        <v>97</v>
      </c>
      <c r="C61" s="39">
        <v>2863.71</v>
      </c>
      <c r="D61" s="40">
        <v>2.99</v>
      </c>
      <c r="E61" s="40">
        <v>44.24</v>
      </c>
      <c r="F61" s="40">
        <v>23.29</v>
      </c>
      <c r="G61" s="40">
        <v>6.66</v>
      </c>
      <c r="H61" s="41">
        <v>20.59</v>
      </c>
      <c r="I61" s="40">
        <v>120815.22500000002</v>
      </c>
      <c r="J61" s="40">
        <v>625.79000000000008</v>
      </c>
      <c r="K61" s="40">
        <v>3338.5849999999996</v>
      </c>
      <c r="L61" s="40">
        <v>1709.77</v>
      </c>
      <c r="M61" s="40">
        <v>499.46</v>
      </c>
      <c r="N61" s="40">
        <v>1896.9799999999998</v>
      </c>
      <c r="O61" s="116" t="s">
        <v>95</v>
      </c>
      <c r="P61" s="40" t="s">
        <v>95</v>
      </c>
      <c r="Q61" s="40" t="s">
        <v>95</v>
      </c>
      <c r="R61" s="40" t="s">
        <v>95</v>
      </c>
      <c r="S61" s="40" t="s">
        <v>95</v>
      </c>
      <c r="T61" s="40" t="s">
        <v>95</v>
      </c>
    </row>
    <row r="62" spans="1:21" x14ac:dyDescent="0.25">
      <c r="B62" s="83" t="s">
        <v>98</v>
      </c>
      <c r="C62" s="659"/>
      <c r="D62" s="660"/>
      <c r="E62" s="660"/>
      <c r="F62" s="660"/>
      <c r="G62" s="660"/>
      <c r="H62" s="661"/>
      <c r="I62" s="660"/>
      <c r="J62" s="660"/>
      <c r="K62" s="660"/>
      <c r="L62" s="660"/>
      <c r="M62" s="660"/>
      <c r="N62" s="660"/>
      <c r="O62" s="118"/>
      <c r="P62" s="660"/>
      <c r="Q62" s="660"/>
      <c r="R62" s="660"/>
      <c r="S62" s="660"/>
      <c r="T62" s="660"/>
    </row>
    <row r="63" spans="1:21" x14ac:dyDescent="0.25">
      <c r="B63" s="652" t="s">
        <v>94</v>
      </c>
      <c r="C63" s="86">
        <f>IFERROR(C59/SUM($C59:$H59),"-")</f>
        <v>0.96724890829694321</v>
      </c>
      <c r="D63" s="122">
        <f t="shared" ref="D63:H63" si="14">IFERROR(D59/SUM($C59:$H59),"-")</f>
        <v>2.1834061135371178E-3</v>
      </c>
      <c r="E63" s="122">
        <f t="shared" si="14"/>
        <v>1.7467248908296942E-2</v>
      </c>
      <c r="F63" s="122">
        <f t="shared" si="14"/>
        <v>1.0917030567685589E-2</v>
      </c>
      <c r="G63" s="122">
        <f t="shared" si="14"/>
        <v>2.1834061135371178E-3</v>
      </c>
      <c r="H63" s="125">
        <f t="shared" si="14"/>
        <v>0</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0.95799999999999996</v>
      </c>
      <c r="P63" s="122">
        <v>8.0000000000000002E-3</v>
      </c>
      <c r="Q63" s="122">
        <v>0.02</v>
      </c>
      <c r="R63" s="122">
        <v>2E-3</v>
      </c>
      <c r="S63" s="122">
        <v>2E-3</v>
      </c>
      <c r="T63" s="122">
        <v>9.0000000000000011E-3</v>
      </c>
      <c r="U63" s="19"/>
    </row>
    <row r="64" spans="1:21" x14ac:dyDescent="0.25">
      <c r="B64" s="654" t="s">
        <v>96</v>
      </c>
      <c r="C64" s="87">
        <f t="shared" ref="C64:H65" si="16">IFERROR(C60/SUM($C60:$H60),"-")</f>
        <v>0.96313364055299544</v>
      </c>
      <c r="D64" s="123">
        <f t="shared" si="16"/>
        <v>9.2165898617511521E-3</v>
      </c>
      <c r="E64" s="123">
        <f t="shared" si="16"/>
        <v>1.3824884792626729E-2</v>
      </c>
      <c r="F64" s="123">
        <f t="shared" si="16"/>
        <v>9.2165898617511521E-3</v>
      </c>
      <c r="G64" s="123">
        <f t="shared" si="16"/>
        <v>4.608294930875576E-3</v>
      </c>
      <c r="H64" s="126">
        <f t="shared" si="16"/>
        <v>0</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0.97299999999999998</v>
      </c>
      <c r="P64" s="123" t="s">
        <v>95</v>
      </c>
      <c r="Q64" s="123">
        <v>2.1000000000000001E-2</v>
      </c>
      <c r="R64" s="123">
        <v>6.0000000000000001E-3</v>
      </c>
      <c r="S64" s="123" t="s">
        <v>95</v>
      </c>
      <c r="T64" s="123" t="s">
        <v>95</v>
      </c>
      <c r="U64" s="19"/>
    </row>
    <row r="65" spans="1:21" ht="15.75" thickBot="1" x14ac:dyDescent="0.3">
      <c r="B65" s="656" t="s">
        <v>97</v>
      </c>
      <c r="C65" s="88">
        <f t="shared" si="16"/>
        <v>0.96698610154382281</v>
      </c>
      <c r="D65" s="124">
        <f t="shared" si="16"/>
        <v>1.0096303199751478E-3</v>
      </c>
      <c r="E65" s="124">
        <f t="shared" si="16"/>
        <v>1.4938476707592152E-2</v>
      </c>
      <c r="F65" s="124">
        <f t="shared" si="16"/>
        <v>7.8643110876993952E-3</v>
      </c>
      <c r="G65" s="124">
        <f t="shared" si="16"/>
        <v>2.2488755622188908E-3</v>
      </c>
      <c r="H65" s="127">
        <f t="shared" si="16"/>
        <v>6.9526047786917363E-3</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0.98499999999999999</v>
      </c>
      <c r="P65" s="124" t="s">
        <v>95</v>
      </c>
      <c r="Q65" s="124">
        <v>1.3999999999999999E-2</v>
      </c>
      <c r="R65" s="124">
        <v>1E-3</v>
      </c>
      <c r="S65" s="124" t="s">
        <v>95</v>
      </c>
      <c r="T65" s="124" t="s">
        <v>95</v>
      </c>
      <c r="U65" s="19"/>
    </row>
    <row r="67" spans="1:21" x14ac:dyDescent="0.25">
      <c r="A67" s="282" t="s">
        <v>120</v>
      </c>
    </row>
    <row r="69" spans="1:21" x14ac:dyDescent="0.25">
      <c r="C69" s="737" t="s">
        <v>88</v>
      </c>
      <c r="D69" s="738"/>
      <c r="E69" s="738"/>
      <c r="F69" s="738"/>
      <c r="G69" s="754" t="s">
        <v>89</v>
      </c>
      <c r="H69" s="738"/>
    </row>
    <row r="70" spans="1:21" x14ac:dyDescent="0.25">
      <c r="B70" s="667"/>
      <c r="C70" s="737" t="str">
        <f>$A$1</f>
        <v>South Lanarkshire</v>
      </c>
      <c r="D70" s="746"/>
      <c r="E70" s="738" t="s">
        <v>90</v>
      </c>
      <c r="F70" s="738"/>
      <c r="G70" s="754" t="str">
        <f>$A$1</f>
        <v>South Lanarkshire</v>
      </c>
      <c r="H70" s="738"/>
    </row>
    <row r="71" spans="1:21" ht="15.75" thickBot="1" x14ac:dyDescent="0.3">
      <c r="B71" s="485"/>
      <c r="C71" s="3" t="s">
        <v>77</v>
      </c>
      <c r="D71" s="601" t="s">
        <v>121</v>
      </c>
      <c r="E71" s="600" t="s">
        <v>77</v>
      </c>
      <c r="F71" s="600" t="s">
        <v>121</v>
      </c>
      <c r="G71" s="100" t="s">
        <v>77</v>
      </c>
      <c r="H71" s="600" t="s">
        <v>121</v>
      </c>
    </row>
    <row r="72" spans="1:21" x14ac:dyDescent="0.25">
      <c r="B72" s="33" t="s">
        <v>93</v>
      </c>
      <c r="C72" s="20"/>
      <c r="D72" s="18"/>
      <c r="E72" s="17"/>
      <c r="F72" s="17"/>
      <c r="G72" s="128"/>
      <c r="H72" s="17"/>
    </row>
    <row r="73" spans="1:21" x14ac:dyDescent="0.25">
      <c r="B73" s="652" t="s">
        <v>94</v>
      </c>
      <c r="C73" s="39">
        <v>173</v>
      </c>
      <c r="D73" s="41">
        <v>247</v>
      </c>
      <c r="E73" s="40">
        <v>43397</v>
      </c>
      <c r="F73" s="40">
        <v>41831</v>
      </c>
      <c r="G73" s="109" t="s">
        <v>95</v>
      </c>
      <c r="H73" s="40" t="s">
        <v>95</v>
      </c>
    </row>
    <row r="74" spans="1:21" x14ac:dyDescent="0.25">
      <c r="B74" s="654" t="s">
        <v>96</v>
      </c>
      <c r="C74" s="36">
        <v>95</v>
      </c>
      <c r="D74" s="38">
        <v>108</v>
      </c>
      <c r="E74" s="37">
        <v>60954.792000000001</v>
      </c>
      <c r="F74" s="37">
        <v>51965.741999999998</v>
      </c>
      <c r="G74" s="110" t="s">
        <v>95</v>
      </c>
      <c r="H74" s="37" t="s">
        <v>95</v>
      </c>
    </row>
    <row r="75" spans="1:21" x14ac:dyDescent="0.25">
      <c r="B75" s="652" t="s">
        <v>97</v>
      </c>
      <c r="C75" s="39">
        <v>2219.1</v>
      </c>
      <c r="D75" s="41">
        <v>1591.91</v>
      </c>
      <c r="E75" s="40">
        <v>74808.260000000009</v>
      </c>
      <c r="F75" s="40">
        <v>48854.91</v>
      </c>
      <c r="G75" s="109" t="s">
        <v>95</v>
      </c>
      <c r="H75" s="40" t="s">
        <v>95</v>
      </c>
    </row>
    <row r="76" spans="1:21" x14ac:dyDescent="0.25">
      <c r="B76" s="83" t="s">
        <v>98</v>
      </c>
      <c r="C76" s="61"/>
      <c r="D76" s="63"/>
      <c r="E76" s="62"/>
      <c r="F76" s="62"/>
      <c r="G76" s="129"/>
      <c r="H76" s="62"/>
    </row>
    <row r="77" spans="1:21" x14ac:dyDescent="0.25">
      <c r="B77" s="652" t="s">
        <v>94</v>
      </c>
      <c r="C77" s="49">
        <f>IFERROR(C73/SUM($C73:$D73),"-")</f>
        <v>0.41190476190476188</v>
      </c>
      <c r="D77" s="50">
        <f>IFERROR(D73/SUM($C73:$D73),"-")</f>
        <v>0.58809523809523812</v>
      </c>
      <c r="E77" s="51">
        <f>IFERROR(E73/SUM($E73:$F73),"-")</f>
        <v>0.50918712160322899</v>
      </c>
      <c r="F77" s="51">
        <f>IFERROR(F73/SUM($E73:$F73),"-")</f>
        <v>0.49081287839677101</v>
      </c>
      <c r="G77" s="119">
        <v>0.23199999999999998</v>
      </c>
      <c r="H77" s="51">
        <v>0.76800000000000002</v>
      </c>
    </row>
    <row r="78" spans="1:21" x14ac:dyDescent="0.25">
      <c r="B78" s="654" t="s">
        <v>96</v>
      </c>
      <c r="C78" s="27">
        <f t="shared" ref="C78:D79" si="18">IFERROR(C74/SUM($C74:$D74),"-")</f>
        <v>0.46798029556650245</v>
      </c>
      <c r="D78" s="28">
        <f t="shared" si="18"/>
        <v>0.53201970443349755</v>
      </c>
      <c r="E78" s="29">
        <f t="shared" ref="E78:F79" si="19">IFERROR(E74/SUM($E74:$F74),"-")</f>
        <v>0.53980254822386864</v>
      </c>
      <c r="F78" s="29">
        <f t="shared" si="19"/>
        <v>0.46019745177613131</v>
      </c>
      <c r="G78" s="107">
        <v>0.23800000000000002</v>
      </c>
      <c r="H78" s="29">
        <v>0.76200000000000001</v>
      </c>
    </row>
    <row r="79" spans="1:21" ht="15.75" thickBot="1" x14ac:dyDescent="0.3">
      <c r="B79" s="656" t="s">
        <v>97</v>
      </c>
      <c r="C79" s="53">
        <f t="shared" si="18"/>
        <v>0.58228658544585288</v>
      </c>
      <c r="D79" s="54">
        <f t="shared" si="18"/>
        <v>0.41771341455414707</v>
      </c>
      <c r="E79" s="55">
        <f t="shared" si="19"/>
        <v>0.6049356489891049</v>
      </c>
      <c r="F79" s="55">
        <f t="shared" si="19"/>
        <v>0.39506435101089515</v>
      </c>
      <c r="G79" s="108">
        <v>0.249</v>
      </c>
      <c r="H79" s="55">
        <v>0.75099999999999989</v>
      </c>
    </row>
    <row r="81" spans="1:26" ht="17.25" x14ac:dyDescent="0.25">
      <c r="A81" s="282" t="s">
        <v>422</v>
      </c>
      <c r="B81" s="6"/>
      <c r="C81" s="6"/>
    </row>
    <row r="82" spans="1:26" x14ac:dyDescent="0.25">
      <c r="A82" s="667"/>
      <c r="B82" s="6"/>
      <c r="C82" s="6"/>
    </row>
    <row r="83" spans="1:26" x14ac:dyDescent="0.25">
      <c r="A83" s="667"/>
      <c r="B83" s="6"/>
      <c r="C83" s="752" t="s">
        <v>88</v>
      </c>
      <c r="D83" s="753"/>
      <c r="E83" s="753"/>
      <c r="F83" s="753"/>
      <c r="G83" s="753"/>
      <c r="H83" s="753"/>
      <c r="I83" s="753"/>
      <c r="J83" s="753"/>
      <c r="K83" s="753"/>
      <c r="L83" s="753"/>
      <c r="M83" s="753"/>
      <c r="N83" s="753"/>
      <c r="O83" s="753"/>
      <c r="P83" s="753"/>
      <c r="Q83" s="754" t="s">
        <v>89</v>
      </c>
      <c r="R83" s="738"/>
      <c r="S83" s="738"/>
      <c r="T83" s="738"/>
      <c r="U83" s="738"/>
      <c r="V83" s="738"/>
      <c r="W83" s="738"/>
    </row>
    <row r="84" spans="1:26" x14ac:dyDescent="0.25">
      <c r="A84" s="667"/>
      <c r="B84" s="649"/>
      <c r="C84" s="737" t="str">
        <f>$A$1</f>
        <v>South Lanarkshire</v>
      </c>
      <c r="D84" s="738"/>
      <c r="E84" s="738"/>
      <c r="F84" s="738"/>
      <c r="G84" s="738"/>
      <c r="H84" s="738"/>
      <c r="I84" s="746"/>
      <c r="J84" s="737" t="s">
        <v>90</v>
      </c>
      <c r="K84" s="738"/>
      <c r="L84" s="738"/>
      <c r="M84" s="738"/>
      <c r="N84" s="738"/>
      <c r="O84" s="738"/>
      <c r="P84" s="738"/>
      <c r="Q84" s="754" t="str">
        <f>$A$1</f>
        <v>South Lanarkshire</v>
      </c>
      <c r="R84" s="738"/>
      <c r="S84" s="738"/>
      <c r="T84" s="738"/>
      <c r="U84" s="738"/>
      <c r="V84" s="738"/>
      <c r="W84" s="738"/>
    </row>
    <row r="85" spans="1:26" ht="27" thickBot="1" x14ac:dyDescent="0.3">
      <c r="A85" s="667"/>
      <c r="B85" s="34" t="s">
        <v>122</v>
      </c>
      <c r="C85" s="139" t="s">
        <v>123</v>
      </c>
      <c r="D85" s="140" t="s">
        <v>124</v>
      </c>
      <c r="E85" s="140" t="s">
        <v>125</v>
      </c>
      <c r="F85" s="140" t="s">
        <v>126</v>
      </c>
      <c r="G85" s="140" t="s">
        <v>127</v>
      </c>
      <c r="H85" s="140" t="s">
        <v>128</v>
      </c>
      <c r="I85" s="141" t="s">
        <v>129</v>
      </c>
      <c r="J85" s="140" t="s">
        <v>123</v>
      </c>
      <c r="K85" s="140" t="s">
        <v>124</v>
      </c>
      <c r="L85" s="140" t="s">
        <v>125</v>
      </c>
      <c r="M85" s="140" t="s">
        <v>126</v>
      </c>
      <c r="N85" s="140" t="s">
        <v>127</v>
      </c>
      <c r="O85" s="140" t="s">
        <v>128</v>
      </c>
      <c r="P85" s="140" t="s">
        <v>129</v>
      </c>
      <c r="Q85" s="142" t="s">
        <v>123</v>
      </c>
      <c r="R85" s="140" t="s">
        <v>124</v>
      </c>
      <c r="S85" s="140" t="s">
        <v>125</v>
      </c>
      <c r="T85" s="140" t="s">
        <v>126</v>
      </c>
      <c r="U85" s="140" t="s">
        <v>127</v>
      </c>
      <c r="V85" s="140" t="s">
        <v>128</v>
      </c>
      <c r="W85" s="140" t="s">
        <v>129</v>
      </c>
    </row>
    <row r="86" spans="1:26" x14ac:dyDescent="0.25">
      <c r="A86" s="667"/>
      <c r="B86" s="33" t="s">
        <v>93</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67"/>
      <c r="B87" s="652" t="s">
        <v>94</v>
      </c>
      <c r="C87" s="39">
        <v>449</v>
      </c>
      <c r="D87" s="40">
        <v>192</v>
      </c>
      <c r="E87" s="40">
        <v>112</v>
      </c>
      <c r="F87" s="40">
        <v>52</v>
      </c>
      <c r="G87" s="40">
        <v>22</v>
      </c>
      <c r="H87" s="40">
        <v>8</v>
      </c>
      <c r="I87" s="41">
        <v>2</v>
      </c>
      <c r="J87" s="40">
        <v>26543</v>
      </c>
      <c r="K87" s="40">
        <v>10028</v>
      </c>
      <c r="L87" s="40">
        <v>6026</v>
      </c>
      <c r="M87" s="40">
        <v>2785</v>
      </c>
      <c r="N87" s="40">
        <v>1465</v>
      </c>
      <c r="O87" s="40">
        <v>935</v>
      </c>
      <c r="P87" s="40">
        <v>504</v>
      </c>
      <c r="Q87" s="109" t="s">
        <v>95</v>
      </c>
      <c r="R87" s="40" t="s">
        <v>95</v>
      </c>
      <c r="S87" s="40" t="s">
        <v>95</v>
      </c>
      <c r="T87" s="40" t="s">
        <v>95</v>
      </c>
      <c r="U87" s="40" t="s">
        <v>95</v>
      </c>
      <c r="V87" s="40" t="s">
        <v>95</v>
      </c>
      <c r="W87" s="40" t="s">
        <v>95</v>
      </c>
    </row>
    <row r="88" spans="1:26" x14ac:dyDescent="0.25">
      <c r="A88" s="667"/>
      <c r="B88" s="654" t="s">
        <v>96</v>
      </c>
      <c r="C88" s="36">
        <v>523</v>
      </c>
      <c r="D88" s="37">
        <v>231</v>
      </c>
      <c r="E88" s="37">
        <v>152</v>
      </c>
      <c r="F88" s="37">
        <v>80</v>
      </c>
      <c r="G88" s="37">
        <v>26</v>
      </c>
      <c r="H88" s="37">
        <v>28</v>
      </c>
      <c r="I88" s="38">
        <v>3</v>
      </c>
      <c r="J88" s="37">
        <v>32209.797999999999</v>
      </c>
      <c r="K88" s="37">
        <v>11306.477000000001</v>
      </c>
      <c r="L88" s="37">
        <v>7647.1850000000004</v>
      </c>
      <c r="M88" s="37">
        <v>3579.2579999999998</v>
      </c>
      <c r="N88" s="37">
        <v>2323.9119999999998</v>
      </c>
      <c r="O88" s="37">
        <v>1315.508</v>
      </c>
      <c r="P88" s="37">
        <v>640.26599999999996</v>
      </c>
      <c r="Q88" s="110" t="s">
        <v>95</v>
      </c>
      <c r="R88" s="37" t="s">
        <v>95</v>
      </c>
      <c r="S88" s="37" t="s">
        <v>95</v>
      </c>
      <c r="T88" s="37" t="s">
        <v>95</v>
      </c>
      <c r="U88" s="37" t="s">
        <v>95</v>
      </c>
      <c r="V88" s="37" t="s">
        <v>95</v>
      </c>
      <c r="W88" s="37" t="s">
        <v>95</v>
      </c>
    </row>
    <row r="89" spans="1:26" x14ac:dyDescent="0.25">
      <c r="A89" s="667"/>
      <c r="B89" s="652" t="s">
        <v>97</v>
      </c>
      <c r="C89" s="39">
        <v>507</v>
      </c>
      <c r="D89" s="40">
        <v>188</v>
      </c>
      <c r="E89" s="40">
        <v>125</v>
      </c>
      <c r="F89" s="40">
        <v>46</v>
      </c>
      <c r="G89" s="40">
        <v>27</v>
      </c>
      <c r="H89" s="40">
        <v>13</v>
      </c>
      <c r="I89" s="41">
        <v>3</v>
      </c>
      <c r="J89" s="40">
        <v>28915.24</v>
      </c>
      <c r="K89" s="40">
        <v>9529.76</v>
      </c>
      <c r="L89" s="40">
        <v>6222.64</v>
      </c>
      <c r="M89" s="40">
        <v>2996.68</v>
      </c>
      <c r="N89" s="40">
        <v>1275.8000000000002</v>
      </c>
      <c r="O89" s="40">
        <v>721.12</v>
      </c>
      <c r="P89" s="40">
        <v>367.8</v>
      </c>
      <c r="Q89" s="109" t="s">
        <v>95</v>
      </c>
      <c r="R89" s="40" t="s">
        <v>95</v>
      </c>
      <c r="S89" s="40" t="s">
        <v>95</v>
      </c>
      <c r="T89" s="40" t="s">
        <v>95</v>
      </c>
      <c r="U89" s="40" t="s">
        <v>95</v>
      </c>
      <c r="V89" s="40" t="s">
        <v>95</v>
      </c>
      <c r="W89" s="40" t="s">
        <v>95</v>
      </c>
    </row>
    <row r="90" spans="1:26" x14ac:dyDescent="0.25">
      <c r="A90" s="667"/>
      <c r="B90" s="83" t="s">
        <v>98</v>
      </c>
      <c r="C90" s="659"/>
      <c r="D90" s="660"/>
      <c r="E90" s="660"/>
      <c r="F90" s="660"/>
      <c r="G90" s="660"/>
      <c r="H90" s="660"/>
      <c r="I90" s="661"/>
      <c r="J90" s="660"/>
      <c r="K90" s="660"/>
      <c r="L90" s="660"/>
      <c r="M90" s="660"/>
      <c r="N90" s="660"/>
      <c r="O90" s="660"/>
      <c r="P90" s="660"/>
      <c r="Q90" s="131"/>
      <c r="R90" s="660"/>
      <c r="S90" s="660"/>
      <c r="T90" s="660"/>
      <c r="U90" s="660"/>
      <c r="V90" s="660"/>
      <c r="W90" s="660"/>
    </row>
    <row r="91" spans="1:26" x14ac:dyDescent="0.25">
      <c r="A91" s="667"/>
      <c r="B91" s="652" t="s">
        <v>94</v>
      </c>
      <c r="C91" s="92">
        <f t="shared" ref="C91:I93" si="20">IFERROR(C87/SUM($C87:$I87),"-")</f>
        <v>0.53643966547192357</v>
      </c>
      <c r="D91" s="89">
        <f t="shared" si="20"/>
        <v>0.22939068100358423</v>
      </c>
      <c r="E91" s="89">
        <f t="shared" si="20"/>
        <v>0.13381123058542413</v>
      </c>
      <c r="F91" s="89">
        <f t="shared" si="20"/>
        <v>6.2126642771804061E-2</v>
      </c>
      <c r="G91" s="89">
        <f t="shared" si="20"/>
        <v>2.6284348864994027E-2</v>
      </c>
      <c r="H91" s="89">
        <f t="shared" si="20"/>
        <v>9.557945041816009E-3</v>
      </c>
      <c r="I91" s="93">
        <f t="shared" si="20"/>
        <v>2.3894862604540022E-3</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9.1999999999999998E-2</v>
      </c>
      <c r="R91" s="89">
        <v>0.14300000000000002</v>
      </c>
      <c r="S91" s="89">
        <v>0.153</v>
      </c>
      <c r="T91" s="89">
        <v>0.13</v>
      </c>
      <c r="U91" s="89">
        <v>0.08</v>
      </c>
      <c r="V91" s="89">
        <v>0.18</v>
      </c>
      <c r="W91" s="89">
        <v>0.222</v>
      </c>
    </row>
    <row r="92" spans="1:26" x14ac:dyDescent="0.25">
      <c r="A92" s="667"/>
      <c r="B92" s="654" t="s">
        <v>96</v>
      </c>
      <c r="C92" s="94">
        <f t="shared" si="20"/>
        <v>0.50143815915627998</v>
      </c>
      <c r="D92" s="78">
        <f t="shared" si="20"/>
        <v>0.22147651006711411</v>
      </c>
      <c r="E92" s="78">
        <f t="shared" si="20"/>
        <v>0.14573346116970279</v>
      </c>
      <c r="F92" s="78">
        <f t="shared" si="20"/>
        <v>7.6701821668264628E-2</v>
      </c>
      <c r="G92" s="78">
        <f t="shared" si="20"/>
        <v>2.4928092042186004E-2</v>
      </c>
      <c r="H92" s="78">
        <f t="shared" si="20"/>
        <v>2.6845637583892617E-2</v>
      </c>
      <c r="I92" s="95">
        <f t="shared" si="20"/>
        <v>2.8763183125599234E-3</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8.3000000000000004E-2</v>
      </c>
      <c r="R92" s="78">
        <v>0.16600000000000001</v>
      </c>
      <c r="S92" s="78">
        <v>0.14000000000000001</v>
      </c>
      <c r="T92" s="78">
        <v>0.13300000000000001</v>
      </c>
      <c r="U92" s="78">
        <v>0.11599999999999999</v>
      </c>
      <c r="V92" s="78">
        <v>0.13800000000000001</v>
      </c>
      <c r="W92" s="78">
        <v>0.22399999999999998</v>
      </c>
    </row>
    <row r="93" spans="1:26" ht="15.75" thickBot="1" x14ac:dyDescent="0.3">
      <c r="A93" s="667"/>
      <c r="B93" s="656" t="s">
        <v>97</v>
      </c>
      <c r="C93" s="96">
        <f t="shared" si="20"/>
        <v>0.55775577557755773</v>
      </c>
      <c r="D93" s="90">
        <f t="shared" si="20"/>
        <v>0.20682068206820681</v>
      </c>
      <c r="E93" s="90">
        <f t="shared" si="20"/>
        <v>0.13751375137513752</v>
      </c>
      <c r="F93" s="90">
        <f t="shared" si="20"/>
        <v>5.0605060506050605E-2</v>
      </c>
      <c r="G93" s="90">
        <f t="shared" si="20"/>
        <v>2.9702970297029702E-2</v>
      </c>
      <c r="H93" s="90">
        <f t="shared" si="20"/>
        <v>1.4301430143014302E-2</v>
      </c>
      <c r="I93" s="97">
        <f t="shared" si="20"/>
        <v>3.3003300330033004E-3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8.0000000000000016E-2</v>
      </c>
      <c r="R93" s="90">
        <v>0.13</v>
      </c>
      <c r="S93" s="90">
        <v>0.14699999999999999</v>
      </c>
      <c r="T93" s="90">
        <v>0.153</v>
      </c>
      <c r="U93" s="90">
        <v>8.5000000000000006E-2</v>
      </c>
      <c r="V93" s="90">
        <v>0.14599999999999999</v>
      </c>
      <c r="W93" s="90">
        <v>0.25900000000000001</v>
      </c>
    </row>
    <row r="94" spans="1:26" x14ac:dyDescent="0.25">
      <c r="B94" s="6"/>
      <c r="C94" s="6"/>
    </row>
    <row r="95" spans="1:26" x14ac:dyDescent="0.25">
      <c r="B95" s="6"/>
      <c r="C95" s="752" t="s">
        <v>88</v>
      </c>
      <c r="D95" s="753"/>
      <c r="E95" s="753"/>
      <c r="F95" s="753"/>
      <c r="G95" s="753"/>
      <c r="H95" s="753"/>
      <c r="I95" s="753"/>
      <c r="J95" s="753"/>
      <c r="K95" s="753"/>
      <c r="L95" s="753"/>
      <c r="M95" s="753"/>
      <c r="N95" s="753"/>
      <c r="O95" s="753"/>
      <c r="P95" s="753"/>
      <c r="Q95" s="753"/>
      <c r="R95" s="753"/>
      <c r="S95" s="754" t="s">
        <v>89</v>
      </c>
      <c r="T95" s="738"/>
      <c r="U95" s="738"/>
      <c r="V95" s="738"/>
      <c r="W95" s="738"/>
      <c r="X95" s="738"/>
      <c r="Y95" s="738"/>
      <c r="Z95" s="738"/>
    </row>
    <row r="96" spans="1:26" x14ac:dyDescent="0.25">
      <c r="B96" s="649"/>
      <c r="C96" s="737" t="str">
        <f>$A$1</f>
        <v>South Lanarkshire</v>
      </c>
      <c r="D96" s="738"/>
      <c r="E96" s="738"/>
      <c r="F96" s="738"/>
      <c r="G96" s="738"/>
      <c r="H96" s="738"/>
      <c r="I96" s="738"/>
      <c r="J96" s="746"/>
      <c r="K96" s="738" t="s">
        <v>90</v>
      </c>
      <c r="L96" s="738"/>
      <c r="M96" s="738"/>
      <c r="N96" s="738"/>
      <c r="O96" s="738"/>
      <c r="P96" s="738"/>
      <c r="Q96" s="738"/>
      <c r="R96" s="738"/>
      <c r="S96" s="754" t="str">
        <f>$A$1</f>
        <v>South Lanarkshire</v>
      </c>
      <c r="T96" s="738"/>
      <c r="U96" s="738"/>
      <c r="V96" s="738"/>
      <c r="W96" s="738"/>
      <c r="X96" s="738"/>
      <c r="Y96" s="738"/>
      <c r="Z96" s="738"/>
    </row>
    <row r="97" spans="1:32" ht="27" thickBot="1" x14ac:dyDescent="0.3">
      <c r="B97" s="34" t="s">
        <v>122</v>
      </c>
      <c r="C97" s="139" t="s">
        <v>130</v>
      </c>
      <c r="D97" s="140" t="s">
        <v>131</v>
      </c>
      <c r="E97" s="140" t="s">
        <v>124</v>
      </c>
      <c r="F97" s="140" t="s">
        <v>125</v>
      </c>
      <c r="G97" s="140" t="s">
        <v>126</v>
      </c>
      <c r="H97" s="140" t="s">
        <v>127</v>
      </c>
      <c r="I97" s="140" t="s">
        <v>128</v>
      </c>
      <c r="J97" s="141" t="s">
        <v>129</v>
      </c>
      <c r="K97" s="140" t="s">
        <v>130</v>
      </c>
      <c r="L97" s="140" t="s">
        <v>131</v>
      </c>
      <c r="M97" s="140" t="s">
        <v>124</v>
      </c>
      <c r="N97" s="140" t="s">
        <v>125</v>
      </c>
      <c r="O97" s="140" t="s">
        <v>126</v>
      </c>
      <c r="P97" s="140" t="s">
        <v>127</v>
      </c>
      <c r="Q97" s="140" t="s">
        <v>128</v>
      </c>
      <c r="R97" s="140" t="s">
        <v>129</v>
      </c>
      <c r="S97" s="142" t="s">
        <v>130</v>
      </c>
      <c r="T97" s="140" t="s">
        <v>131</v>
      </c>
      <c r="U97" s="140" t="s">
        <v>124</v>
      </c>
      <c r="V97" s="140" t="s">
        <v>125</v>
      </c>
      <c r="W97" s="140" t="s">
        <v>126</v>
      </c>
      <c r="X97" s="140" t="s">
        <v>127</v>
      </c>
      <c r="Y97" s="140" t="s">
        <v>128</v>
      </c>
      <c r="Z97" s="140" t="s">
        <v>129</v>
      </c>
    </row>
    <row r="98" spans="1:32" x14ac:dyDescent="0.25">
      <c r="B98" s="33" t="s">
        <v>93</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2" t="s">
        <v>94</v>
      </c>
      <c r="C99" s="39">
        <v>265</v>
      </c>
      <c r="D99" s="40">
        <v>184</v>
      </c>
      <c r="E99" s="40">
        <v>192</v>
      </c>
      <c r="F99" s="40">
        <v>112</v>
      </c>
      <c r="G99" s="40">
        <v>52</v>
      </c>
      <c r="H99" s="40">
        <v>22</v>
      </c>
      <c r="I99" s="40">
        <v>8</v>
      </c>
      <c r="J99" s="41">
        <v>2</v>
      </c>
      <c r="K99" s="40">
        <v>13696</v>
      </c>
      <c r="L99" s="40">
        <v>12847</v>
      </c>
      <c r="M99" s="40">
        <v>10028</v>
      </c>
      <c r="N99" s="40">
        <v>6026</v>
      </c>
      <c r="O99" s="40">
        <v>2785</v>
      </c>
      <c r="P99" s="40">
        <v>1465</v>
      </c>
      <c r="Q99" s="40">
        <v>935</v>
      </c>
      <c r="R99" s="40">
        <v>504</v>
      </c>
      <c r="S99" s="109" t="s">
        <v>95</v>
      </c>
      <c r="T99" s="40" t="s">
        <v>95</v>
      </c>
      <c r="U99" s="40" t="s">
        <v>95</v>
      </c>
      <c r="V99" s="40" t="s">
        <v>95</v>
      </c>
      <c r="W99" s="40" t="s">
        <v>95</v>
      </c>
      <c r="X99" s="40" t="s">
        <v>95</v>
      </c>
      <c r="Y99" s="40" t="s">
        <v>95</v>
      </c>
      <c r="Z99" s="40" t="s">
        <v>95</v>
      </c>
    </row>
    <row r="100" spans="1:32" x14ac:dyDescent="0.25">
      <c r="B100" s="654" t="s">
        <v>96</v>
      </c>
      <c r="C100" s="36">
        <v>301</v>
      </c>
      <c r="D100" s="37">
        <v>222</v>
      </c>
      <c r="E100" s="37">
        <v>231</v>
      </c>
      <c r="F100" s="37">
        <v>152</v>
      </c>
      <c r="G100" s="37">
        <v>80</v>
      </c>
      <c r="H100" s="37">
        <v>26</v>
      </c>
      <c r="I100" s="37">
        <v>28</v>
      </c>
      <c r="J100" s="38">
        <v>3</v>
      </c>
      <c r="K100" s="37">
        <v>18255.91</v>
      </c>
      <c r="L100" s="37">
        <v>13953.888000000001</v>
      </c>
      <c r="M100" s="37">
        <v>11306.477000000001</v>
      </c>
      <c r="N100" s="37">
        <v>7647.1850000000004</v>
      </c>
      <c r="O100" s="37">
        <v>3579.2579999999998</v>
      </c>
      <c r="P100" s="37">
        <v>2323.9119999999998</v>
      </c>
      <c r="Q100" s="37">
        <v>1315.508</v>
      </c>
      <c r="R100" s="37">
        <v>640.26599999999996</v>
      </c>
      <c r="S100" s="110" t="s">
        <v>95</v>
      </c>
      <c r="T100" s="37" t="s">
        <v>95</v>
      </c>
      <c r="U100" s="37" t="s">
        <v>95</v>
      </c>
      <c r="V100" s="37" t="s">
        <v>95</v>
      </c>
      <c r="W100" s="37" t="s">
        <v>95</v>
      </c>
      <c r="X100" s="37" t="s">
        <v>95</v>
      </c>
      <c r="Y100" s="37" t="s">
        <v>95</v>
      </c>
      <c r="Z100" s="37" t="s">
        <v>95</v>
      </c>
    </row>
    <row r="101" spans="1:32" x14ac:dyDescent="0.25">
      <c r="B101" s="652" t="s">
        <v>97</v>
      </c>
      <c r="C101" s="39">
        <v>288</v>
      </c>
      <c r="D101" s="40">
        <v>219</v>
      </c>
      <c r="E101" s="40">
        <v>188</v>
      </c>
      <c r="F101" s="40">
        <v>125</v>
      </c>
      <c r="G101" s="40">
        <v>46</v>
      </c>
      <c r="H101" s="40">
        <v>27</v>
      </c>
      <c r="I101" s="40">
        <v>13</v>
      </c>
      <c r="J101" s="41">
        <v>3</v>
      </c>
      <c r="K101" s="40">
        <v>14624.2</v>
      </c>
      <c r="L101" s="40">
        <v>12586.2</v>
      </c>
      <c r="M101" s="40">
        <v>9529.76</v>
      </c>
      <c r="N101" s="40">
        <v>6222.64</v>
      </c>
      <c r="O101" s="40">
        <v>2996.68</v>
      </c>
      <c r="P101" s="40">
        <v>1275.8000000000002</v>
      </c>
      <c r="Q101" s="40">
        <v>721.12</v>
      </c>
      <c r="R101" s="40">
        <v>367.8</v>
      </c>
      <c r="S101" s="109" t="s">
        <v>95</v>
      </c>
      <c r="T101" s="40" t="s">
        <v>95</v>
      </c>
      <c r="U101" s="40" t="s">
        <v>95</v>
      </c>
      <c r="V101" s="40" t="s">
        <v>95</v>
      </c>
      <c r="W101" s="40" t="s">
        <v>95</v>
      </c>
      <c r="X101" s="40" t="s">
        <v>95</v>
      </c>
      <c r="Y101" s="40" t="s">
        <v>95</v>
      </c>
      <c r="Z101" s="40" t="s">
        <v>95</v>
      </c>
    </row>
    <row r="102" spans="1:32" x14ac:dyDescent="0.25">
      <c r="B102" s="83" t="s">
        <v>98</v>
      </c>
      <c r="C102" s="659"/>
      <c r="D102" s="660"/>
      <c r="E102" s="660"/>
      <c r="F102" s="660"/>
      <c r="G102" s="660"/>
      <c r="H102" s="660"/>
      <c r="I102" s="660"/>
      <c r="J102" s="661"/>
      <c r="K102" s="660"/>
      <c r="L102" s="660"/>
      <c r="M102" s="660"/>
      <c r="N102" s="660"/>
      <c r="O102" s="660"/>
      <c r="P102" s="660"/>
      <c r="Q102" s="660"/>
      <c r="R102" s="660"/>
      <c r="S102" s="131"/>
      <c r="T102" s="660"/>
      <c r="U102" s="660"/>
      <c r="V102" s="660"/>
      <c r="W102" s="660"/>
      <c r="X102" s="660"/>
      <c r="Y102" s="660"/>
      <c r="Z102" s="660"/>
    </row>
    <row r="103" spans="1:32" x14ac:dyDescent="0.25">
      <c r="B103" s="652" t="s">
        <v>94</v>
      </c>
      <c r="C103" s="92">
        <f>IFERROR(C99/SUM($C99:$J99),"-")</f>
        <v>0.31660692951015534</v>
      </c>
      <c r="D103" s="89">
        <f t="shared" ref="D103:J103" si="23">IFERROR(D99/SUM($C99:$J99),"-")</f>
        <v>0.21983273596176822</v>
      </c>
      <c r="E103" s="89">
        <f t="shared" si="23"/>
        <v>0.22939068100358423</v>
      </c>
      <c r="F103" s="89">
        <f t="shared" si="23"/>
        <v>0.13381123058542413</v>
      </c>
      <c r="G103" s="89">
        <f t="shared" si="23"/>
        <v>6.2126642771804061E-2</v>
      </c>
      <c r="H103" s="89">
        <f t="shared" si="23"/>
        <v>2.6284348864994027E-2</v>
      </c>
      <c r="I103" s="89">
        <f t="shared" si="23"/>
        <v>9.557945041816009E-3</v>
      </c>
      <c r="J103" s="93">
        <f t="shared" si="23"/>
        <v>2.3894862604540022E-3</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2.3E-2</v>
      </c>
      <c r="T103" s="89">
        <v>6.9000000000000006E-2</v>
      </c>
      <c r="U103" s="89">
        <v>0.14300000000000002</v>
      </c>
      <c r="V103" s="89">
        <v>0.153</v>
      </c>
      <c r="W103" s="89">
        <v>0.13</v>
      </c>
      <c r="X103" s="89">
        <v>0.08</v>
      </c>
      <c r="Y103" s="89">
        <v>0.18</v>
      </c>
      <c r="Z103" s="89">
        <v>0.222</v>
      </c>
    </row>
    <row r="104" spans="1:32" x14ac:dyDescent="0.25">
      <c r="B104" s="654" t="s">
        <v>96</v>
      </c>
      <c r="C104" s="94">
        <f t="shared" ref="C104:J105" si="25">IFERROR(C100/SUM($C100:$J100),"-")</f>
        <v>0.28859060402684567</v>
      </c>
      <c r="D104" s="78">
        <f t="shared" si="25"/>
        <v>0.21284755512943432</v>
      </c>
      <c r="E104" s="78">
        <f t="shared" si="25"/>
        <v>0.22147651006711411</v>
      </c>
      <c r="F104" s="78">
        <f t="shared" si="25"/>
        <v>0.14573346116970279</v>
      </c>
      <c r="G104" s="78">
        <f t="shared" si="25"/>
        <v>7.6701821668264628E-2</v>
      </c>
      <c r="H104" s="78">
        <f t="shared" si="25"/>
        <v>2.4928092042186004E-2</v>
      </c>
      <c r="I104" s="78">
        <f t="shared" si="25"/>
        <v>2.6845637583892617E-2</v>
      </c>
      <c r="J104" s="95">
        <f t="shared" si="25"/>
        <v>2.8763183125599234E-3</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1.9E-2</v>
      </c>
      <c r="T104" s="78">
        <v>6.4000000000000001E-2</v>
      </c>
      <c r="U104" s="78">
        <v>0.16600000000000001</v>
      </c>
      <c r="V104" s="78">
        <v>0.14000000000000001</v>
      </c>
      <c r="W104" s="78">
        <v>0.13300000000000001</v>
      </c>
      <c r="X104" s="78">
        <v>0.11599999999999999</v>
      </c>
      <c r="Y104" s="78">
        <v>0.13800000000000001</v>
      </c>
      <c r="Z104" s="78">
        <v>0.22399999999999998</v>
      </c>
    </row>
    <row r="105" spans="1:32" ht="15.75" thickBot="1" x14ac:dyDescent="0.3">
      <c r="B105" s="656" t="s">
        <v>97</v>
      </c>
      <c r="C105" s="96">
        <f t="shared" si="25"/>
        <v>0.31683168316831684</v>
      </c>
      <c r="D105" s="90">
        <f t="shared" si="25"/>
        <v>0.24092409240924093</v>
      </c>
      <c r="E105" s="90">
        <f t="shared" si="25"/>
        <v>0.20682068206820681</v>
      </c>
      <c r="F105" s="90">
        <f t="shared" si="25"/>
        <v>0.13751375137513752</v>
      </c>
      <c r="G105" s="90">
        <f t="shared" si="25"/>
        <v>5.0605060506050605E-2</v>
      </c>
      <c r="H105" s="90">
        <f t="shared" si="25"/>
        <v>2.9702970297029702E-2</v>
      </c>
      <c r="I105" s="90">
        <f t="shared" si="25"/>
        <v>1.4301430143014302E-2</v>
      </c>
      <c r="J105" s="97">
        <f t="shared" si="25"/>
        <v>3.3003300330033004E-3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2.6000000000000002E-2</v>
      </c>
      <c r="T105" s="90">
        <v>5.4000000000000006E-2</v>
      </c>
      <c r="U105" s="90">
        <v>0.13</v>
      </c>
      <c r="V105" s="90">
        <v>0.14699999999999999</v>
      </c>
      <c r="W105" s="90">
        <v>0.153</v>
      </c>
      <c r="X105" s="90">
        <v>8.5000000000000006E-2</v>
      </c>
      <c r="Y105" s="90">
        <v>0.14599999999999999</v>
      </c>
      <c r="Z105" s="90">
        <v>0.25900000000000001</v>
      </c>
    </row>
    <row r="107" spans="1:32" ht="17.25" x14ac:dyDescent="0.25">
      <c r="A107" s="282" t="s">
        <v>423</v>
      </c>
    </row>
    <row r="108" spans="1:32" x14ac:dyDescent="0.25">
      <c r="A108" s="667"/>
    </row>
    <row r="109" spans="1:32" x14ac:dyDescent="0.25">
      <c r="A109" s="667"/>
      <c r="C109" s="737" t="s">
        <v>88</v>
      </c>
      <c r="D109" s="738"/>
      <c r="E109" s="738"/>
      <c r="F109" s="738"/>
      <c r="G109" s="738"/>
      <c r="H109" s="738"/>
      <c r="I109" s="738"/>
      <c r="J109" s="738"/>
      <c r="K109" s="738"/>
      <c r="L109" s="738"/>
      <c r="M109" s="738"/>
      <c r="N109" s="738"/>
      <c r="O109" s="738"/>
      <c r="P109" s="738"/>
      <c r="Q109" s="738"/>
      <c r="R109" s="738"/>
      <c r="S109" s="738"/>
      <c r="T109" s="738"/>
      <c r="U109" s="738"/>
      <c r="V109" s="738"/>
      <c r="W109" s="754" t="s">
        <v>89</v>
      </c>
      <c r="X109" s="738"/>
      <c r="Y109" s="738"/>
      <c r="Z109" s="738"/>
      <c r="AA109" s="738"/>
      <c r="AB109" s="738"/>
      <c r="AC109" s="738"/>
      <c r="AD109" s="738"/>
      <c r="AE109" s="738"/>
      <c r="AF109" s="738"/>
    </row>
    <row r="110" spans="1:32" x14ac:dyDescent="0.25">
      <c r="A110" s="667"/>
      <c r="B110" s="649"/>
      <c r="C110" s="748" t="str">
        <f>$A$1</f>
        <v>South Lanarkshire</v>
      </c>
      <c r="D110" s="749"/>
      <c r="E110" s="749"/>
      <c r="F110" s="749"/>
      <c r="G110" s="749"/>
      <c r="H110" s="749"/>
      <c r="I110" s="749"/>
      <c r="J110" s="749"/>
      <c r="K110" s="749"/>
      <c r="L110" s="755"/>
      <c r="M110" s="749" t="s">
        <v>90</v>
      </c>
      <c r="N110" s="749"/>
      <c r="O110" s="749"/>
      <c r="P110" s="749"/>
      <c r="Q110" s="749"/>
      <c r="R110" s="749"/>
      <c r="S110" s="749"/>
      <c r="T110" s="749"/>
      <c r="U110" s="749"/>
      <c r="V110" s="749"/>
      <c r="W110" s="751" t="str">
        <f>$A$1</f>
        <v>South Lanarkshire</v>
      </c>
      <c r="X110" s="749"/>
      <c r="Y110" s="749"/>
      <c r="Z110" s="749"/>
      <c r="AA110" s="749"/>
      <c r="AB110" s="749"/>
      <c r="AC110" s="749"/>
      <c r="AD110" s="749"/>
      <c r="AE110" s="749"/>
      <c r="AF110" s="749"/>
    </row>
    <row r="111" spans="1:32" ht="52.5" thickBot="1" x14ac:dyDescent="0.3">
      <c r="A111" s="667"/>
      <c r="B111" s="59" t="s">
        <v>81</v>
      </c>
      <c r="C111" s="136" t="s">
        <v>132</v>
      </c>
      <c r="D111" s="135" t="s">
        <v>133</v>
      </c>
      <c r="E111" s="135" t="s">
        <v>134</v>
      </c>
      <c r="F111" s="135" t="s">
        <v>135</v>
      </c>
      <c r="G111" s="135" t="s">
        <v>136</v>
      </c>
      <c r="H111" s="135" t="s">
        <v>137</v>
      </c>
      <c r="I111" s="135" t="s">
        <v>138</v>
      </c>
      <c r="J111" s="135" t="s">
        <v>139</v>
      </c>
      <c r="K111" s="135" t="s">
        <v>140</v>
      </c>
      <c r="L111" s="137" t="s">
        <v>141</v>
      </c>
      <c r="M111" s="135" t="s">
        <v>132</v>
      </c>
      <c r="N111" s="135" t="s">
        <v>133</v>
      </c>
      <c r="O111" s="135" t="s">
        <v>134</v>
      </c>
      <c r="P111" s="135" t="s">
        <v>135</v>
      </c>
      <c r="Q111" s="135" t="s">
        <v>136</v>
      </c>
      <c r="R111" s="135" t="s">
        <v>137</v>
      </c>
      <c r="S111" s="135" t="s">
        <v>138</v>
      </c>
      <c r="T111" s="135" t="s">
        <v>139</v>
      </c>
      <c r="U111" s="135" t="s">
        <v>140</v>
      </c>
      <c r="V111" s="135" t="s">
        <v>141</v>
      </c>
      <c r="W111" s="149" t="s">
        <v>132</v>
      </c>
      <c r="X111" s="135" t="s">
        <v>133</v>
      </c>
      <c r="Y111" s="135" t="s">
        <v>134</v>
      </c>
      <c r="Z111" s="135" t="s">
        <v>135</v>
      </c>
      <c r="AA111" s="135" t="s">
        <v>136</v>
      </c>
      <c r="AB111" s="135" t="s">
        <v>137</v>
      </c>
      <c r="AC111" s="135" t="s">
        <v>138</v>
      </c>
      <c r="AD111" s="135" t="s">
        <v>139</v>
      </c>
      <c r="AE111" s="135" t="s">
        <v>140</v>
      </c>
      <c r="AF111" s="135" t="s">
        <v>141</v>
      </c>
    </row>
    <row r="112" spans="1:32" x14ac:dyDescent="0.25">
      <c r="A112" s="667"/>
      <c r="B112" s="160" t="s">
        <v>93</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67"/>
      <c r="B113" s="652" t="s">
        <v>94</v>
      </c>
      <c r="C113" s="152">
        <v>73</v>
      </c>
      <c r="D113" s="153">
        <v>575</v>
      </c>
      <c r="E113" s="153">
        <v>477</v>
      </c>
      <c r="F113" s="153">
        <v>346</v>
      </c>
      <c r="G113" s="153">
        <v>1503</v>
      </c>
      <c r="H113" s="153">
        <v>229</v>
      </c>
      <c r="I113" s="153">
        <v>329</v>
      </c>
      <c r="J113" s="154">
        <v>4</v>
      </c>
      <c r="K113" s="154">
        <v>2939</v>
      </c>
      <c r="L113" s="155">
        <v>189</v>
      </c>
      <c r="M113" s="154">
        <v>1882</v>
      </c>
      <c r="N113" s="154">
        <v>10685</v>
      </c>
      <c r="O113" s="154">
        <v>8489</v>
      </c>
      <c r="P113" s="154">
        <v>4226</v>
      </c>
      <c r="Q113" s="154">
        <v>11906</v>
      </c>
      <c r="R113" s="154">
        <v>8768</v>
      </c>
      <c r="S113" s="154">
        <v>1748</v>
      </c>
      <c r="T113" s="154">
        <v>99</v>
      </c>
      <c r="U113" s="154">
        <v>31047</v>
      </c>
      <c r="V113" s="154">
        <v>3028</v>
      </c>
      <c r="W113" s="109" t="s">
        <v>95</v>
      </c>
      <c r="X113" s="40" t="s">
        <v>95</v>
      </c>
      <c r="Y113" s="40" t="s">
        <v>95</v>
      </c>
      <c r="Z113" s="40" t="s">
        <v>95</v>
      </c>
      <c r="AA113" s="40" t="s">
        <v>95</v>
      </c>
      <c r="AB113" s="40" t="s">
        <v>95</v>
      </c>
      <c r="AC113" s="40" t="s">
        <v>95</v>
      </c>
      <c r="AD113" s="40" t="s">
        <v>95</v>
      </c>
      <c r="AE113" s="40" t="s">
        <v>95</v>
      </c>
      <c r="AF113" s="40" t="s">
        <v>95</v>
      </c>
    </row>
    <row r="114" spans="1:38" x14ac:dyDescent="0.25">
      <c r="A114" s="667"/>
      <c r="B114" s="654" t="s">
        <v>96</v>
      </c>
      <c r="C114" s="156">
        <v>88</v>
      </c>
      <c r="D114" s="157">
        <v>704</v>
      </c>
      <c r="E114" s="157">
        <v>512</v>
      </c>
      <c r="F114" s="157">
        <v>374</v>
      </c>
      <c r="G114" s="157">
        <v>1455</v>
      </c>
      <c r="H114" s="157">
        <v>221</v>
      </c>
      <c r="I114" s="158">
        <v>6</v>
      </c>
      <c r="J114" s="158">
        <v>1</v>
      </c>
      <c r="K114" s="158">
        <v>3578</v>
      </c>
      <c r="L114" s="159">
        <v>422</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95</v>
      </c>
      <c r="X114" s="37" t="s">
        <v>95</v>
      </c>
      <c r="Y114" s="37" t="s">
        <v>95</v>
      </c>
      <c r="Z114" s="37" t="s">
        <v>95</v>
      </c>
      <c r="AA114" s="37" t="s">
        <v>95</v>
      </c>
      <c r="AB114" s="37" t="s">
        <v>95</v>
      </c>
      <c r="AC114" s="37" t="s">
        <v>95</v>
      </c>
      <c r="AD114" s="37" t="s">
        <v>95</v>
      </c>
      <c r="AE114" s="37" t="s">
        <v>95</v>
      </c>
      <c r="AF114" s="37" t="s">
        <v>95</v>
      </c>
    </row>
    <row r="115" spans="1:38" x14ac:dyDescent="0.25">
      <c r="A115" s="667"/>
      <c r="B115" s="65" t="s">
        <v>97</v>
      </c>
      <c r="C115" s="161">
        <v>157.56</v>
      </c>
      <c r="D115" s="162">
        <v>1124</v>
      </c>
      <c r="E115" s="162">
        <v>766.11</v>
      </c>
      <c r="F115" s="162">
        <v>552.54999999999995</v>
      </c>
      <c r="G115" s="162">
        <v>2083.7399999999998</v>
      </c>
      <c r="H115" s="162">
        <v>623</v>
      </c>
      <c r="I115" s="163">
        <v>408.94</v>
      </c>
      <c r="J115" s="163">
        <v>11</v>
      </c>
      <c r="K115" s="163">
        <v>4021.84</v>
      </c>
      <c r="L115" s="164">
        <v>307.49</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95</v>
      </c>
      <c r="X115" s="66" t="s">
        <v>95</v>
      </c>
      <c r="Y115" s="66" t="s">
        <v>95</v>
      </c>
      <c r="Z115" s="66" t="s">
        <v>95</v>
      </c>
      <c r="AA115" s="66" t="s">
        <v>95</v>
      </c>
      <c r="AB115" s="66" t="s">
        <v>95</v>
      </c>
      <c r="AC115" s="66" t="s">
        <v>95</v>
      </c>
      <c r="AD115" s="66" t="s">
        <v>95</v>
      </c>
      <c r="AE115" s="66" t="s">
        <v>95</v>
      </c>
      <c r="AF115" s="66" t="s">
        <v>95</v>
      </c>
    </row>
    <row r="116" spans="1:38" x14ac:dyDescent="0.25">
      <c r="A116" s="667"/>
      <c r="B116" s="651" t="s">
        <v>98</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67"/>
      <c r="B117" s="652" t="s">
        <v>94</v>
      </c>
      <c r="C117" s="92">
        <f>IFERROR(C113/SUM($C113:$L113),"-")</f>
        <v>1.0954381752701081E-2</v>
      </c>
      <c r="D117" s="89">
        <f t="shared" ref="D117:L117" si="27">IFERROR(D113/SUM($C113:$L113),"-")</f>
        <v>8.6284513805522212E-2</v>
      </c>
      <c r="E117" s="89">
        <f t="shared" si="27"/>
        <v>7.1578631452581032E-2</v>
      </c>
      <c r="F117" s="89">
        <f t="shared" si="27"/>
        <v>5.192076830732293E-2</v>
      </c>
      <c r="G117" s="89">
        <f t="shared" si="27"/>
        <v>0.22554021608643457</v>
      </c>
      <c r="H117" s="89">
        <f t="shared" si="27"/>
        <v>3.4363745498199282E-2</v>
      </c>
      <c r="I117" s="89">
        <f t="shared" si="27"/>
        <v>4.9369747899159662E-2</v>
      </c>
      <c r="J117" s="89">
        <f t="shared" si="27"/>
        <v>6.0024009603841532E-4</v>
      </c>
      <c r="K117" s="89">
        <f t="shared" si="27"/>
        <v>0.4410264105642257</v>
      </c>
      <c r="L117" s="93">
        <f t="shared" si="27"/>
        <v>2.8361344537815126E-2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5.9000000000000004E-2</v>
      </c>
      <c r="X117" s="89">
        <v>0.39</v>
      </c>
      <c r="Y117" s="89">
        <v>0.114</v>
      </c>
      <c r="Z117" s="89">
        <v>3.1E-2</v>
      </c>
      <c r="AA117" s="89">
        <v>0.23</v>
      </c>
      <c r="AB117" s="89">
        <v>4.4000000000000004E-2</v>
      </c>
      <c r="AC117" s="89">
        <f>SUM(AG129:AH129)</f>
        <v>7.2000000000000008E-2</v>
      </c>
      <c r="AD117" s="89" t="s">
        <v>95</v>
      </c>
      <c r="AE117" s="89">
        <f>SUM(AJ129:AK129)</f>
        <v>5.6000000000000001E-2</v>
      </c>
      <c r="AF117" s="89">
        <v>4.0000000000000001E-3</v>
      </c>
    </row>
    <row r="118" spans="1:38" x14ac:dyDescent="0.25">
      <c r="A118" s="667"/>
      <c r="B118" s="654" t="s">
        <v>96</v>
      </c>
      <c r="C118" s="94">
        <f t="shared" ref="C118:L119" si="29">IFERROR(C114/SUM($C114:$L114),"-")</f>
        <v>1.1954897432414074E-2</v>
      </c>
      <c r="D118" s="78">
        <f t="shared" si="29"/>
        <v>9.5639179459312593E-2</v>
      </c>
      <c r="E118" s="78">
        <f t="shared" si="29"/>
        <v>6.9555766879500061E-2</v>
      </c>
      <c r="F118" s="78">
        <f t="shared" si="29"/>
        <v>5.0808314087759814E-2</v>
      </c>
      <c r="G118" s="78">
        <f t="shared" si="29"/>
        <v>0.19766336095639178</v>
      </c>
      <c r="H118" s="78">
        <f t="shared" si="29"/>
        <v>3.0023094688221709E-2</v>
      </c>
      <c r="I118" s="78">
        <f t="shared" si="29"/>
        <v>8.151066431191414E-4</v>
      </c>
      <c r="J118" s="78">
        <f t="shared" si="29"/>
        <v>1.3585110718652356E-4</v>
      </c>
      <c r="K118" s="78">
        <f t="shared" si="29"/>
        <v>0.48607526151338132</v>
      </c>
      <c r="L118" s="95">
        <f t="shared" si="29"/>
        <v>5.7329167232712946E-2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6.2E-2</v>
      </c>
      <c r="X118" s="78">
        <v>0.39600000000000002</v>
      </c>
      <c r="Y118" s="78">
        <v>0.11199999999999999</v>
      </c>
      <c r="Z118" s="78">
        <v>2.8999999999999998E-2</v>
      </c>
      <c r="AA118" s="78">
        <v>0.24399999999999999</v>
      </c>
      <c r="AB118" s="78">
        <v>3.7000000000000005E-2</v>
      </c>
      <c r="AC118" s="78">
        <f t="shared" ref="AC118:AC119" si="31">SUM(AG130:AH130)</f>
        <v>6.9000000000000006E-2</v>
      </c>
      <c r="AD118" s="78">
        <v>3.0000000000000001E-3</v>
      </c>
      <c r="AE118" s="78">
        <f t="shared" ref="AE118:AE119" si="32">SUM(AJ130:AK130)</f>
        <v>4.8000000000000001E-2</v>
      </c>
      <c r="AF118" s="78" t="s">
        <v>95</v>
      </c>
    </row>
    <row r="119" spans="1:38" ht="15.75" thickBot="1" x14ac:dyDescent="0.3">
      <c r="A119" s="667"/>
      <c r="B119" s="656" t="s">
        <v>97</v>
      </c>
      <c r="C119" s="96">
        <f t="shared" si="29"/>
        <v>1.566789940166444E-2</v>
      </c>
      <c r="D119" s="90">
        <f t="shared" si="29"/>
        <v>0.11177150880598395</v>
      </c>
      <c r="E119" s="90">
        <f t="shared" si="29"/>
        <v>7.6182625099067952E-2</v>
      </c>
      <c r="F119" s="90">
        <f t="shared" si="29"/>
        <v>5.4946038425930988E-2</v>
      </c>
      <c r="G119" s="90">
        <f t="shared" si="29"/>
        <v>0.20720886455460941</v>
      </c>
      <c r="H119" s="90">
        <f t="shared" si="29"/>
        <v>6.1951645895131677E-2</v>
      </c>
      <c r="I119" s="90">
        <f t="shared" si="29"/>
        <v>4.0665338799928008E-2</v>
      </c>
      <c r="J119" s="90">
        <f t="shared" si="29"/>
        <v>1.0938492854678146E-3</v>
      </c>
      <c r="K119" s="90">
        <f t="shared" si="29"/>
        <v>0.39993516456962502</v>
      </c>
      <c r="L119" s="97">
        <f t="shared" si="29"/>
        <v>3.0577065162590754E-2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7.2000000000000008E-2</v>
      </c>
      <c r="X119" s="90">
        <v>0.39299999999999996</v>
      </c>
      <c r="Y119" s="90">
        <v>0.14599999999999999</v>
      </c>
      <c r="Z119" s="90">
        <v>2.7999999999999997E-2</v>
      </c>
      <c r="AA119" s="90">
        <v>0.24100000000000002</v>
      </c>
      <c r="AB119" s="90">
        <v>1.9E-2</v>
      </c>
      <c r="AC119" s="90">
        <f t="shared" si="31"/>
        <v>3.9E-2</v>
      </c>
      <c r="AD119" s="90" t="s">
        <v>95</v>
      </c>
      <c r="AE119" s="90">
        <f t="shared" si="32"/>
        <v>5.800000000000001E-2</v>
      </c>
      <c r="AF119" s="90">
        <v>4.0000000000000001E-3</v>
      </c>
    </row>
    <row r="120" spans="1:38" x14ac:dyDescent="0.25">
      <c r="E120" s="19"/>
    </row>
    <row r="121" spans="1:38" x14ac:dyDescent="0.25">
      <c r="C121" s="737" t="s">
        <v>88</v>
      </c>
      <c r="D121" s="738"/>
      <c r="E121" s="738"/>
      <c r="F121" s="738"/>
      <c r="G121" s="738"/>
      <c r="H121" s="738"/>
      <c r="I121" s="738"/>
      <c r="J121" s="738"/>
      <c r="K121" s="738"/>
      <c r="L121" s="738"/>
      <c r="M121" s="738"/>
      <c r="N121" s="738"/>
      <c r="O121" s="738"/>
      <c r="P121" s="738"/>
      <c r="Q121" s="738"/>
      <c r="R121" s="738"/>
      <c r="S121" s="738"/>
      <c r="T121" s="738"/>
      <c r="U121" s="738"/>
      <c r="V121" s="738"/>
      <c r="W121" s="738"/>
      <c r="X121" s="738"/>
      <c r="Y121" s="738"/>
      <c r="Z121" s="747"/>
      <c r="AA121" s="754" t="s">
        <v>89</v>
      </c>
      <c r="AB121" s="738"/>
      <c r="AC121" s="738"/>
      <c r="AD121" s="738"/>
      <c r="AE121" s="738"/>
      <c r="AF121" s="738"/>
      <c r="AG121" s="738"/>
      <c r="AH121" s="738"/>
      <c r="AI121" s="738"/>
      <c r="AJ121" s="738"/>
      <c r="AK121" s="738"/>
      <c r="AL121" s="738"/>
    </row>
    <row r="122" spans="1:38" x14ac:dyDescent="0.25">
      <c r="B122" s="649"/>
      <c r="C122" s="737" t="str">
        <f>$A$1</f>
        <v>South Lanarkshire</v>
      </c>
      <c r="D122" s="738"/>
      <c r="E122" s="738"/>
      <c r="F122" s="738"/>
      <c r="G122" s="738"/>
      <c r="H122" s="738"/>
      <c r="I122" s="738"/>
      <c r="J122" s="738"/>
      <c r="K122" s="738"/>
      <c r="L122" s="738"/>
      <c r="M122" s="738"/>
      <c r="N122" s="746"/>
      <c r="O122" s="748" t="s">
        <v>90</v>
      </c>
      <c r="P122" s="749"/>
      <c r="Q122" s="749"/>
      <c r="R122" s="749"/>
      <c r="S122" s="749"/>
      <c r="T122" s="749"/>
      <c r="U122" s="749"/>
      <c r="V122" s="749"/>
      <c r="W122" s="749"/>
      <c r="X122" s="749"/>
      <c r="Y122" s="749"/>
      <c r="Z122" s="750"/>
      <c r="AA122" s="751" t="str">
        <f>$A$1</f>
        <v>South Lanarkshire</v>
      </c>
      <c r="AB122" s="749"/>
      <c r="AC122" s="749"/>
      <c r="AD122" s="749"/>
      <c r="AE122" s="749"/>
      <c r="AF122" s="749"/>
      <c r="AG122" s="749"/>
      <c r="AH122" s="749"/>
      <c r="AI122" s="749"/>
      <c r="AJ122" s="749"/>
      <c r="AK122" s="749"/>
      <c r="AL122" s="749"/>
    </row>
    <row r="123" spans="1:38" ht="78" thickBot="1" x14ac:dyDescent="0.3">
      <c r="B123" s="59" t="s">
        <v>81</v>
      </c>
      <c r="C123" s="136" t="s">
        <v>132</v>
      </c>
      <c r="D123" s="135" t="s">
        <v>133</v>
      </c>
      <c r="E123" s="135" t="s">
        <v>134</v>
      </c>
      <c r="F123" s="135" t="s">
        <v>135</v>
      </c>
      <c r="G123" s="135" t="s">
        <v>136</v>
      </c>
      <c r="H123" s="135" t="s">
        <v>137</v>
      </c>
      <c r="I123" s="135" t="s">
        <v>142</v>
      </c>
      <c r="J123" s="135" t="s">
        <v>143</v>
      </c>
      <c r="K123" s="135" t="s">
        <v>139</v>
      </c>
      <c r="L123" s="135" t="s">
        <v>144</v>
      </c>
      <c r="M123" s="135" t="s">
        <v>145</v>
      </c>
      <c r="N123" s="137" t="s">
        <v>141</v>
      </c>
      <c r="O123" s="135" t="s">
        <v>132</v>
      </c>
      <c r="P123" s="135" t="s">
        <v>133</v>
      </c>
      <c r="Q123" s="135" t="s">
        <v>134</v>
      </c>
      <c r="R123" s="135" t="s">
        <v>135</v>
      </c>
      <c r="S123" s="135" t="s">
        <v>136</v>
      </c>
      <c r="T123" s="135" t="s">
        <v>137</v>
      </c>
      <c r="U123" s="135" t="s">
        <v>142</v>
      </c>
      <c r="V123" s="135" t="s">
        <v>143</v>
      </c>
      <c r="W123" s="135" t="s">
        <v>139</v>
      </c>
      <c r="X123" s="135" t="s">
        <v>144</v>
      </c>
      <c r="Y123" s="135" t="s">
        <v>145</v>
      </c>
      <c r="Z123" s="135" t="s">
        <v>141</v>
      </c>
      <c r="AA123" s="149" t="s">
        <v>132</v>
      </c>
      <c r="AB123" s="135" t="s">
        <v>133</v>
      </c>
      <c r="AC123" s="135" t="s">
        <v>134</v>
      </c>
      <c r="AD123" s="135" t="s">
        <v>135</v>
      </c>
      <c r="AE123" s="135" t="s">
        <v>136</v>
      </c>
      <c r="AF123" s="135" t="s">
        <v>137</v>
      </c>
      <c r="AG123" s="135" t="s">
        <v>142</v>
      </c>
      <c r="AH123" s="135" t="s">
        <v>143</v>
      </c>
      <c r="AI123" s="135" t="s">
        <v>139</v>
      </c>
      <c r="AJ123" s="135" t="s">
        <v>144</v>
      </c>
      <c r="AK123" s="135" t="s">
        <v>145</v>
      </c>
      <c r="AL123" s="135" t="s">
        <v>141</v>
      </c>
    </row>
    <row r="124" spans="1:38" x14ac:dyDescent="0.25">
      <c r="B124" s="160" t="s">
        <v>93</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2" t="s">
        <v>94</v>
      </c>
      <c r="C125" s="152">
        <v>73</v>
      </c>
      <c r="D125" s="154">
        <v>575</v>
      </c>
      <c r="E125" s="154">
        <v>477</v>
      </c>
      <c r="F125" s="154">
        <v>346</v>
      </c>
      <c r="G125" s="154">
        <v>1503</v>
      </c>
      <c r="H125" s="154">
        <v>229</v>
      </c>
      <c r="I125" s="154">
        <v>0</v>
      </c>
      <c r="J125" s="154">
        <v>329</v>
      </c>
      <c r="K125" s="154">
        <v>4</v>
      </c>
      <c r="L125" s="154">
        <v>2911</v>
      </c>
      <c r="M125" s="154">
        <v>28</v>
      </c>
      <c r="N125" s="155">
        <v>189</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95</v>
      </c>
      <c r="AB125" s="40" t="s">
        <v>95</v>
      </c>
      <c r="AC125" s="40" t="s">
        <v>95</v>
      </c>
      <c r="AD125" s="40" t="s">
        <v>95</v>
      </c>
      <c r="AE125" s="40" t="s">
        <v>95</v>
      </c>
      <c r="AF125" s="40" t="s">
        <v>95</v>
      </c>
      <c r="AG125" s="40" t="s">
        <v>95</v>
      </c>
      <c r="AH125" s="40" t="s">
        <v>95</v>
      </c>
      <c r="AI125" s="40" t="s">
        <v>95</v>
      </c>
      <c r="AJ125" s="40" t="s">
        <v>95</v>
      </c>
      <c r="AK125" s="40" t="s">
        <v>95</v>
      </c>
      <c r="AL125" s="40" t="s">
        <v>95</v>
      </c>
    </row>
    <row r="126" spans="1:38" x14ac:dyDescent="0.25">
      <c r="B126" s="654" t="s">
        <v>96</v>
      </c>
      <c r="C126" s="165">
        <v>88</v>
      </c>
      <c r="D126" s="158">
        <v>704</v>
      </c>
      <c r="E126" s="158">
        <v>512</v>
      </c>
      <c r="F126" s="158">
        <v>374</v>
      </c>
      <c r="G126" s="158">
        <v>1455</v>
      </c>
      <c r="H126" s="158">
        <v>221</v>
      </c>
      <c r="I126" s="158">
        <v>0</v>
      </c>
      <c r="J126" s="158">
        <v>6</v>
      </c>
      <c r="K126" s="158">
        <v>1</v>
      </c>
      <c r="L126" s="158">
        <v>41</v>
      </c>
      <c r="M126" s="158">
        <v>3537</v>
      </c>
      <c r="N126" s="159">
        <v>422</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95</v>
      </c>
      <c r="AB126" s="37" t="s">
        <v>95</v>
      </c>
      <c r="AC126" s="37" t="s">
        <v>95</v>
      </c>
      <c r="AD126" s="37" t="s">
        <v>95</v>
      </c>
      <c r="AE126" s="37" t="s">
        <v>95</v>
      </c>
      <c r="AF126" s="37" t="s">
        <v>95</v>
      </c>
      <c r="AG126" s="37" t="s">
        <v>95</v>
      </c>
      <c r="AH126" s="37" t="s">
        <v>95</v>
      </c>
      <c r="AI126" s="37" t="s">
        <v>95</v>
      </c>
      <c r="AJ126" s="37" t="s">
        <v>95</v>
      </c>
      <c r="AK126" s="37" t="s">
        <v>95</v>
      </c>
      <c r="AL126" s="37" t="s">
        <v>95</v>
      </c>
    </row>
    <row r="127" spans="1:38" x14ac:dyDescent="0.25">
      <c r="B127" s="65" t="s">
        <v>97</v>
      </c>
      <c r="C127" s="166">
        <v>157.56</v>
      </c>
      <c r="D127" s="163">
        <v>1124</v>
      </c>
      <c r="E127" s="163">
        <v>766.11</v>
      </c>
      <c r="F127" s="163">
        <v>552.54999999999995</v>
      </c>
      <c r="G127" s="163">
        <v>2083.7399999999998</v>
      </c>
      <c r="H127" s="163">
        <v>623</v>
      </c>
      <c r="I127" s="163">
        <v>0</v>
      </c>
      <c r="J127" s="163">
        <v>0</v>
      </c>
      <c r="K127" s="163">
        <v>11</v>
      </c>
      <c r="L127" s="163">
        <v>0</v>
      </c>
      <c r="M127" s="163">
        <v>0</v>
      </c>
      <c r="N127" s="164">
        <v>307.49</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95</v>
      </c>
      <c r="AB127" s="66" t="s">
        <v>95</v>
      </c>
      <c r="AC127" s="66" t="s">
        <v>95</v>
      </c>
      <c r="AD127" s="66" t="s">
        <v>95</v>
      </c>
      <c r="AE127" s="66" t="s">
        <v>95</v>
      </c>
      <c r="AF127" s="66" t="s">
        <v>95</v>
      </c>
      <c r="AG127" s="66" t="s">
        <v>95</v>
      </c>
      <c r="AH127" s="66" t="s">
        <v>95</v>
      </c>
      <c r="AI127" s="66" t="s">
        <v>95</v>
      </c>
      <c r="AJ127" s="66" t="s">
        <v>95</v>
      </c>
      <c r="AK127" s="66" t="s">
        <v>95</v>
      </c>
      <c r="AL127" s="66" t="s">
        <v>95</v>
      </c>
    </row>
    <row r="128" spans="1:38" x14ac:dyDescent="0.25">
      <c r="B128" s="651" t="s">
        <v>98</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2" t="s">
        <v>94</v>
      </c>
      <c r="C129" s="92">
        <f>IFERROR(C125/SUM($C125:$N125),"-")</f>
        <v>1.0954381752701081E-2</v>
      </c>
      <c r="D129" s="89">
        <f t="shared" ref="D129:N129" si="33">IFERROR(D125/SUM($C125:$N125),"-")</f>
        <v>8.6284513805522212E-2</v>
      </c>
      <c r="E129" s="89">
        <f t="shared" si="33"/>
        <v>7.1578631452581032E-2</v>
      </c>
      <c r="F129" s="89">
        <f t="shared" si="33"/>
        <v>5.192076830732293E-2</v>
      </c>
      <c r="G129" s="89">
        <f t="shared" si="33"/>
        <v>0.22554021608643457</v>
      </c>
      <c r="H129" s="89">
        <f t="shared" si="33"/>
        <v>3.4363745498199282E-2</v>
      </c>
      <c r="I129" s="89">
        <f t="shared" si="33"/>
        <v>0</v>
      </c>
      <c r="J129" s="89">
        <f t="shared" si="33"/>
        <v>4.9369747899159662E-2</v>
      </c>
      <c r="K129" s="89">
        <f t="shared" si="33"/>
        <v>6.0024009603841532E-4</v>
      </c>
      <c r="L129" s="89">
        <f t="shared" si="33"/>
        <v>0.43682472989195681</v>
      </c>
      <c r="M129" s="89">
        <f t="shared" si="33"/>
        <v>4.2016806722689074E-3</v>
      </c>
      <c r="N129" s="93">
        <f t="shared" si="33"/>
        <v>2.8361344537815126E-2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5.9000000000000004E-2</v>
      </c>
      <c r="AB129" s="89">
        <v>0.39</v>
      </c>
      <c r="AC129" s="89">
        <v>0.114</v>
      </c>
      <c r="AD129" s="89">
        <v>3.1E-2</v>
      </c>
      <c r="AE129" s="89">
        <v>0.23</v>
      </c>
      <c r="AF129" s="89">
        <v>4.4000000000000004E-2</v>
      </c>
      <c r="AG129" s="89">
        <v>1.3000000000000001E-2</v>
      </c>
      <c r="AH129" s="89">
        <v>5.9000000000000004E-2</v>
      </c>
      <c r="AI129" s="89" t="s">
        <v>95</v>
      </c>
      <c r="AJ129" s="89">
        <v>4.9000000000000002E-2</v>
      </c>
      <c r="AK129" s="89">
        <v>6.9999999999999993E-3</v>
      </c>
      <c r="AL129" s="89">
        <v>4.0000000000000001E-3</v>
      </c>
    </row>
    <row r="130" spans="1:38" x14ac:dyDescent="0.25">
      <c r="B130" s="654" t="s">
        <v>96</v>
      </c>
      <c r="C130" s="94">
        <f t="shared" ref="C130:N131" si="35">IFERROR(C126/SUM($C126:$N126),"-")</f>
        <v>1.1954897432414074E-2</v>
      </c>
      <c r="D130" s="78">
        <f t="shared" si="35"/>
        <v>9.5639179459312593E-2</v>
      </c>
      <c r="E130" s="78">
        <f t="shared" si="35"/>
        <v>6.9555766879500061E-2</v>
      </c>
      <c r="F130" s="78">
        <f t="shared" si="35"/>
        <v>5.0808314087759814E-2</v>
      </c>
      <c r="G130" s="78">
        <f t="shared" si="35"/>
        <v>0.19766336095639178</v>
      </c>
      <c r="H130" s="78">
        <f t="shared" si="35"/>
        <v>3.0023094688221709E-2</v>
      </c>
      <c r="I130" s="78">
        <f t="shared" si="35"/>
        <v>0</v>
      </c>
      <c r="J130" s="78">
        <f t="shared" si="35"/>
        <v>8.151066431191414E-4</v>
      </c>
      <c r="K130" s="78">
        <f t="shared" si="35"/>
        <v>1.3585110718652356E-4</v>
      </c>
      <c r="L130" s="78">
        <f t="shared" si="35"/>
        <v>5.5698953946474667E-3</v>
      </c>
      <c r="M130" s="78">
        <f t="shared" si="35"/>
        <v>0.48050536611873385</v>
      </c>
      <c r="N130" s="95">
        <f t="shared" si="35"/>
        <v>5.7329167232712946E-2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6.2E-2</v>
      </c>
      <c r="AB130" s="78">
        <v>0.39600000000000002</v>
      </c>
      <c r="AC130" s="78">
        <v>0.11199999999999999</v>
      </c>
      <c r="AD130" s="78">
        <v>2.8999999999999998E-2</v>
      </c>
      <c r="AE130" s="78">
        <v>0.24399999999999999</v>
      </c>
      <c r="AF130" s="78">
        <v>3.7000000000000005E-2</v>
      </c>
      <c r="AG130" s="78">
        <v>2.8999999999999998E-2</v>
      </c>
      <c r="AH130" s="78">
        <v>0.04</v>
      </c>
      <c r="AI130" s="78">
        <v>3.0000000000000001E-3</v>
      </c>
      <c r="AJ130" s="78">
        <v>4.2000000000000003E-2</v>
      </c>
      <c r="AK130" s="78">
        <v>6.0000000000000001E-3</v>
      </c>
      <c r="AL130" s="78" t="s">
        <v>95</v>
      </c>
    </row>
    <row r="131" spans="1:38" ht="15.75" thickBot="1" x14ac:dyDescent="0.3">
      <c r="B131" s="656" t="s">
        <v>97</v>
      </c>
      <c r="C131" s="96">
        <f t="shared" si="35"/>
        <v>2.8008425992587262E-2</v>
      </c>
      <c r="D131" s="90">
        <f t="shared" si="35"/>
        <v>0.19980623772320438</v>
      </c>
      <c r="E131" s="90">
        <f t="shared" si="35"/>
        <v>0.13618643841825989</v>
      </c>
      <c r="F131" s="90">
        <f t="shared" si="35"/>
        <v>9.8223253250851045E-2</v>
      </c>
      <c r="G131" s="90">
        <f t="shared" si="35"/>
        <v>0.37041303362397671</v>
      </c>
      <c r="H131" s="90">
        <f t="shared" si="35"/>
        <v>0.11074669581988997</v>
      </c>
      <c r="I131" s="90">
        <f t="shared" si="35"/>
        <v>0</v>
      </c>
      <c r="J131" s="90">
        <f t="shared" si="35"/>
        <v>0</v>
      </c>
      <c r="K131" s="90">
        <f t="shared" si="35"/>
        <v>1.9553991236256657E-3</v>
      </c>
      <c r="L131" s="90">
        <f t="shared" si="35"/>
        <v>0</v>
      </c>
      <c r="M131" s="90">
        <f t="shared" si="35"/>
        <v>0</v>
      </c>
      <c r="N131" s="97">
        <f t="shared" si="35"/>
        <v>5.4660516047605086E-2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7.2000000000000008E-2</v>
      </c>
      <c r="AB131" s="90">
        <v>0.39299999999999996</v>
      </c>
      <c r="AC131" s="90">
        <v>0.14599999999999999</v>
      </c>
      <c r="AD131" s="90">
        <v>2.7999999999999997E-2</v>
      </c>
      <c r="AE131" s="90">
        <v>0.24100000000000002</v>
      </c>
      <c r="AF131" s="90">
        <v>1.9E-2</v>
      </c>
      <c r="AG131" s="90">
        <v>6.9999999999999993E-3</v>
      </c>
      <c r="AH131" s="90">
        <v>3.2000000000000001E-2</v>
      </c>
      <c r="AI131" s="90" t="s">
        <v>95</v>
      </c>
      <c r="AJ131" s="90">
        <v>5.4000000000000006E-2</v>
      </c>
      <c r="AK131" s="90">
        <v>4.0000000000000001E-3</v>
      </c>
      <c r="AL131" s="90">
        <v>4.0000000000000001E-3</v>
      </c>
    </row>
    <row r="133" spans="1:38" ht="17.25" x14ac:dyDescent="0.25">
      <c r="A133" s="282" t="s">
        <v>424</v>
      </c>
    </row>
    <row r="134" spans="1:38" x14ac:dyDescent="0.25">
      <c r="A134" s="667"/>
    </row>
    <row r="135" spans="1:38" x14ac:dyDescent="0.25">
      <c r="C135" s="737" t="s">
        <v>88</v>
      </c>
      <c r="D135" s="738"/>
      <c r="E135" s="738"/>
      <c r="F135" s="738"/>
      <c r="G135" s="738"/>
      <c r="H135" s="738"/>
      <c r="I135" s="738"/>
      <c r="J135" s="747"/>
      <c r="K135" s="738" t="s">
        <v>89</v>
      </c>
      <c r="L135" s="738"/>
      <c r="M135" s="738"/>
      <c r="N135" s="738"/>
    </row>
    <row r="136" spans="1:38" x14ac:dyDescent="0.25">
      <c r="B136" s="649"/>
      <c r="C136" s="748" t="str">
        <f>$A$1</f>
        <v>South Lanarkshire</v>
      </c>
      <c r="D136" s="749"/>
      <c r="E136" s="749"/>
      <c r="F136" s="749"/>
      <c r="G136" s="748" t="s">
        <v>90</v>
      </c>
      <c r="H136" s="749"/>
      <c r="I136" s="749"/>
      <c r="J136" s="750"/>
      <c r="K136" s="749" t="str">
        <f>$A$1</f>
        <v>South Lanarkshire</v>
      </c>
      <c r="L136" s="749"/>
      <c r="M136" s="749"/>
      <c r="N136" s="749"/>
    </row>
    <row r="137" spans="1:38" ht="27" thickBot="1" x14ac:dyDescent="0.3">
      <c r="B137" s="59" t="s">
        <v>83</v>
      </c>
      <c r="C137" s="136" t="s">
        <v>146</v>
      </c>
      <c r="D137" s="135" t="s">
        <v>147</v>
      </c>
      <c r="E137" s="135" t="s">
        <v>148</v>
      </c>
      <c r="F137" s="135" t="s">
        <v>141</v>
      </c>
      <c r="G137" s="136" t="s">
        <v>146</v>
      </c>
      <c r="H137" s="135" t="s">
        <v>147</v>
      </c>
      <c r="I137" s="135" t="s">
        <v>148</v>
      </c>
      <c r="J137" s="243" t="s">
        <v>141</v>
      </c>
      <c r="K137" s="135" t="s">
        <v>146</v>
      </c>
      <c r="L137" s="135" t="s">
        <v>147</v>
      </c>
      <c r="M137" s="135" t="s">
        <v>148</v>
      </c>
      <c r="N137" s="135" t="s">
        <v>141</v>
      </c>
    </row>
    <row r="138" spans="1:38" x14ac:dyDescent="0.25">
      <c r="B138" s="182" t="s">
        <v>93</v>
      </c>
      <c r="C138" s="84"/>
      <c r="D138" s="81"/>
      <c r="E138" s="81"/>
      <c r="F138" s="81"/>
      <c r="G138" s="35"/>
      <c r="H138" s="169"/>
      <c r="I138" s="169"/>
      <c r="J138" s="175"/>
      <c r="K138" s="169"/>
      <c r="L138" s="169"/>
      <c r="M138" s="169"/>
      <c r="N138" s="169"/>
    </row>
    <row r="139" spans="1:38" x14ac:dyDescent="0.25">
      <c r="B139" s="653" t="s">
        <v>94</v>
      </c>
      <c r="C139" s="152">
        <v>275</v>
      </c>
      <c r="D139" s="153">
        <v>623</v>
      </c>
      <c r="E139" s="153">
        <v>180</v>
      </c>
      <c r="F139" s="153">
        <v>131</v>
      </c>
      <c r="G139" s="152">
        <v>13867</v>
      </c>
      <c r="H139" s="153">
        <v>33440</v>
      </c>
      <c r="I139" s="153">
        <v>9127</v>
      </c>
      <c r="J139" s="176">
        <v>8067</v>
      </c>
      <c r="K139" s="170" t="s">
        <v>95</v>
      </c>
      <c r="L139" s="171" t="s">
        <v>95</v>
      </c>
      <c r="M139" s="171" t="s">
        <v>95</v>
      </c>
      <c r="N139" s="171" t="s">
        <v>95</v>
      </c>
    </row>
    <row r="140" spans="1:38" x14ac:dyDescent="0.25">
      <c r="B140" s="655" t="s">
        <v>96</v>
      </c>
      <c r="C140" s="156">
        <v>249</v>
      </c>
      <c r="D140" s="157">
        <v>596</v>
      </c>
      <c r="E140" s="157">
        <v>197</v>
      </c>
      <c r="F140" s="157">
        <f>SUM(F150:G150)</f>
        <v>132</v>
      </c>
      <c r="G140" s="156">
        <v>23012</v>
      </c>
      <c r="H140" s="157">
        <v>54932</v>
      </c>
      <c r="I140" s="157">
        <v>13782</v>
      </c>
      <c r="J140" s="177">
        <f>SUM(K150:L150)</f>
        <v>13996</v>
      </c>
      <c r="K140" s="172" t="s">
        <v>95</v>
      </c>
      <c r="L140" s="649" t="s">
        <v>95</v>
      </c>
      <c r="M140" s="649" t="s">
        <v>95</v>
      </c>
      <c r="N140" s="649" t="s">
        <v>95</v>
      </c>
    </row>
    <row r="141" spans="1:38" x14ac:dyDescent="0.25">
      <c r="B141" s="183" t="s">
        <v>97</v>
      </c>
      <c r="C141" s="161">
        <v>1213.98</v>
      </c>
      <c r="D141" s="162">
        <v>1612.67</v>
      </c>
      <c r="E141" s="162">
        <v>544.16</v>
      </c>
      <c r="F141" s="162">
        <f>SUM(F151:G151)</f>
        <v>426.36</v>
      </c>
      <c r="G141" s="161">
        <v>28876.974999999999</v>
      </c>
      <c r="H141" s="162">
        <v>61388.249999999993</v>
      </c>
      <c r="I141" s="162">
        <v>15273.17</v>
      </c>
      <c r="J141" s="178">
        <f>SUM(K151:L151)</f>
        <v>17278.355</v>
      </c>
      <c r="K141" s="173" t="s">
        <v>95</v>
      </c>
      <c r="L141" s="174" t="s">
        <v>95</v>
      </c>
      <c r="M141" s="174" t="s">
        <v>95</v>
      </c>
      <c r="N141" s="174" t="s">
        <v>95</v>
      </c>
    </row>
    <row r="142" spans="1:38" x14ac:dyDescent="0.25">
      <c r="B142" s="487" t="s">
        <v>98</v>
      </c>
      <c r="C142" s="662"/>
      <c r="D142" s="728"/>
      <c r="E142" s="728"/>
      <c r="F142" s="728"/>
      <c r="G142" s="181"/>
      <c r="H142" s="649"/>
      <c r="I142" s="649"/>
      <c r="J142" s="168"/>
    </row>
    <row r="143" spans="1:38" x14ac:dyDescent="0.25">
      <c r="B143" s="653" t="s">
        <v>94</v>
      </c>
      <c r="C143" s="92">
        <f>IFERROR(C139/SUM($C139:$F139),"-")</f>
        <v>0.22746071133167908</v>
      </c>
      <c r="D143" s="89">
        <f t="shared" ref="D143:F143" si="37">IFERROR(D139/SUM($C139:$F139),"-")</f>
        <v>0.51530190239867657</v>
      </c>
      <c r="E143" s="89">
        <f t="shared" si="37"/>
        <v>0.14888337468982629</v>
      </c>
      <c r="F143" s="89">
        <f t="shared" si="37"/>
        <v>0.10835401157981803</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0.66099999999999992</v>
      </c>
      <c r="L143" s="89">
        <v>0.21299999999999999</v>
      </c>
      <c r="M143" s="89">
        <v>0.114</v>
      </c>
      <c r="N143" s="89">
        <v>4.0000000000000001E-3</v>
      </c>
    </row>
    <row r="144" spans="1:38" x14ac:dyDescent="0.25">
      <c r="B144" s="655" t="s">
        <v>96</v>
      </c>
      <c r="C144" s="94">
        <f t="shared" ref="C144:F145" si="38">IFERROR(C140/SUM($C140:$F140),"-")</f>
        <v>0.2120954003407155</v>
      </c>
      <c r="D144" s="78">
        <f t="shared" si="38"/>
        <v>0.50766609880749569</v>
      </c>
      <c r="E144" s="78">
        <f t="shared" si="38"/>
        <v>0.16780238500851788</v>
      </c>
      <c r="F144" s="78">
        <f t="shared" si="38"/>
        <v>0.11243611584327087</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0.67299999999999993</v>
      </c>
      <c r="L144" s="78">
        <v>0.23199999999999998</v>
      </c>
      <c r="M144" s="78">
        <v>8.6999999999999994E-2</v>
      </c>
      <c r="N144" s="78" t="s">
        <v>95</v>
      </c>
    </row>
    <row r="145" spans="1:32" ht="15.75" thickBot="1" x14ac:dyDescent="0.3">
      <c r="B145" s="658" t="s">
        <v>97</v>
      </c>
      <c r="C145" s="96">
        <f t="shared" si="38"/>
        <v>0.31970651827545249</v>
      </c>
      <c r="D145" s="90">
        <f t="shared" si="38"/>
        <v>0.42470313417624178</v>
      </c>
      <c r="E145" s="90">
        <f t="shared" si="38"/>
        <v>0.14330672579842355</v>
      </c>
      <c r="F145" s="90">
        <f t="shared" si="38"/>
        <v>0.11228362174988216</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0.67799999999999994</v>
      </c>
      <c r="L145" s="90">
        <v>0.184</v>
      </c>
      <c r="M145" s="90">
        <v>0.12</v>
      </c>
      <c r="N145" s="90">
        <v>4.0000000000000001E-3</v>
      </c>
    </row>
    <row r="147" spans="1:32" x14ac:dyDescent="0.25">
      <c r="B147" s="649"/>
      <c r="C147" s="737" t="str">
        <f>$A$1</f>
        <v>South Lanarkshire</v>
      </c>
      <c r="D147" s="738"/>
      <c r="E147" s="738"/>
      <c r="F147" s="738"/>
      <c r="G147" s="746"/>
      <c r="H147" s="738" t="s">
        <v>90</v>
      </c>
      <c r="I147" s="738"/>
      <c r="J147" s="738"/>
      <c r="K147" s="738"/>
      <c r="L147" s="738"/>
      <c r="M147" s="5"/>
      <c r="N147" s="5"/>
      <c r="Q147" s="736"/>
      <c r="R147" s="736"/>
      <c r="S147" s="736"/>
      <c r="T147" s="736"/>
      <c r="U147" s="736"/>
      <c r="V147" s="736"/>
      <c r="W147" s="736"/>
    </row>
    <row r="148" spans="1:32" ht="39.75" thickBot="1" x14ac:dyDescent="0.3">
      <c r="B148" s="34" t="s">
        <v>83</v>
      </c>
      <c r="C148" s="139" t="s">
        <v>146</v>
      </c>
      <c r="D148" s="140" t="s">
        <v>147</v>
      </c>
      <c r="E148" s="140" t="s">
        <v>148</v>
      </c>
      <c r="F148" s="140" t="s">
        <v>149</v>
      </c>
      <c r="G148" s="141" t="s">
        <v>141</v>
      </c>
      <c r="H148" s="140" t="s">
        <v>146</v>
      </c>
      <c r="I148" s="140" t="s">
        <v>147</v>
      </c>
      <c r="J148" s="140" t="s">
        <v>148</v>
      </c>
      <c r="K148" s="140" t="s">
        <v>149</v>
      </c>
      <c r="L148" s="140" t="s">
        <v>141</v>
      </c>
    </row>
    <row r="149" spans="1:32" x14ac:dyDescent="0.25">
      <c r="B149" s="160" t="s">
        <v>111</v>
      </c>
      <c r="C149" s="84"/>
      <c r="D149" s="81"/>
      <c r="E149" s="81"/>
      <c r="F149" s="81"/>
      <c r="G149" s="190"/>
      <c r="H149" s="169"/>
      <c r="I149" s="169"/>
      <c r="J149" s="169"/>
      <c r="K149" s="169"/>
      <c r="L149" s="169"/>
    </row>
    <row r="150" spans="1:32" x14ac:dyDescent="0.25">
      <c r="B150" s="652" t="s">
        <v>96</v>
      </c>
      <c r="C150" s="152">
        <v>249</v>
      </c>
      <c r="D150" s="153">
        <v>596</v>
      </c>
      <c r="E150" s="153">
        <v>197</v>
      </c>
      <c r="F150" s="153">
        <v>21</v>
      </c>
      <c r="G150" s="191">
        <v>111</v>
      </c>
      <c r="H150" s="153">
        <v>23012</v>
      </c>
      <c r="I150" s="153">
        <v>54932</v>
      </c>
      <c r="J150" s="153">
        <v>13782</v>
      </c>
      <c r="K150" s="153">
        <v>4236</v>
      </c>
      <c r="L150" s="153">
        <v>9760</v>
      </c>
      <c r="Q150" s="167"/>
    </row>
    <row r="151" spans="1:32" x14ac:dyDescent="0.25">
      <c r="B151" s="188" t="s">
        <v>97</v>
      </c>
      <c r="C151" s="192">
        <v>1213.98</v>
      </c>
      <c r="D151" s="189">
        <v>1612.67</v>
      </c>
      <c r="E151" s="189">
        <v>544.16</v>
      </c>
      <c r="F151" s="189">
        <v>69.59</v>
      </c>
      <c r="G151" s="193">
        <v>356.77</v>
      </c>
      <c r="H151" s="189">
        <v>28876.974999999999</v>
      </c>
      <c r="I151" s="189">
        <v>61388.249999999993</v>
      </c>
      <c r="J151" s="189">
        <v>15273.17</v>
      </c>
      <c r="K151" s="189">
        <v>4421.5249999999996</v>
      </c>
      <c r="L151" s="189">
        <v>12856.83</v>
      </c>
      <c r="Q151" s="167"/>
    </row>
    <row r="152" spans="1:32" x14ac:dyDescent="0.25">
      <c r="B152" s="651" t="s">
        <v>112</v>
      </c>
      <c r="C152" s="662"/>
      <c r="D152" s="728"/>
      <c r="E152" s="728"/>
      <c r="F152" s="728"/>
      <c r="G152" s="91"/>
      <c r="H152" s="728"/>
      <c r="I152" s="649"/>
      <c r="J152" s="649"/>
      <c r="K152" s="649"/>
      <c r="L152" s="649"/>
      <c r="M152" s="649"/>
      <c r="N152" s="649"/>
      <c r="O152" s="649"/>
      <c r="P152" s="649"/>
    </row>
    <row r="153" spans="1:32" x14ac:dyDescent="0.25">
      <c r="B153" s="652" t="s">
        <v>96</v>
      </c>
      <c r="C153" s="92">
        <f>IFERROR(C150/SUM($C150:$G150),"-")</f>
        <v>0.2120954003407155</v>
      </c>
      <c r="D153" s="89">
        <f t="shared" ref="D153:G154" si="39">IFERROR(D150/SUM($C150:$G150),"-")</f>
        <v>0.50766609880749569</v>
      </c>
      <c r="E153" s="89">
        <f t="shared" si="39"/>
        <v>0.16780238500851788</v>
      </c>
      <c r="F153" s="89">
        <f t="shared" si="39"/>
        <v>1.7887563884156729E-2</v>
      </c>
      <c r="G153" s="93">
        <f t="shared" si="39"/>
        <v>9.4548551959114144E-2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49"/>
      <c r="O153" s="649"/>
      <c r="P153" s="649"/>
    </row>
    <row r="154" spans="1:32" ht="15.75" thickBot="1" x14ac:dyDescent="0.3">
      <c r="B154" s="186" t="s">
        <v>97</v>
      </c>
      <c r="C154" s="194">
        <f>IFERROR(C151/SUM($C151:$G151),"-")</f>
        <v>0.31970651827545249</v>
      </c>
      <c r="D154" s="187">
        <f t="shared" si="39"/>
        <v>0.42470313417624178</v>
      </c>
      <c r="E154" s="187">
        <f t="shared" si="39"/>
        <v>0.14330672579842355</v>
      </c>
      <c r="F154" s="187">
        <f t="shared" si="39"/>
        <v>1.8326806542767377E-2</v>
      </c>
      <c r="G154" s="195">
        <f t="shared" si="39"/>
        <v>9.3956815207114769E-2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49"/>
      <c r="O154" s="649"/>
      <c r="P154" s="649"/>
    </row>
    <row r="156" spans="1:32" ht="17.25" x14ac:dyDescent="0.25">
      <c r="A156" s="282" t="s">
        <v>425</v>
      </c>
    </row>
    <row r="157" spans="1:32" x14ac:dyDescent="0.25">
      <c r="A157" s="667"/>
    </row>
    <row r="158" spans="1:32" x14ac:dyDescent="0.25">
      <c r="C158" s="737" t="str">
        <f>$A$1</f>
        <v>South Lanarkshire</v>
      </c>
      <c r="D158" s="738"/>
      <c r="E158" s="738"/>
      <c r="F158" s="738"/>
      <c r="G158" s="738"/>
      <c r="H158" s="738"/>
      <c r="I158" s="738"/>
      <c r="J158" s="738"/>
      <c r="K158" s="738"/>
      <c r="L158" s="738"/>
      <c r="M158" s="738"/>
      <c r="N158" s="738"/>
      <c r="O158" s="738"/>
      <c r="P158" s="738"/>
      <c r="Q158" s="739"/>
      <c r="R158" s="740" t="s">
        <v>90</v>
      </c>
      <c r="S158" s="738"/>
      <c r="T158" s="738"/>
      <c r="U158" s="738"/>
      <c r="V158" s="738"/>
      <c r="W158" s="738"/>
      <c r="X158" s="738"/>
      <c r="Y158" s="738"/>
      <c r="Z158" s="738"/>
      <c r="AA158" s="738"/>
      <c r="AB158" s="738"/>
      <c r="AC158" s="738"/>
      <c r="AD158" s="738"/>
      <c r="AE158" s="738"/>
      <c r="AF158" s="738"/>
    </row>
    <row r="159" spans="1:32" x14ac:dyDescent="0.25">
      <c r="B159" s="8"/>
      <c r="C159" s="741" t="s">
        <v>150</v>
      </c>
      <c r="D159" s="742"/>
      <c r="E159" s="742"/>
      <c r="F159" s="742"/>
      <c r="G159" s="742"/>
      <c r="H159" s="742"/>
      <c r="I159" s="742"/>
      <c r="J159" s="743"/>
      <c r="K159" s="742" t="s">
        <v>151</v>
      </c>
      <c r="L159" s="742"/>
      <c r="M159" s="742"/>
      <c r="N159" s="742"/>
      <c r="O159" s="742"/>
      <c r="P159" s="742"/>
      <c r="Q159" s="744"/>
      <c r="R159" s="745" t="s">
        <v>150</v>
      </c>
      <c r="S159" s="742"/>
      <c r="T159" s="742"/>
      <c r="U159" s="742"/>
      <c r="V159" s="742"/>
      <c r="W159" s="742"/>
      <c r="X159" s="742"/>
      <c r="Y159" s="743"/>
      <c r="Z159" s="742" t="s">
        <v>151</v>
      </c>
      <c r="AA159" s="742"/>
      <c r="AB159" s="742"/>
      <c r="AC159" s="742"/>
      <c r="AD159" s="742"/>
      <c r="AE159" s="742"/>
      <c r="AF159" s="742"/>
    </row>
    <row r="160" spans="1:32" x14ac:dyDescent="0.25">
      <c r="B160" s="8"/>
      <c r="C160" s="733" t="s">
        <v>152</v>
      </c>
      <c r="D160" s="734"/>
      <c r="E160" s="734"/>
      <c r="F160" s="734"/>
      <c r="G160" s="734" t="s">
        <v>153</v>
      </c>
      <c r="H160" s="734"/>
      <c r="I160" s="734"/>
      <c r="J160" s="10"/>
      <c r="K160" s="732" t="s">
        <v>154</v>
      </c>
      <c r="L160" s="732"/>
      <c r="M160" s="732"/>
      <c r="N160" s="732" t="s">
        <v>155</v>
      </c>
      <c r="O160" s="732"/>
      <c r="P160" s="732"/>
      <c r="Q160" s="223"/>
      <c r="R160" s="735" t="s">
        <v>152</v>
      </c>
      <c r="S160" s="734"/>
      <c r="T160" s="734"/>
      <c r="U160" s="734"/>
      <c r="V160" s="734" t="s">
        <v>153</v>
      </c>
      <c r="W160" s="734"/>
      <c r="X160" s="734"/>
      <c r="Y160" s="10"/>
      <c r="Z160" s="732" t="s">
        <v>154</v>
      </c>
      <c r="AA160" s="732"/>
      <c r="AB160" s="732"/>
      <c r="AC160" s="732" t="s">
        <v>155</v>
      </c>
      <c r="AD160" s="732"/>
      <c r="AE160" s="732"/>
      <c r="AF160" s="8"/>
    </row>
    <row r="161" spans="1:32" ht="52.5" thickBot="1" x14ac:dyDescent="0.3">
      <c r="B161" s="9" t="s">
        <v>85</v>
      </c>
      <c r="C161" s="235" t="s">
        <v>156</v>
      </c>
      <c r="D161" s="236" t="s">
        <v>157</v>
      </c>
      <c r="E161" s="236" t="s">
        <v>158</v>
      </c>
      <c r="F161" s="237" t="s">
        <v>159</v>
      </c>
      <c r="G161" s="238" t="s">
        <v>160</v>
      </c>
      <c r="H161" s="236" t="s">
        <v>161</v>
      </c>
      <c r="I161" s="239" t="s">
        <v>162</v>
      </c>
      <c r="J161" s="240" t="s">
        <v>163</v>
      </c>
      <c r="K161" s="236" t="s">
        <v>164</v>
      </c>
      <c r="L161" s="236" t="s">
        <v>165</v>
      </c>
      <c r="M161" s="237" t="s">
        <v>166</v>
      </c>
      <c r="N161" s="238" t="s">
        <v>167</v>
      </c>
      <c r="O161" s="236" t="s">
        <v>168</v>
      </c>
      <c r="P161" s="239" t="s">
        <v>169</v>
      </c>
      <c r="Q161" s="241" t="s">
        <v>170</v>
      </c>
      <c r="R161" s="235" t="s">
        <v>156</v>
      </c>
      <c r="S161" s="236" t="s">
        <v>157</v>
      </c>
      <c r="T161" s="236" t="s">
        <v>158</v>
      </c>
      <c r="U161" s="237" t="s">
        <v>159</v>
      </c>
      <c r="V161" s="238" t="s">
        <v>160</v>
      </c>
      <c r="W161" s="236" t="s">
        <v>161</v>
      </c>
      <c r="X161" s="239" t="s">
        <v>162</v>
      </c>
      <c r="Y161" s="240" t="s">
        <v>163</v>
      </c>
      <c r="Z161" s="236" t="s">
        <v>164</v>
      </c>
      <c r="AA161" s="236" t="s">
        <v>165</v>
      </c>
      <c r="AB161" s="237" t="s">
        <v>166</v>
      </c>
      <c r="AC161" s="238" t="s">
        <v>167</v>
      </c>
      <c r="AD161" s="236" t="s">
        <v>168</v>
      </c>
      <c r="AE161" s="239" t="s">
        <v>169</v>
      </c>
      <c r="AF161" s="242" t="s">
        <v>170</v>
      </c>
    </row>
    <row r="162" spans="1:32" x14ac:dyDescent="0.25">
      <c r="B162" s="160" t="s">
        <v>111</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28"/>
    </row>
    <row r="163" spans="1:32" x14ac:dyDescent="0.25">
      <c r="B163" s="652" t="s">
        <v>96</v>
      </c>
      <c r="C163" s="152">
        <v>722</v>
      </c>
      <c r="D163" s="153">
        <v>0</v>
      </c>
      <c r="E163" s="153">
        <v>0</v>
      </c>
      <c r="F163" s="211">
        <v>722</v>
      </c>
      <c r="G163" s="206">
        <v>634</v>
      </c>
      <c r="H163" s="153">
        <v>5</v>
      </c>
      <c r="I163" s="215">
        <v>639</v>
      </c>
      <c r="J163" s="199">
        <f>SUM(F163,I163)</f>
        <v>1361</v>
      </c>
      <c r="K163" s="153">
        <v>3867</v>
      </c>
      <c r="L163" s="153">
        <v>17</v>
      </c>
      <c r="M163" s="221">
        <f>SUM(K163:L163)</f>
        <v>3884</v>
      </c>
      <c r="N163" s="206">
        <v>1740</v>
      </c>
      <c r="O163" s="153">
        <v>14</v>
      </c>
      <c r="P163" s="219">
        <f>SUM(N163:O163)</f>
        <v>1754</v>
      </c>
      <c r="Q163" s="225">
        <f>SUM(M163,P163)</f>
        <v>5638</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97</v>
      </c>
      <c r="C164" s="192">
        <v>112</v>
      </c>
      <c r="D164" s="189">
        <v>0</v>
      </c>
      <c r="E164" s="189">
        <v>15</v>
      </c>
      <c r="F164" s="212">
        <v>1049.71</v>
      </c>
      <c r="G164" s="207">
        <v>193</v>
      </c>
      <c r="H164" s="189">
        <v>92</v>
      </c>
      <c r="I164" s="216">
        <v>1155.71</v>
      </c>
      <c r="J164" s="200">
        <f>SUM(F164,I164)</f>
        <v>2205.42</v>
      </c>
      <c r="K164" s="189">
        <v>4544.46</v>
      </c>
      <c r="L164" s="189">
        <v>206.42000000000002</v>
      </c>
      <c r="M164" s="222">
        <f>SUM(K164:L164)</f>
        <v>4750.88</v>
      </c>
      <c r="N164" s="207">
        <v>2258.19</v>
      </c>
      <c r="O164" s="189">
        <v>339.52</v>
      </c>
      <c r="P164" s="220">
        <f>SUM(N164:O164)</f>
        <v>2597.71</v>
      </c>
      <c r="Q164" s="226">
        <f>SUM(M164,P164)</f>
        <v>7348.59</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1" t="s">
        <v>112</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28"/>
    </row>
    <row r="166" spans="1:32" x14ac:dyDescent="0.25">
      <c r="B166" s="652" t="s">
        <v>96</v>
      </c>
      <c r="C166" s="92">
        <f>IFERROR(C163/SUM($J163,$Q163),"-")</f>
        <v>0.10315759394199171</v>
      </c>
      <c r="D166" s="89">
        <f t="shared" ref="D166:Q167" si="41">IFERROR(D163/SUM($J163,$Q163),"-")</f>
        <v>0</v>
      </c>
      <c r="E166" s="89">
        <f t="shared" si="41"/>
        <v>0</v>
      </c>
      <c r="F166" s="213">
        <f t="shared" si="41"/>
        <v>0.10315759394199171</v>
      </c>
      <c r="G166" s="208">
        <f t="shared" si="41"/>
        <v>9.0584369195599368E-2</v>
      </c>
      <c r="H166" s="89">
        <f t="shared" si="41"/>
        <v>7.14387769681383E-4</v>
      </c>
      <c r="I166" s="217">
        <f t="shared" si="41"/>
        <v>9.1298756965280753E-2</v>
      </c>
      <c r="J166" s="93">
        <f t="shared" si="41"/>
        <v>0.19445635090727248</v>
      </c>
      <c r="K166" s="89">
        <f t="shared" si="41"/>
        <v>0.55250750107158164</v>
      </c>
      <c r="L166" s="89">
        <f t="shared" si="41"/>
        <v>2.4289184169167025E-3</v>
      </c>
      <c r="M166" s="202">
        <f t="shared" si="41"/>
        <v>0.55493641948849837</v>
      </c>
      <c r="N166" s="208">
        <f t="shared" si="41"/>
        <v>0.2486069438491213</v>
      </c>
      <c r="O166" s="89">
        <f t="shared" si="41"/>
        <v>2.0002857551078726E-3</v>
      </c>
      <c r="P166" s="184">
        <f t="shared" si="41"/>
        <v>0.25060722960422915</v>
      </c>
      <c r="Q166" s="227">
        <f t="shared" si="41"/>
        <v>0.80554364909272758</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97</v>
      </c>
      <c r="C167" s="194">
        <f>IFERROR(C164/SUM($J164,$Q164),"-")</f>
        <v>1.1722826331561301E-2</v>
      </c>
      <c r="D167" s="187">
        <f t="shared" si="41"/>
        <v>0</v>
      </c>
      <c r="E167" s="187">
        <f t="shared" si="41"/>
        <v>1.5700213836912459E-3</v>
      </c>
      <c r="F167" s="214">
        <f t="shared" si="41"/>
        <v>0.10987114311163584</v>
      </c>
      <c r="G167" s="209">
        <f t="shared" si="41"/>
        <v>2.0200941803494028E-2</v>
      </c>
      <c r="H167" s="187">
        <f t="shared" si="41"/>
        <v>9.6294644866396408E-3</v>
      </c>
      <c r="I167" s="218">
        <f t="shared" si="41"/>
        <v>0.12096596088972066</v>
      </c>
      <c r="J167" s="195">
        <f t="shared" si="41"/>
        <v>0.23083710400135651</v>
      </c>
      <c r="K167" s="187">
        <f t="shared" si="41"/>
        <v>0.47565995848863463</v>
      </c>
      <c r="L167" s="187">
        <f t="shared" si="41"/>
        <v>2.1605587601436466E-2</v>
      </c>
      <c r="M167" s="203">
        <f t="shared" si="41"/>
        <v>0.49726554609007106</v>
      </c>
      <c r="N167" s="209">
        <f t="shared" si="41"/>
        <v>0.23636043922918229</v>
      </c>
      <c r="O167" s="187">
        <f t="shared" si="41"/>
        <v>3.5536910679390118E-2</v>
      </c>
      <c r="P167" s="210">
        <f t="shared" si="41"/>
        <v>0.27189734990857239</v>
      </c>
      <c r="Q167" s="228">
        <f t="shared" si="41"/>
        <v>0.76916289599864351</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171</v>
      </c>
    </row>
    <row r="170" spans="1:32" x14ac:dyDescent="0.25">
      <c r="A170" s="11" t="s">
        <v>172</v>
      </c>
    </row>
    <row r="171" spans="1:32" x14ac:dyDescent="0.25">
      <c r="A171" s="11" t="s">
        <v>173</v>
      </c>
    </row>
    <row r="172" spans="1:32" x14ac:dyDescent="0.25">
      <c r="A172" s="11" t="s">
        <v>174</v>
      </c>
    </row>
    <row r="173" spans="1:32" x14ac:dyDescent="0.25">
      <c r="A173" s="11" t="s">
        <v>175</v>
      </c>
    </row>
    <row r="174" spans="1:32" x14ac:dyDescent="0.25">
      <c r="A174" s="11" t="s">
        <v>176</v>
      </c>
    </row>
    <row r="175" spans="1:32" x14ac:dyDescent="0.25">
      <c r="A175" s="11" t="s">
        <v>177</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14" location="'Notes &amp; Caveats'!A19" display="Table C2.1 Money and Welfare Rights Advice Clients by Gender in 2017/18, 2018/19 and 2019/20" xr:uid="{3614A37C-EB61-4BAB-AE9E-0AF0DCC320D0}"/>
    <hyperlink ref="A28" location="'Notes &amp; Caveats'!A20" display="Table C2.2 Money and Welfare Rights Advice Clients by Age Bracket in 2017/18, 2018/19 and 2019/201" xr:uid="{F3085943-92A6-4BA0-8CA5-341475E544FD}"/>
    <hyperlink ref="A53" location="'Notes &amp; Caveats'!A21" display="Table C2.3 Money &amp; Welfare Rights Advice Clients by Ethnicity in 2017/18, 2018/19 and 2019/20" xr:uid="{703A3FC4-310B-4179-B360-2420B61CBCBA}"/>
    <hyperlink ref="A67" location="'Notes &amp; Caveats'!A22" display="Table C2.4 Money and Welfare Rights Advice Clients Reporting a Disability or Long-Term Condition in 2017/18, 2018/19 and 2019/20" xr:uid="{7B75DAA1-7004-464F-AE47-FD51F6E3C413}"/>
    <hyperlink ref="A81" location="'Notes &amp; Caveats'!A23" display="Table C2.5 Money and Welfare Rights Advice Clients by Household Income in 2017/18, 2018/19 and 2019/20 2" xr:uid="{D9DA9006-6D33-4E8E-9C72-6746E9B572AA}"/>
    <hyperlink ref="A107" location="'Notes &amp; Caveats'!A24" display="Table C2.6 Money and Welfare Rights Advice Clients by Economic Status in 2017/18, 2018/19 and 2019/203" xr:uid="{B3BEDE0F-5DB6-43D9-BA02-F5142E02A8D4}"/>
    <hyperlink ref="A133" location="'Notes &amp; Caveats'!A25" display="Table C2.7 Money and Welfare Rights Advice Clients by Housing Tenure in 2017/18, 2018/19 and 2019/201" xr:uid="{5A6D7F76-0B7C-4356-8202-EF698E0C5AAD}"/>
    <hyperlink ref="A156" location="'Notes &amp; Caveats'!A26" display="Table C2.8 Proportion of Money and Welfare Rights Advice Clients by Household Composition in 2017/18 and 2018/191" xr:uid="{F2DF47EA-02AF-4C6F-B078-BFA0791109B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F424-5D02-4970-9008-08701D9948DC}">
  <dimension ref="A1:A2"/>
  <sheetViews>
    <sheetView workbookViewId="0">
      <selection activeCell="N11" sqref="N11"/>
    </sheetView>
  </sheetViews>
  <sheetFormatPr defaultRowHeight="15" x14ac:dyDescent="0.25"/>
  <cols>
    <col min="1" max="16384" width="9.140625" style="666"/>
  </cols>
  <sheetData>
    <row r="1" spans="1:1" x14ac:dyDescent="0.25">
      <c r="A1" s="282" t="s">
        <v>21</v>
      </c>
    </row>
    <row r="2" spans="1:1" x14ac:dyDescent="0.25">
      <c r="A2" s="667" t="s">
        <v>178</v>
      </c>
    </row>
  </sheetData>
  <hyperlinks>
    <hyperlink ref="A1" location="Contents!A1" display="Return to Contents" xr:uid="{DA8DEA58-D558-4B65-AEBF-C771A9FC163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8" workbookViewId="0">
      <selection activeCell="A27" sqref="A27"/>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31" t="s">
        <v>1</v>
      </c>
      <c r="B1" s="731"/>
      <c r="C1" s="731"/>
      <c r="D1" s="666"/>
      <c r="E1" s="666"/>
      <c r="F1" s="666"/>
      <c r="G1" s="666"/>
      <c r="H1" s="666"/>
      <c r="I1" s="666"/>
      <c r="J1" s="666"/>
      <c r="K1" s="666"/>
      <c r="L1" s="666"/>
      <c r="M1" s="666"/>
      <c r="N1" s="666"/>
      <c r="O1" s="282"/>
    </row>
    <row r="2" spans="1:15" x14ac:dyDescent="0.25">
      <c r="A2" s="667" t="s">
        <v>179</v>
      </c>
      <c r="B2" s="666"/>
      <c r="C2" s="666"/>
      <c r="D2" s="666"/>
      <c r="E2" s="666"/>
      <c r="F2" s="666"/>
      <c r="G2" s="666"/>
      <c r="H2" s="666"/>
      <c r="I2" s="666"/>
      <c r="J2" s="666"/>
      <c r="K2" s="666"/>
      <c r="L2" s="666"/>
      <c r="M2" s="666"/>
      <c r="N2" s="666"/>
      <c r="O2" s="666"/>
    </row>
    <row r="3" spans="1:15" s="666" customFormat="1" x14ac:dyDescent="0.25">
      <c r="A3" s="282" t="s">
        <v>21</v>
      </c>
    </row>
    <row r="4" spans="1:15" s="244" customFormat="1" x14ac:dyDescent="0.25">
      <c r="A4" s="667"/>
      <c r="B4" s="666"/>
      <c r="C4" s="666"/>
      <c r="D4" s="666"/>
      <c r="E4" s="666"/>
      <c r="F4" s="666"/>
      <c r="G4" s="666"/>
      <c r="H4" s="666"/>
      <c r="I4" s="666"/>
      <c r="J4" s="666"/>
      <c r="K4" s="666"/>
      <c r="L4" s="666"/>
      <c r="M4" s="666"/>
      <c r="N4" s="666"/>
      <c r="O4" s="666"/>
    </row>
    <row r="5" spans="1:15" s="244" customFormat="1" x14ac:dyDescent="0.25">
      <c r="A5" s="278" t="s">
        <v>111</v>
      </c>
      <c r="B5" s="666"/>
      <c r="C5" s="279" t="s">
        <v>180</v>
      </c>
      <c r="D5" s="666"/>
      <c r="E5" s="666"/>
      <c r="F5" s="666"/>
      <c r="G5" s="666"/>
      <c r="H5" s="666"/>
      <c r="I5" s="666"/>
      <c r="J5" s="666"/>
      <c r="K5" s="666"/>
      <c r="L5" s="666"/>
      <c r="M5" s="666"/>
      <c r="N5" s="666"/>
      <c r="O5" s="666"/>
    </row>
    <row r="6" spans="1:15" s="244" customFormat="1" x14ac:dyDescent="0.25">
      <c r="A6" s="278" t="s">
        <v>181</v>
      </c>
      <c r="B6" s="666"/>
      <c r="C6" s="279" t="s">
        <v>182</v>
      </c>
      <c r="D6" s="666"/>
      <c r="E6" s="666"/>
      <c r="F6" s="666"/>
      <c r="G6" s="666"/>
      <c r="H6" s="666"/>
      <c r="I6" s="666"/>
      <c r="J6" s="666"/>
      <c r="K6" s="666"/>
      <c r="L6" s="666"/>
      <c r="M6" s="666"/>
      <c r="N6" s="666"/>
      <c r="O6" s="666"/>
    </row>
    <row r="7" spans="1:15" x14ac:dyDescent="0.25">
      <c r="A7" s="666"/>
      <c r="B7" s="666"/>
      <c r="C7" s="666"/>
      <c r="D7" s="666"/>
      <c r="E7" s="666"/>
      <c r="F7" s="666"/>
      <c r="G7" s="666"/>
      <c r="H7" s="666"/>
      <c r="I7" s="666"/>
      <c r="J7" s="666"/>
      <c r="K7" s="666"/>
      <c r="L7" s="666"/>
      <c r="M7" s="666"/>
      <c r="N7" s="666"/>
      <c r="O7" s="666"/>
    </row>
    <row r="8" spans="1:15" ht="17.25" x14ac:dyDescent="0.25">
      <c r="A8" s="667" t="s">
        <v>183</v>
      </c>
      <c r="B8" s="666"/>
      <c r="C8" s="666"/>
      <c r="D8" s="666"/>
      <c r="E8" s="666"/>
      <c r="F8" s="666"/>
      <c r="G8" s="666"/>
      <c r="H8" s="666"/>
      <c r="I8" s="666"/>
      <c r="J8" s="666"/>
      <c r="K8" s="666"/>
      <c r="L8" s="666"/>
      <c r="M8" s="666"/>
      <c r="N8" s="666"/>
      <c r="O8" s="666"/>
    </row>
    <row r="9" spans="1:15" s="244" customFormat="1" x14ac:dyDescent="0.25">
      <c r="A9" s="667"/>
      <c r="B9" s="666"/>
      <c r="C9" s="666"/>
      <c r="D9" s="666"/>
      <c r="E9" s="666"/>
      <c r="F9" s="666"/>
      <c r="G9" s="666"/>
      <c r="H9" s="666"/>
      <c r="I9" s="666"/>
      <c r="J9" s="666"/>
      <c r="K9" s="666"/>
      <c r="L9" s="666"/>
      <c r="M9" s="666"/>
      <c r="N9" s="666"/>
      <c r="O9" s="666"/>
    </row>
    <row r="10" spans="1:15" s="244" customFormat="1" x14ac:dyDescent="0.25">
      <c r="A10" s="667"/>
      <c r="B10" s="757" t="s">
        <v>111</v>
      </c>
      <c r="C10" s="737" t="str">
        <f>$A$1</f>
        <v>South Lanarkshire</v>
      </c>
      <c r="D10" s="738"/>
      <c r="E10" s="738"/>
      <c r="F10" s="738"/>
      <c r="G10" s="738"/>
      <c r="H10" s="746"/>
      <c r="I10" s="738" t="s">
        <v>90</v>
      </c>
      <c r="J10" s="738"/>
      <c r="K10" s="738"/>
      <c r="L10" s="738"/>
      <c r="M10" s="738"/>
      <c r="N10" s="738"/>
      <c r="O10" s="666"/>
    </row>
    <row r="11" spans="1:15" x14ac:dyDescent="0.25">
      <c r="A11" s="666"/>
      <c r="B11" s="757"/>
      <c r="C11" s="758" t="s">
        <v>93</v>
      </c>
      <c r="D11" s="759"/>
      <c r="E11" s="760"/>
      <c r="F11" s="759" t="s">
        <v>98</v>
      </c>
      <c r="G11" s="759"/>
      <c r="H11" s="761"/>
      <c r="I11" s="758" t="s">
        <v>93</v>
      </c>
      <c r="J11" s="759"/>
      <c r="K11" s="760"/>
      <c r="L11" s="762" t="s">
        <v>98</v>
      </c>
      <c r="M11" s="762"/>
      <c r="N11" s="762"/>
      <c r="O11" s="666"/>
    </row>
    <row r="12" spans="1:15" ht="18" thickBot="1" x14ac:dyDescent="0.3">
      <c r="A12" s="666"/>
      <c r="B12" s="485" t="s">
        <v>184</v>
      </c>
      <c r="C12" s="247" t="s">
        <v>94</v>
      </c>
      <c r="D12" s="245" t="s">
        <v>96</v>
      </c>
      <c r="E12" s="249" t="s">
        <v>97</v>
      </c>
      <c r="F12" s="245" t="s">
        <v>94</v>
      </c>
      <c r="G12" s="245" t="s">
        <v>96</v>
      </c>
      <c r="H12" s="246" t="s">
        <v>97</v>
      </c>
      <c r="I12" s="247" t="s">
        <v>94</v>
      </c>
      <c r="J12" s="245" t="s">
        <v>96</v>
      </c>
      <c r="K12" s="249" t="s">
        <v>97</v>
      </c>
      <c r="L12" s="245" t="s">
        <v>94</v>
      </c>
      <c r="M12" s="245" t="s">
        <v>96</v>
      </c>
      <c r="N12" s="245" t="s">
        <v>97</v>
      </c>
      <c r="O12" s="666"/>
    </row>
    <row r="13" spans="1:15" x14ac:dyDescent="0.25">
      <c r="A13" s="666"/>
      <c r="B13" s="171" t="s">
        <v>185</v>
      </c>
      <c r="C13" s="253">
        <v>240</v>
      </c>
      <c r="D13" s="254">
        <v>300</v>
      </c>
      <c r="E13" s="255">
        <v>242.63</v>
      </c>
      <c r="F13" s="256">
        <f>IFERROR(C13/SUM(C$13:C$24),"-")</f>
        <v>5.2207961714161408E-2</v>
      </c>
      <c r="G13" s="256">
        <f t="shared" ref="G13:H13" si="0">IFERROR(D13/SUM(D$13:D$24),"-")</f>
        <v>5.7350411011278912E-2</v>
      </c>
      <c r="H13" s="257">
        <f t="shared" si="0"/>
        <v>5.5631984665263423E-2</v>
      </c>
      <c r="I13" s="253">
        <v>3124</v>
      </c>
      <c r="J13" s="254">
        <v>2689</v>
      </c>
      <c r="K13" s="255">
        <v>1853.3899999999999</v>
      </c>
      <c r="L13" s="258">
        <f>IFERROR(I13/SUM(I$13:I$24),"-")</f>
        <v>5.5730978503255729E-2</v>
      </c>
      <c r="M13" s="258">
        <f t="shared" ref="M13:N13" si="1">IFERROR(J13/SUM(J$13:J$24),"-")</f>
        <v>6.1684215355676371E-2</v>
      </c>
      <c r="N13" s="258">
        <f t="shared" si="1"/>
        <v>5.8584562280808501E-2</v>
      </c>
      <c r="O13" s="666"/>
    </row>
    <row r="14" spans="1:15" x14ac:dyDescent="0.25">
      <c r="A14" s="666"/>
      <c r="B14" s="649" t="s">
        <v>186</v>
      </c>
      <c r="C14" s="259">
        <v>337</v>
      </c>
      <c r="D14" s="260">
        <v>355</v>
      </c>
      <c r="E14" s="261">
        <v>271.31</v>
      </c>
      <c r="F14" s="26">
        <f t="shared" ref="F14:F24" si="2">IFERROR(C14/SUM(C$13:C$24),"-")</f>
        <v>7.3308679573634974E-2</v>
      </c>
      <c r="G14" s="26">
        <f t="shared" ref="G14:G24" si="3">IFERROR(D14/SUM(D$13:D$24),"-")</f>
        <v>6.7864653030013378E-2</v>
      </c>
      <c r="H14" s="262">
        <f t="shared" ref="H14:H24" si="4">IFERROR(E14/SUM(E$13:E$24),"-")</f>
        <v>6.2207945264528788E-2</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66"/>
    </row>
    <row r="15" spans="1:15" x14ac:dyDescent="0.25">
      <c r="A15" s="666"/>
      <c r="B15" s="171" t="s">
        <v>187</v>
      </c>
      <c r="C15" s="253">
        <v>257</v>
      </c>
      <c r="D15" s="254">
        <v>273</v>
      </c>
      <c r="E15" s="255">
        <v>266.3</v>
      </c>
      <c r="F15" s="256">
        <f t="shared" si="2"/>
        <v>5.5906025668914512E-2</v>
      </c>
      <c r="G15" s="256">
        <f t="shared" si="3"/>
        <v>5.2188874020263815E-2</v>
      </c>
      <c r="H15" s="257">
        <f t="shared" si="4"/>
        <v>6.1059215745619469E-2</v>
      </c>
      <c r="I15" s="253">
        <v>3310</v>
      </c>
      <c r="J15" s="254">
        <v>2183</v>
      </c>
      <c r="K15" s="255">
        <v>1813.4699999999998</v>
      </c>
      <c r="L15" s="258">
        <f t="shared" si="5"/>
        <v>5.9049148158059048E-2</v>
      </c>
      <c r="M15" s="258">
        <f t="shared" si="6"/>
        <v>5.007684720023857E-2</v>
      </c>
      <c r="N15" s="258">
        <f t="shared" si="7"/>
        <v>5.7322714679251416E-2</v>
      </c>
      <c r="O15" s="666"/>
    </row>
    <row r="16" spans="1:15" x14ac:dyDescent="0.25">
      <c r="A16" s="666"/>
      <c r="B16" s="649" t="s">
        <v>188</v>
      </c>
      <c r="C16" s="259">
        <v>631</v>
      </c>
      <c r="D16" s="260">
        <v>700</v>
      </c>
      <c r="E16" s="261">
        <v>570.91999999999996</v>
      </c>
      <c r="F16" s="26">
        <f t="shared" si="2"/>
        <v>0.1372634326734827</v>
      </c>
      <c r="G16" s="26">
        <f t="shared" si="3"/>
        <v>0.13381762569298414</v>
      </c>
      <c r="H16" s="262">
        <f t="shared" si="4"/>
        <v>0.13090472194325595</v>
      </c>
      <c r="I16" s="259">
        <v>7413</v>
      </c>
      <c r="J16" s="260">
        <v>5174</v>
      </c>
      <c r="K16" s="261">
        <v>4591.2250000000004</v>
      </c>
      <c r="L16" s="263">
        <f t="shared" si="5"/>
        <v>0.13224511640353223</v>
      </c>
      <c r="M16" s="263">
        <f t="shared" si="6"/>
        <v>0.11868878030876517</v>
      </c>
      <c r="N16" s="263">
        <f t="shared" si="7"/>
        <v>0.14512590817782822</v>
      </c>
      <c r="O16" s="666"/>
    </row>
    <row r="17" spans="1:15" x14ac:dyDescent="0.25">
      <c r="A17" s="666"/>
      <c r="B17" s="171" t="s">
        <v>189</v>
      </c>
      <c r="C17" s="253">
        <v>711</v>
      </c>
      <c r="D17" s="254">
        <v>754</v>
      </c>
      <c r="E17" s="255">
        <v>645.91999999999996</v>
      </c>
      <c r="F17" s="256">
        <f t="shared" si="2"/>
        <v>0.15466608657820319</v>
      </c>
      <c r="G17" s="256">
        <f t="shared" si="3"/>
        <v>0.14414069967501433</v>
      </c>
      <c r="H17" s="257">
        <f t="shared" si="4"/>
        <v>0.14810127162752731</v>
      </c>
      <c r="I17" s="253">
        <v>8246</v>
      </c>
      <c r="J17" s="254">
        <v>5452</v>
      </c>
      <c r="K17" s="255">
        <v>4615.3150000000005</v>
      </c>
      <c r="L17" s="258">
        <f t="shared" si="5"/>
        <v>0.14710552136294711</v>
      </c>
      <c r="M17" s="258">
        <f t="shared" si="6"/>
        <v>0.12506595095542863</v>
      </c>
      <c r="N17" s="258">
        <f t="shared" si="7"/>
        <v>0.14588737883718469</v>
      </c>
      <c r="O17" s="666"/>
    </row>
    <row r="18" spans="1:15" x14ac:dyDescent="0.25">
      <c r="A18" s="666"/>
      <c r="B18" s="649" t="s">
        <v>190</v>
      </c>
      <c r="C18" s="259">
        <v>68</v>
      </c>
      <c r="D18" s="260">
        <v>100</v>
      </c>
      <c r="E18" s="261">
        <v>62.64</v>
      </c>
      <c r="F18" s="26">
        <f t="shared" si="2"/>
        <v>1.47922558190124E-2</v>
      </c>
      <c r="G18" s="26">
        <f t="shared" si="3"/>
        <v>1.9116803670426306E-2</v>
      </c>
      <c r="H18" s="262">
        <f t="shared" si="4"/>
        <v>1.4362558296303429E-2</v>
      </c>
      <c r="I18" s="259">
        <v>1394</v>
      </c>
      <c r="J18" s="260">
        <v>674</v>
      </c>
      <c r="K18" s="261">
        <v>352.19</v>
      </c>
      <c r="L18" s="263">
        <f t="shared" si="5"/>
        <v>2.4868432789224869E-2</v>
      </c>
      <c r="M18" s="263">
        <f t="shared" si="6"/>
        <v>1.5461197898745211E-2</v>
      </c>
      <c r="N18" s="263">
        <f t="shared" si="7"/>
        <v>1.1132517705220136E-2</v>
      </c>
      <c r="O18" s="666"/>
    </row>
    <row r="19" spans="1:15" x14ac:dyDescent="0.25">
      <c r="A19" s="666"/>
      <c r="B19" s="171" t="s">
        <v>191</v>
      </c>
      <c r="C19" s="253">
        <v>253</v>
      </c>
      <c r="D19" s="254">
        <v>313</v>
      </c>
      <c r="E19" s="255">
        <v>272.95999999999998</v>
      </c>
      <c r="F19" s="256">
        <f t="shared" si="2"/>
        <v>5.5035892973678488E-2</v>
      </c>
      <c r="G19" s="256">
        <f t="shared" si="3"/>
        <v>5.9835595488434333E-2</v>
      </c>
      <c r="H19" s="257">
        <f t="shared" si="4"/>
        <v>6.2586269357582755E-2</v>
      </c>
      <c r="I19" s="253">
        <v>2980</v>
      </c>
      <c r="J19" s="254">
        <v>1694</v>
      </c>
      <c r="K19" s="255">
        <v>1398.48</v>
      </c>
      <c r="L19" s="258">
        <f t="shared" si="5"/>
        <v>5.3162072964053161E-2</v>
      </c>
      <c r="M19" s="258">
        <f t="shared" si="6"/>
        <v>3.8859449911683067E-2</v>
      </c>
      <c r="N19" s="258">
        <f t="shared" si="7"/>
        <v>4.420512609783428E-2</v>
      </c>
      <c r="O19" s="666"/>
    </row>
    <row r="20" spans="1:15" x14ac:dyDescent="0.25">
      <c r="A20" s="666"/>
      <c r="B20" s="649" t="s">
        <v>192</v>
      </c>
      <c r="C20" s="259">
        <v>378</v>
      </c>
      <c r="D20" s="260">
        <v>449</v>
      </c>
      <c r="E20" s="261">
        <v>324.31</v>
      </c>
      <c r="F20" s="26">
        <f t="shared" si="2"/>
        <v>8.2227539699804217E-2</v>
      </c>
      <c r="G20" s="26">
        <f t="shared" si="3"/>
        <v>8.5834448480214112E-2</v>
      </c>
      <c r="H20" s="262">
        <f t="shared" si="4"/>
        <v>7.436017370808054E-2</v>
      </c>
      <c r="I20" s="259">
        <v>5136</v>
      </c>
      <c r="J20" s="260">
        <v>5667</v>
      </c>
      <c r="K20" s="261">
        <v>3175.835</v>
      </c>
      <c r="L20" s="263">
        <f t="shared" si="5"/>
        <v>9.1624297564891627E-2</v>
      </c>
      <c r="M20" s="263">
        <f t="shared" si="6"/>
        <v>0.12999793544835181</v>
      </c>
      <c r="N20" s="263">
        <f t="shared" si="7"/>
        <v>0.10038626697622814</v>
      </c>
      <c r="O20" s="666"/>
    </row>
    <row r="21" spans="1:15" x14ac:dyDescent="0.25">
      <c r="A21" s="666"/>
      <c r="B21" s="171" t="s">
        <v>193</v>
      </c>
      <c r="C21" s="253">
        <v>77</v>
      </c>
      <c r="D21" s="254">
        <v>87</v>
      </c>
      <c r="E21" s="255">
        <v>67.66</v>
      </c>
      <c r="F21" s="256">
        <f t="shared" si="2"/>
        <v>1.6750054383293453E-2</v>
      </c>
      <c r="G21" s="256">
        <f t="shared" si="3"/>
        <v>1.6631619193270886E-2</v>
      </c>
      <c r="H21" s="257">
        <f t="shared" si="4"/>
        <v>1.5513580688503991E-2</v>
      </c>
      <c r="I21" s="253">
        <v>669</v>
      </c>
      <c r="J21" s="254">
        <v>455</v>
      </c>
      <c r="K21" s="255">
        <v>330.9</v>
      </c>
      <c r="L21" s="258">
        <f t="shared" si="5"/>
        <v>1.1934706984211934E-2</v>
      </c>
      <c r="M21" s="258">
        <f t="shared" si="6"/>
        <v>1.0437455554790908E-2</v>
      </c>
      <c r="N21" s="258">
        <f t="shared" si="7"/>
        <v>1.0459553390662263E-2</v>
      </c>
      <c r="O21" s="666"/>
    </row>
    <row r="22" spans="1:15" x14ac:dyDescent="0.25">
      <c r="A22" s="666"/>
      <c r="B22" s="649" t="s">
        <v>194</v>
      </c>
      <c r="C22" s="259">
        <v>571</v>
      </c>
      <c r="D22" s="260">
        <v>521</v>
      </c>
      <c r="E22" s="261">
        <v>433.59</v>
      </c>
      <c r="F22" s="26">
        <f t="shared" si="2"/>
        <v>0.12421144224494235</v>
      </c>
      <c r="G22" s="26">
        <f t="shared" si="3"/>
        <v>9.9598547122921044E-2</v>
      </c>
      <c r="H22" s="262">
        <f t="shared" si="4"/>
        <v>9.9416693034709513E-2</v>
      </c>
      <c r="I22" s="259">
        <v>5349</v>
      </c>
      <c r="J22" s="260">
        <v>3528</v>
      </c>
      <c r="K22" s="261">
        <v>2959.03</v>
      </c>
      <c r="L22" s="263">
        <f t="shared" si="5"/>
        <v>9.5424137008295426E-2</v>
      </c>
      <c r="M22" s="263">
        <f t="shared" si="6"/>
        <v>8.0930424609455653E-2</v>
      </c>
      <c r="N22" s="263">
        <f t="shared" si="7"/>
        <v>9.3533189089064259E-2</v>
      </c>
      <c r="O22" s="666"/>
    </row>
    <row r="23" spans="1:15" x14ac:dyDescent="0.25">
      <c r="A23" s="666"/>
      <c r="B23" s="171" t="s">
        <v>195</v>
      </c>
      <c r="C23" s="253">
        <v>636</v>
      </c>
      <c r="D23" s="254">
        <v>788</v>
      </c>
      <c r="E23" s="255">
        <v>636.29</v>
      </c>
      <c r="F23" s="256">
        <f t="shared" si="2"/>
        <v>0.13835109854252772</v>
      </c>
      <c r="G23" s="256">
        <f t="shared" si="3"/>
        <v>0.15064041292295929</v>
      </c>
      <c r="H23" s="257">
        <f t="shared" si="4"/>
        <v>0.14589323464806686</v>
      </c>
      <c r="I23" s="253">
        <v>4581</v>
      </c>
      <c r="J23" s="254">
        <v>4055</v>
      </c>
      <c r="K23" s="255">
        <v>2735.2449999999999</v>
      </c>
      <c r="L23" s="258">
        <f t="shared" si="5"/>
        <v>8.1723307465881717E-2</v>
      </c>
      <c r="M23" s="258">
        <f t="shared" si="6"/>
        <v>9.3019521482806872E-2</v>
      </c>
      <c r="N23" s="258">
        <f t="shared" si="7"/>
        <v>8.6459477528081002E-2</v>
      </c>
      <c r="O23" s="666"/>
    </row>
    <row r="24" spans="1:15" x14ac:dyDescent="0.25">
      <c r="A24" s="666"/>
      <c r="B24" s="649" t="s">
        <v>141</v>
      </c>
      <c r="C24" s="259">
        <v>438</v>
      </c>
      <c r="D24" s="260">
        <v>591</v>
      </c>
      <c r="E24" s="261">
        <v>566.80999999999995</v>
      </c>
      <c r="F24" s="26">
        <f t="shared" si="2"/>
        <v>9.5279530128344572E-2</v>
      </c>
      <c r="G24" s="26">
        <f t="shared" si="3"/>
        <v>0.11298030969221946</v>
      </c>
      <c r="H24" s="262">
        <f t="shared" si="4"/>
        <v>0.12996235102055789</v>
      </c>
      <c r="I24" s="259">
        <v>10164</v>
      </c>
      <c r="J24" s="260">
        <v>10177</v>
      </c>
      <c r="K24" s="261">
        <v>6237.8950000000004</v>
      </c>
      <c r="L24" s="263">
        <f t="shared" si="5"/>
        <v>0.18132191597538133</v>
      </c>
      <c r="M24" s="263">
        <f t="shared" si="6"/>
        <v>0.23345491248594957</v>
      </c>
      <c r="N24" s="263">
        <f t="shared" si="7"/>
        <v>0.19717617345979205</v>
      </c>
      <c r="O24" s="666"/>
    </row>
    <row r="25" spans="1:15" ht="18.75" customHeight="1" thickBot="1" x14ac:dyDescent="0.3">
      <c r="A25" s="666"/>
      <c r="B25" s="250" t="s">
        <v>196</v>
      </c>
      <c r="C25" s="264">
        <v>4597</v>
      </c>
      <c r="D25" s="265">
        <v>5231</v>
      </c>
      <c r="E25" s="266">
        <v>4210.34</v>
      </c>
      <c r="F25" s="267"/>
      <c r="G25" s="267"/>
      <c r="H25" s="268"/>
      <c r="I25" s="264">
        <v>56055</v>
      </c>
      <c r="J25" s="265">
        <v>43593</v>
      </c>
      <c r="K25" s="266">
        <v>35038.15</v>
      </c>
      <c r="L25" s="267"/>
      <c r="M25" s="267"/>
      <c r="N25" s="267"/>
      <c r="O25" s="536"/>
    </row>
    <row r="26" spans="1:15" x14ac:dyDescent="0.25">
      <c r="A26" s="666"/>
      <c r="B26" s="666"/>
      <c r="C26" s="167"/>
      <c r="D26" s="167"/>
      <c r="E26" s="167"/>
      <c r="F26" s="666"/>
      <c r="G26" s="666"/>
      <c r="H26" s="666"/>
      <c r="I26" s="167"/>
      <c r="J26" s="167"/>
      <c r="K26" s="167"/>
      <c r="L26" s="666"/>
      <c r="M26" s="666"/>
      <c r="N26" s="666"/>
      <c r="O26" s="666"/>
    </row>
    <row r="27" spans="1:15" ht="17.25" x14ac:dyDescent="0.25">
      <c r="A27" s="282" t="s">
        <v>427</v>
      </c>
      <c r="B27" s="666"/>
      <c r="C27" s="666"/>
      <c r="D27" s="666"/>
      <c r="E27" s="666"/>
      <c r="F27" s="666"/>
      <c r="G27" s="666"/>
      <c r="H27" s="666"/>
      <c r="I27" s="666"/>
      <c r="J27" s="666"/>
      <c r="K27" s="666"/>
      <c r="L27" s="666"/>
      <c r="M27" s="666"/>
      <c r="N27" s="666"/>
      <c r="O27" s="666"/>
    </row>
    <row r="28" spans="1:15" x14ac:dyDescent="0.25">
      <c r="A28" s="667"/>
      <c r="B28" s="666"/>
      <c r="C28" s="666"/>
      <c r="D28" s="666"/>
      <c r="E28" s="666"/>
      <c r="F28" s="666"/>
      <c r="G28" s="666"/>
      <c r="H28" s="666"/>
      <c r="I28" s="666"/>
      <c r="J28" s="666"/>
      <c r="K28" s="666"/>
      <c r="L28" s="666"/>
      <c r="M28" s="666"/>
      <c r="N28" s="666"/>
      <c r="O28" s="666"/>
    </row>
    <row r="29" spans="1:15" x14ac:dyDescent="0.25">
      <c r="A29" s="667"/>
      <c r="B29" s="757" t="s">
        <v>181</v>
      </c>
      <c r="C29" s="737" t="str">
        <f>$A$1</f>
        <v>South Lanarkshire</v>
      </c>
      <c r="D29" s="738"/>
      <c r="E29" s="738"/>
      <c r="F29" s="738"/>
      <c r="G29" s="738"/>
      <c r="H29" s="746"/>
      <c r="I29" s="738" t="s">
        <v>90</v>
      </c>
      <c r="J29" s="738"/>
      <c r="K29" s="738"/>
      <c r="L29" s="738"/>
      <c r="M29" s="738"/>
      <c r="N29" s="738"/>
      <c r="O29" s="666"/>
    </row>
    <row r="30" spans="1:15" x14ac:dyDescent="0.25">
      <c r="A30" s="666"/>
      <c r="B30" s="757"/>
      <c r="C30" s="758" t="s">
        <v>93</v>
      </c>
      <c r="D30" s="759"/>
      <c r="E30" s="760"/>
      <c r="F30" s="759" t="s">
        <v>98</v>
      </c>
      <c r="G30" s="759"/>
      <c r="H30" s="761"/>
      <c r="I30" s="758" t="s">
        <v>93</v>
      </c>
      <c r="J30" s="759"/>
      <c r="K30" s="760"/>
      <c r="L30" s="762" t="s">
        <v>98</v>
      </c>
      <c r="M30" s="762"/>
      <c r="N30" s="762"/>
      <c r="O30" s="666"/>
    </row>
    <row r="31" spans="1:15" ht="18" thickBot="1" x14ac:dyDescent="0.3">
      <c r="A31" s="666"/>
      <c r="B31" s="485" t="s">
        <v>184</v>
      </c>
      <c r="C31" s="247" t="s">
        <v>94</v>
      </c>
      <c r="D31" s="245" t="s">
        <v>96</v>
      </c>
      <c r="E31" s="249" t="s">
        <v>97</v>
      </c>
      <c r="F31" s="245" t="s">
        <v>94</v>
      </c>
      <c r="G31" s="245" t="s">
        <v>96</v>
      </c>
      <c r="H31" s="246" t="s">
        <v>97</v>
      </c>
      <c r="I31" s="247" t="s">
        <v>94</v>
      </c>
      <c r="J31" s="245" t="s">
        <v>96</v>
      </c>
      <c r="K31" s="249" t="s">
        <v>97</v>
      </c>
      <c r="L31" s="245" t="s">
        <v>94</v>
      </c>
      <c r="M31" s="245" t="s">
        <v>96</v>
      </c>
      <c r="N31" s="245" t="s">
        <v>97</v>
      </c>
      <c r="O31" s="666"/>
    </row>
    <row r="32" spans="1:15" x14ac:dyDescent="0.25">
      <c r="A32" s="536"/>
      <c r="B32" s="171" t="s">
        <v>185</v>
      </c>
      <c r="C32" s="269">
        <v>311872.11</v>
      </c>
      <c r="D32" s="270">
        <v>319056.12</v>
      </c>
      <c r="E32" s="271">
        <v>254333.00820000001</v>
      </c>
      <c r="F32" s="256">
        <f>IFERROR(C32/SUM(C$32:C$43),"-")</f>
        <v>2.3799013192159258E-2</v>
      </c>
      <c r="G32" s="256">
        <f t="shared" ref="G32:H43" si="8">IFERROR(D32/SUM(D$32:D$43),"-")</f>
        <v>1.8341189391538136E-2</v>
      </c>
      <c r="H32" s="257">
        <f t="shared" si="8"/>
        <v>2.4822160523616302E-2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66"/>
    </row>
    <row r="33" spans="1:14" x14ac:dyDescent="0.25">
      <c r="A33" s="536"/>
      <c r="B33" s="649" t="s">
        <v>186</v>
      </c>
      <c r="C33" s="272">
        <v>824653.87</v>
      </c>
      <c r="D33" s="273">
        <v>992350.71999999997</v>
      </c>
      <c r="E33" s="274">
        <v>526835.60880000005</v>
      </c>
      <c r="F33" s="26">
        <f t="shared" ref="F33:F43" si="12">IFERROR(C33/SUM(C$32:C$43),"-")</f>
        <v>6.2929475582459704E-2</v>
      </c>
      <c r="G33" s="26">
        <f t="shared" si="8"/>
        <v>5.7046053522964019E-2</v>
      </c>
      <c r="H33" s="262">
        <f t="shared" si="8"/>
        <v>5.1417620322829656E-2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536"/>
      <c r="B34" s="171" t="s">
        <v>187</v>
      </c>
      <c r="C34" s="269">
        <v>381337.05</v>
      </c>
      <c r="D34" s="270">
        <v>384395.50999999995</v>
      </c>
      <c r="E34" s="271">
        <v>347794.08170000004</v>
      </c>
      <c r="F34" s="256">
        <f t="shared" si="12"/>
        <v>2.909989445227755E-2</v>
      </c>
      <c r="G34" s="256">
        <f t="shared" si="8"/>
        <v>2.2097275081784641E-2</v>
      </c>
      <c r="H34" s="257">
        <f t="shared" si="8"/>
        <v>3.39436889699051E-2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536"/>
      <c r="B35" s="649" t="s">
        <v>188</v>
      </c>
      <c r="C35" s="272">
        <v>1328111.28</v>
      </c>
      <c r="D35" s="273">
        <v>1634025.97</v>
      </c>
      <c r="E35" s="274">
        <v>1155977.2944999998</v>
      </c>
      <c r="F35" s="26">
        <f t="shared" si="12"/>
        <v>0.10134839525527152</v>
      </c>
      <c r="G35" s="26">
        <f t="shared" si="8"/>
        <v>9.3933254709114525E-2</v>
      </c>
      <c r="H35" s="262">
        <f t="shared" si="8"/>
        <v>0.11282001565117598</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536"/>
      <c r="B36" s="171" t="s">
        <v>189</v>
      </c>
      <c r="C36" s="269">
        <v>3161342.56</v>
      </c>
      <c r="D36" s="270">
        <v>5996831.1200000001</v>
      </c>
      <c r="E36" s="271">
        <v>2171746.8671999997</v>
      </c>
      <c r="F36" s="256">
        <f t="shared" si="12"/>
        <v>0.24124258270601537</v>
      </c>
      <c r="G36" s="256">
        <f t="shared" si="8"/>
        <v>0.34473250449165416</v>
      </c>
      <c r="H36" s="257">
        <f t="shared" si="8"/>
        <v>0.2119561661925847</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536"/>
      <c r="B37" s="649" t="s">
        <v>190</v>
      </c>
      <c r="C37" s="272">
        <v>908022.57</v>
      </c>
      <c r="D37" s="273">
        <v>2565967.4000000004</v>
      </c>
      <c r="E37" s="274">
        <v>1178928.4461999999</v>
      </c>
      <c r="F37" s="26">
        <f t="shared" si="12"/>
        <v>6.9291355107734237E-2</v>
      </c>
      <c r="G37" s="26">
        <f t="shared" si="8"/>
        <v>0.1475066331776137</v>
      </c>
      <c r="H37" s="262">
        <f t="shared" si="8"/>
        <v>0.11505998118192329</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536"/>
      <c r="B38" s="171" t="s">
        <v>191</v>
      </c>
      <c r="C38" s="269">
        <v>318432.41000000003</v>
      </c>
      <c r="D38" s="270">
        <v>455257.16</v>
      </c>
      <c r="E38" s="271">
        <v>351570.2107</v>
      </c>
      <c r="F38" s="256">
        <f t="shared" si="12"/>
        <v>2.4299630789047042E-2</v>
      </c>
      <c r="G38" s="256">
        <f t="shared" si="8"/>
        <v>2.6170812186313112E-2</v>
      </c>
      <c r="H38" s="257">
        <f t="shared" si="8"/>
        <v>3.4312228157402834E-2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536"/>
      <c r="B39" s="649" t="s">
        <v>192</v>
      </c>
      <c r="C39" s="272">
        <v>343373.75</v>
      </c>
      <c r="D39" s="273">
        <v>506044.08999999997</v>
      </c>
      <c r="E39" s="274">
        <v>394947.20399999997</v>
      </c>
      <c r="F39" s="26">
        <f t="shared" si="12"/>
        <v>2.6202908641273486E-2</v>
      </c>
      <c r="G39" s="26">
        <f t="shared" si="8"/>
        <v>2.9090338386734499E-2</v>
      </c>
      <c r="H39" s="262">
        <f t="shared" si="8"/>
        <v>3.8545696311397745E-2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536"/>
      <c r="B40" s="171" t="s">
        <v>193</v>
      </c>
      <c r="C40" s="269">
        <v>321180.04000000004</v>
      </c>
      <c r="D40" s="270">
        <v>340833.55</v>
      </c>
      <c r="E40" s="271">
        <v>208964.91</v>
      </c>
      <c r="F40" s="256">
        <f t="shared" si="12"/>
        <v>2.4509302896684924E-2</v>
      </c>
      <c r="G40" s="256">
        <f t="shared" si="8"/>
        <v>1.959308190527824E-2</v>
      </c>
      <c r="H40" s="257">
        <f t="shared" si="8"/>
        <v>2.0394366333072112E-2</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536"/>
      <c r="B41" s="649" t="s">
        <v>194</v>
      </c>
      <c r="C41" s="272">
        <v>2151093.7199999997</v>
      </c>
      <c r="D41" s="273">
        <v>2189719.27</v>
      </c>
      <c r="E41" s="274">
        <v>2272589.8991200002</v>
      </c>
      <c r="F41" s="26">
        <f t="shared" si="12"/>
        <v>0.16415032373318322</v>
      </c>
      <c r="G41" s="26">
        <f t="shared" si="8"/>
        <v>0.12587771657654029</v>
      </c>
      <c r="H41" s="262">
        <f t="shared" si="8"/>
        <v>0.22179815227108071</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536"/>
      <c r="B42" s="171" t="s">
        <v>195</v>
      </c>
      <c r="C42" s="269">
        <v>415092.42</v>
      </c>
      <c r="D42" s="270">
        <v>543662.84</v>
      </c>
      <c r="E42" s="271">
        <v>364738.56650000002</v>
      </c>
      <c r="F42" s="256">
        <f t="shared" si="12"/>
        <v>3.1675772416922154E-2</v>
      </c>
      <c r="G42" s="256">
        <f t="shared" si="8"/>
        <v>3.1252881510567779E-2</v>
      </c>
      <c r="H42" s="257">
        <f t="shared" si="8"/>
        <v>3.5597421313466382E-2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536"/>
      <c r="B43" s="649" t="s">
        <v>141</v>
      </c>
      <c r="C43" s="272">
        <v>2639901.73</v>
      </c>
      <c r="D43" s="273">
        <v>1467463.11</v>
      </c>
      <c r="E43" s="274">
        <v>1017781.4384</v>
      </c>
      <c r="F43" s="26">
        <f t="shared" si="12"/>
        <v>0.20145134522697156</v>
      </c>
      <c r="G43" s="26">
        <f t="shared" si="8"/>
        <v>8.4358259059896926E-2</v>
      </c>
      <c r="H43" s="262">
        <f t="shared" si="8"/>
        <v>9.9332502771545067E-2</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536"/>
      <c r="B44" s="250" t="s">
        <v>196</v>
      </c>
      <c r="C44" s="275">
        <v>13104413.51</v>
      </c>
      <c r="D44" s="276">
        <v>17395606.859999999</v>
      </c>
      <c r="E44" s="277">
        <v>10250707.31532</v>
      </c>
      <c r="F44" s="267">
        <f>SUM(F32:F43)</f>
        <v>1</v>
      </c>
      <c r="G44" s="267">
        <f>SUM(G32:G43)</f>
        <v>1</v>
      </c>
      <c r="H44" s="267">
        <f>SUM(H32:H43)</f>
        <v>0.99999999999999978</v>
      </c>
      <c r="I44" s="275">
        <v>204057200.09000003</v>
      </c>
      <c r="J44" s="276">
        <v>186250137.23084</v>
      </c>
      <c r="K44" s="277">
        <v>130189948.97531995</v>
      </c>
      <c r="L44" s="267">
        <f>SUM(L32:L43)</f>
        <v>1.0000000000000002</v>
      </c>
      <c r="M44" s="267">
        <f>SUM(M32:M43)</f>
        <v>1</v>
      </c>
      <c r="N44" s="267">
        <f>SUM(N32:N43)</f>
        <v>1.0000000000000002</v>
      </c>
    </row>
    <row r="45" spans="1:14" x14ac:dyDescent="0.25">
      <c r="A45" s="666"/>
      <c r="B45" s="666"/>
      <c r="C45" s="167"/>
      <c r="D45" s="167"/>
      <c r="E45" s="536"/>
      <c r="F45" s="666"/>
      <c r="G45" s="666"/>
      <c r="H45" s="666"/>
      <c r="I45" s="167"/>
      <c r="J45" s="167"/>
      <c r="K45" s="167"/>
      <c r="L45" s="666"/>
      <c r="M45" s="666"/>
      <c r="N45" s="666"/>
    </row>
    <row r="46" spans="1:14" x14ac:dyDescent="0.25">
      <c r="A46" s="666"/>
      <c r="B46" s="666"/>
      <c r="C46" s="666"/>
      <c r="D46" s="666"/>
      <c r="E46" s="536"/>
      <c r="F46" s="666"/>
      <c r="G46" s="666"/>
      <c r="H46" s="666"/>
      <c r="I46" s="666"/>
      <c r="J46" s="666"/>
      <c r="K46" s="666"/>
      <c r="L46" s="666"/>
      <c r="M46" s="666"/>
      <c r="N46" s="666"/>
    </row>
    <row r="47" spans="1:14" x14ac:dyDescent="0.25">
      <c r="A47" s="11" t="s">
        <v>197</v>
      </c>
      <c r="B47" s="666"/>
      <c r="C47" s="666"/>
      <c r="D47" s="666"/>
      <c r="E47" s="666"/>
      <c r="F47" s="666"/>
      <c r="G47" s="666"/>
      <c r="H47" s="666"/>
      <c r="I47" s="666"/>
      <c r="J47" s="666"/>
      <c r="K47" s="666"/>
      <c r="L47" s="666"/>
      <c r="M47" s="666"/>
      <c r="N47" s="666"/>
    </row>
    <row r="48" spans="1:14" x14ac:dyDescent="0.25">
      <c r="A48" s="11" t="s">
        <v>198</v>
      </c>
      <c r="B48" s="666"/>
      <c r="C48" s="666"/>
      <c r="D48" s="666"/>
      <c r="E48" s="666"/>
      <c r="F48" s="666"/>
      <c r="G48" s="666"/>
      <c r="H48" s="666"/>
      <c r="I48" s="666"/>
      <c r="J48" s="666"/>
      <c r="K48" s="666"/>
      <c r="L48" s="666"/>
      <c r="M48" s="666"/>
      <c r="N48" s="666"/>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27" location="'Notes &amp; Caveats'!A28" display="Table C3.2 Amount Owed by Debt Clients for Each Debt Type in 2017/18, 2018/19 and 2019/201" xr:uid="{90D756BA-AA61-4BA4-8D10-4468CC83F01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31" t="s">
        <v>1</v>
      </c>
      <c r="B1" s="731"/>
      <c r="C1" s="731"/>
      <c r="D1" s="666"/>
      <c r="E1" s="666"/>
      <c r="F1" s="666"/>
      <c r="G1" s="666"/>
      <c r="H1" s="666"/>
      <c r="I1" s="666"/>
      <c r="J1" s="666"/>
      <c r="K1" s="666"/>
      <c r="L1" s="666"/>
      <c r="M1" s="666"/>
      <c r="N1" s="666"/>
      <c r="O1" s="282"/>
      <c r="P1" s="666"/>
      <c r="Q1" s="666"/>
      <c r="R1" s="666"/>
      <c r="S1" s="666"/>
      <c r="T1" s="666"/>
      <c r="U1" s="666"/>
      <c r="V1" s="666"/>
      <c r="W1" s="666"/>
      <c r="X1" s="666"/>
    </row>
    <row r="2" spans="1:24" x14ac:dyDescent="0.25">
      <c r="A2" s="667" t="s">
        <v>199</v>
      </c>
      <c r="B2" s="666"/>
      <c r="C2" s="666"/>
      <c r="D2" s="666"/>
      <c r="E2" s="666"/>
      <c r="F2" s="666"/>
      <c r="G2" s="666"/>
      <c r="H2" s="666"/>
      <c r="I2" s="666"/>
      <c r="J2" s="666"/>
      <c r="K2" s="666"/>
      <c r="L2" s="666"/>
      <c r="M2" s="666"/>
      <c r="N2" s="666"/>
      <c r="O2" s="666"/>
      <c r="P2" s="666"/>
      <c r="Q2" s="666"/>
      <c r="R2" s="666"/>
      <c r="S2" s="666"/>
      <c r="T2" s="666"/>
      <c r="U2" s="666"/>
      <c r="V2" s="666"/>
      <c r="W2" s="666"/>
      <c r="X2" s="666"/>
    </row>
    <row r="3" spans="1:24" s="666" customFormat="1" x14ac:dyDescent="0.25">
      <c r="A3" s="282" t="s">
        <v>21</v>
      </c>
    </row>
    <row r="4" spans="1:24" s="281" customFormat="1" x14ac:dyDescent="0.25">
      <c r="A4" s="667"/>
      <c r="B4" s="666"/>
      <c r="C4" s="666"/>
      <c r="D4" s="666"/>
      <c r="E4" s="666"/>
      <c r="F4" s="666"/>
      <c r="G4" s="666"/>
      <c r="H4" s="666"/>
      <c r="I4" s="666"/>
      <c r="J4" s="666"/>
      <c r="K4" s="666"/>
      <c r="L4" s="666"/>
      <c r="M4" s="666"/>
      <c r="N4" s="666"/>
      <c r="O4" s="666"/>
      <c r="P4" s="666"/>
      <c r="Q4" s="666"/>
      <c r="R4" s="666"/>
      <c r="S4" s="666"/>
      <c r="T4" s="666"/>
      <c r="U4" s="666"/>
      <c r="V4" s="666"/>
      <c r="W4" s="666"/>
      <c r="X4" s="666"/>
    </row>
    <row r="5" spans="1:24" s="281" customFormat="1" x14ac:dyDescent="0.25">
      <c r="A5" s="278" t="s">
        <v>200</v>
      </c>
      <c r="B5" s="666"/>
      <c r="C5" s="279" t="s">
        <v>201</v>
      </c>
      <c r="D5" s="666"/>
      <c r="E5" s="666"/>
      <c r="F5" s="666"/>
      <c r="G5" s="666"/>
      <c r="H5" s="666"/>
      <c r="I5" s="666"/>
      <c r="J5" s="666"/>
      <c r="K5" s="666"/>
      <c r="L5" s="666"/>
      <c r="M5" s="666"/>
      <c r="N5" s="666"/>
      <c r="O5" s="666"/>
      <c r="P5" s="666"/>
      <c r="Q5" s="666"/>
      <c r="R5" s="666"/>
      <c r="S5" s="666"/>
      <c r="T5" s="666"/>
      <c r="U5" s="666"/>
      <c r="V5" s="666"/>
      <c r="W5" s="666"/>
      <c r="X5" s="666"/>
    </row>
    <row r="6" spans="1:24" s="281" customFormat="1" x14ac:dyDescent="0.25">
      <c r="A6" s="278" t="s">
        <v>202</v>
      </c>
      <c r="B6" s="666"/>
      <c r="C6" s="279" t="s">
        <v>203</v>
      </c>
      <c r="D6" s="666"/>
      <c r="E6" s="666"/>
      <c r="F6" s="666"/>
      <c r="G6" s="666"/>
      <c r="H6" s="666"/>
      <c r="I6" s="666"/>
      <c r="J6" s="666"/>
      <c r="K6" s="666"/>
      <c r="L6" s="666"/>
      <c r="M6" s="666"/>
      <c r="N6" s="666"/>
      <c r="O6" s="666"/>
      <c r="P6" s="666"/>
      <c r="Q6" s="666"/>
      <c r="R6" s="666"/>
      <c r="S6" s="666"/>
      <c r="T6" s="666"/>
      <c r="U6" s="666"/>
      <c r="V6" s="666"/>
      <c r="W6" s="666"/>
      <c r="X6" s="666"/>
    </row>
    <row r="7" spans="1:24" x14ac:dyDescent="0.25">
      <c r="A7" s="278"/>
      <c r="B7" s="666"/>
      <c r="C7" s="282"/>
      <c r="D7" s="666"/>
      <c r="E7" s="666"/>
      <c r="F7" s="666"/>
      <c r="G7" s="666"/>
      <c r="H7" s="666"/>
      <c r="I7" s="666"/>
      <c r="J7" s="666"/>
      <c r="K7" s="666"/>
      <c r="L7" s="666"/>
      <c r="M7" s="666"/>
      <c r="N7" s="666"/>
      <c r="O7" s="666"/>
      <c r="P7" s="666"/>
      <c r="Q7" s="666"/>
      <c r="R7" s="666"/>
      <c r="S7" s="666"/>
      <c r="T7" s="666"/>
      <c r="U7" s="666"/>
      <c r="V7" s="666"/>
      <c r="W7" s="666"/>
      <c r="X7" s="666"/>
    </row>
    <row r="8" spans="1:24" x14ac:dyDescent="0.25">
      <c r="A8" s="667" t="s">
        <v>204</v>
      </c>
      <c r="B8" s="280"/>
      <c r="C8" s="280"/>
      <c r="D8" s="280"/>
      <c r="E8" s="280"/>
      <c r="F8" s="280"/>
      <c r="G8" s="280"/>
      <c r="H8" s="280"/>
      <c r="I8" s="666"/>
      <c r="J8" s="666"/>
      <c r="K8" s="666"/>
      <c r="L8" s="666"/>
      <c r="M8" s="666"/>
      <c r="N8" s="666"/>
      <c r="O8" s="666"/>
      <c r="P8" s="666"/>
      <c r="Q8" s="666"/>
      <c r="R8" s="666"/>
      <c r="S8" s="666"/>
      <c r="T8" s="666"/>
      <c r="U8" s="666"/>
      <c r="V8" s="666"/>
      <c r="W8" s="666"/>
      <c r="X8" s="666"/>
    </row>
    <row r="9" spans="1:24" x14ac:dyDescent="0.25">
      <c r="A9" s="667"/>
      <c r="B9" s="666"/>
      <c r="C9" s="666"/>
      <c r="D9" s="666"/>
      <c r="E9" s="666"/>
      <c r="F9" s="666"/>
      <c r="G9" s="666"/>
      <c r="H9" s="666"/>
      <c r="I9" s="666"/>
      <c r="J9" s="666"/>
      <c r="K9" s="666"/>
      <c r="L9" s="666"/>
      <c r="M9" s="666"/>
      <c r="N9" s="666"/>
      <c r="O9" s="666"/>
      <c r="P9" s="666"/>
      <c r="Q9" s="666"/>
      <c r="R9" s="666"/>
      <c r="S9" s="666"/>
      <c r="T9" s="666"/>
      <c r="U9" s="666"/>
      <c r="V9" s="666"/>
      <c r="W9" s="666"/>
      <c r="X9" s="666"/>
    </row>
    <row r="10" spans="1:24" x14ac:dyDescent="0.25">
      <c r="A10" s="666"/>
      <c r="B10" s="300"/>
      <c r="C10" s="737" t="str">
        <f>$A$1</f>
        <v>South Lanarkshire</v>
      </c>
      <c r="D10" s="738"/>
      <c r="E10" s="746"/>
      <c r="F10" s="738" t="s">
        <v>90</v>
      </c>
      <c r="G10" s="738"/>
      <c r="H10" s="738"/>
      <c r="I10" s="666"/>
      <c r="J10" s="666"/>
      <c r="K10" s="666"/>
      <c r="L10" s="666"/>
      <c r="M10" s="666"/>
      <c r="N10" s="666"/>
      <c r="O10" s="666"/>
      <c r="P10" s="666"/>
      <c r="Q10" s="666"/>
      <c r="R10" s="666"/>
      <c r="S10" s="666"/>
      <c r="T10" s="666"/>
      <c r="U10" s="666"/>
      <c r="V10" s="666"/>
      <c r="W10" s="666"/>
      <c r="X10" s="666"/>
    </row>
    <row r="11" spans="1:24" ht="15.75" thickBot="1" x14ac:dyDescent="0.3">
      <c r="A11" s="666"/>
      <c r="B11" s="301" t="s">
        <v>205</v>
      </c>
      <c r="C11" s="285" t="s">
        <v>206</v>
      </c>
      <c r="D11" s="286" t="s">
        <v>207</v>
      </c>
      <c r="E11" s="601" t="s">
        <v>208</v>
      </c>
      <c r="F11" s="286" t="s">
        <v>206</v>
      </c>
      <c r="G11" s="286" t="s">
        <v>207</v>
      </c>
      <c r="H11" s="600" t="s">
        <v>208</v>
      </c>
      <c r="I11" s="666"/>
      <c r="J11" s="666"/>
      <c r="K11" s="666"/>
      <c r="L11" s="666"/>
      <c r="M11" s="666"/>
      <c r="N11" s="666"/>
      <c r="O11" s="666"/>
      <c r="P11" s="666"/>
      <c r="Q11" s="666"/>
      <c r="R11" s="666"/>
      <c r="S11" s="666"/>
      <c r="T11" s="666"/>
      <c r="U11" s="666"/>
      <c r="V11" s="666"/>
      <c r="W11" s="666"/>
      <c r="X11" s="666"/>
    </row>
    <row r="12" spans="1:24" x14ac:dyDescent="0.25">
      <c r="A12" s="666"/>
      <c r="B12" s="160" t="s">
        <v>93</v>
      </c>
      <c r="C12" s="35"/>
      <c r="D12" s="169"/>
      <c r="E12" s="190"/>
      <c r="F12" s="169"/>
      <c r="G12" s="169"/>
      <c r="H12" s="169"/>
      <c r="I12" s="666"/>
      <c r="J12" s="666"/>
      <c r="K12" s="666"/>
      <c r="L12" s="666"/>
      <c r="M12" s="666"/>
      <c r="N12" s="666"/>
      <c r="O12" s="666"/>
      <c r="P12" s="666"/>
      <c r="Q12" s="666"/>
      <c r="R12" s="666"/>
      <c r="S12" s="666"/>
      <c r="T12" s="666"/>
      <c r="U12" s="666"/>
      <c r="V12" s="666"/>
      <c r="W12" s="666"/>
      <c r="X12" s="666"/>
    </row>
    <row r="13" spans="1:24" x14ac:dyDescent="0.25">
      <c r="A13" s="666"/>
      <c r="B13" s="652" t="s">
        <v>94</v>
      </c>
      <c r="C13" s="292">
        <v>55</v>
      </c>
      <c r="D13" s="293">
        <v>8.3000000000000007</v>
      </c>
      <c r="E13" s="294">
        <f>SUM(C13:D13)</f>
        <v>63.3</v>
      </c>
      <c r="F13" s="292">
        <v>465.74000000000007</v>
      </c>
      <c r="G13" s="293">
        <v>381.29</v>
      </c>
      <c r="H13" s="298">
        <f>SUM(F13:G13)</f>
        <v>847.03000000000009</v>
      </c>
      <c r="I13" s="666"/>
      <c r="J13" s="666"/>
      <c r="K13" s="666"/>
      <c r="L13" s="666"/>
      <c r="M13" s="666"/>
      <c r="N13" s="666"/>
      <c r="O13" s="666"/>
      <c r="P13" s="666"/>
      <c r="Q13" s="666"/>
      <c r="R13" s="666"/>
      <c r="S13" s="666"/>
      <c r="T13" s="666"/>
      <c r="U13" s="666"/>
      <c r="V13" s="666"/>
      <c r="W13" s="666"/>
      <c r="X13" s="666"/>
    </row>
    <row r="14" spans="1:24" x14ac:dyDescent="0.25">
      <c r="A14" s="666"/>
      <c r="B14" s="654" t="s">
        <v>96</v>
      </c>
      <c r="C14" s="295">
        <v>54.5</v>
      </c>
      <c r="D14" s="296">
        <v>6.7</v>
      </c>
      <c r="E14" s="297">
        <f t="shared" ref="E14:E15" si="0">SUM(C14:D14)</f>
        <v>61.2</v>
      </c>
      <c r="F14" s="296">
        <v>465.65</v>
      </c>
      <c r="G14" s="296">
        <v>427.58999999999992</v>
      </c>
      <c r="H14" s="299">
        <f t="shared" ref="H14:H15" si="1">SUM(F14:G14)</f>
        <v>893.2399999999999</v>
      </c>
      <c r="I14" s="666"/>
      <c r="J14" s="666"/>
      <c r="K14" s="666"/>
      <c r="L14" s="666"/>
      <c r="M14" s="666"/>
      <c r="N14" s="666"/>
      <c r="O14" s="666"/>
      <c r="P14" s="666"/>
      <c r="Q14" s="666"/>
      <c r="R14" s="666"/>
      <c r="S14" s="666"/>
      <c r="T14" s="666"/>
      <c r="U14" s="666"/>
      <c r="V14" s="666"/>
      <c r="W14" s="666"/>
      <c r="X14" s="666"/>
    </row>
    <row r="15" spans="1:24" x14ac:dyDescent="0.25">
      <c r="A15" s="666"/>
      <c r="B15" s="308" t="s">
        <v>97</v>
      </c>
      <c r="C15" s="309">
        <v>54.5</v>
      </c>
      <c r="D15" s="310">
        <v>8.5500000000000007</v>
      </c>
      <c r="E15" s="311">
        <f t="shared" si="0"/>
        <v>63.05</v>
      </c>
      <c r="F15" s="310">
        <v>428.14000000000004</v>
      </c>
      <c r="G15" s="310">
        <v>334.35</v>
      </c>
      <c r="H15" s="312">
        <f t="shared" si="1"/>
        <v>762.49</v>
      </c>
      <c r="I15" s="666"/>
      <c r="J15" s="666"/>
      <c r="K15" s="666"/>
      <c r="L15" s="666"/>
      <c r="M15" s="666"/>
      <c r="N15" s="666"/>
      <c r="O15" s="666"/>
      <c r="P15" s="666"/>
      <c r="Q15" s="666"/>
      <c r="R15" s="666"/>
      <c r="S15" s="666"/>
      <c r="T15" s="666"/>
      <c r="U15" s="666"/>
      <c r="V15" s="666"/>
      <c r="W15" s="666"/>
      <c r="X15" s="666"/>
    </row>
    <row r="16" spans="1:24" x14ac:dyDescent="0.25">
      <c r="A16" s="666"/>
      <c r="B16" s="667" t="s">
        <v>98</v>
      </c>
      <c r="C16" s="181"/>
      <c r="D16" s="649"/>
      <c r="E16" s="602"/>
      <c r="F16" s="666"/>
      <c r="G16" s="666"/>
      <c r="H16" s="666"/>
      <c r="I16" s="666"/>
      <c r="J16" s="666"/>
      <c r="K16" s="666"/>
      <c r="L16" s="666"/>
      <c r="M16" s="666"/>
      <c r="N16" s="666"/>
      <c r="O16" s="666"/>
      <c r="P16" s="666"/>
      <c r="Q16" s="666"/>
      <c r="R16" s="666"/>
      <c r="S16" s="666"/>
      <c r="T16" s="666"/>
      <c r="U16" s="666"/>
      <c r="V16" s="666"/>
      <c r="W16" s="666"/>
      <c r="X16" s="666"/>
    </row>
    <row r="17" spans="1:24" x14ac:dyDescent="0.25">
      <c r="A17" s="666"/>
      <c r="B17" s="652" t="s">
        <v>94</v>
      </c>
      <c r="C17" s="325">
        <f>IFERROR(C13/$E13,"-")</f>
        <v>0.86887835703001581</v>
      </c>
      <c r="D17" s="251">
        <f>IFERROR(D13/$E13,"-")</f>
        <v>0.13112164296998421</v>
      </c>
      <c r="E17" s="289"/>
      <c r="F17" s="251">
        <f>IFERROR(F13/$H13,"-")</f>
        <v>0.54985065464033156</v>
      </c>
      <c r="G17" s="251">
        <f>IFERROR(G13/$H13,"-")</f>
        <v>0.45014934535966844</v>
      </c>
      <c r="H17" s="251"/>
      <c r="I17" s="666"/>
      <c r="J17" s="666"/>
      <c r="K17" s="666"/>
      <c r="L17" s="666"/>
      <c r="M17" s="666"/>
      <c r="N17" s="666"/>
      <c r="O17" s="666"/>
      <c r="P17" s="666"/>
      <c r="Q17" s="666"/>
      <c r="R17" s="666"/>
      <c r="S17" s="666"/>
      <c r="T17" s="666"/>
      <c r="U17" s="666"/>
      <c r="V17" s="666"/>
      <c r="W17" s="666"/>
      <c r="X17" s="666"/>
    </row>
    <row r="18" spans="1:24" x14ac:dyDescent="0.25">
      <c r="A18" s="666"/>
      <c r="B18" s="654" t="s">
        <v>96</v>
      </c>
      <c r="C18" s="324">
        <f t="shared" ref="C18:D18" si="2">IFERROR(C14/$E14,"-")</f>
        <v>0.89052287581699341</v>
      </c>
      <c r="D18" s="252">
        <f t="shared" si="2"/>
        <v>0.10947712418300654</v>
      </c>
      <c r="E18" s="290"/>
      <c r="F18" s="252">
        <f t="shared" ref="F18:G18" si="3">IFERROR(F14/$H14,"-")</f>
        <v>0.52130446464556002</v>
      </c>
      <c r="G18" s="252">
        <f t="shared" si="3"/>
        <v>0.47869553535443998</v>
      </c>
      <c r="H18" s="252"/>
      <c r="I18" s="666"/>
      <c r="J18" s="666"/>
      <c r="K18" s="666"/>
      <c r="L18" s="666"/>
      <c r="M18" s="666"/>
      <c r="N18" s="666"/>
      <c r="O18" s="666"/>
      <c r="P18" s="666"/>
      <c r="Q18" s="666"/>
      <c r="R18" s="666"/>
      <c r="S18" s="666"/>
      <c r="T18" s="666"/>
      <c r="U18" s="666"/>
      <c r="V18" s="666"/>
      <c r="W18" s="666"/>
      <c r="X18" s="666"/>
    </row>
    <row r="19" spans="1:24" ht="15.75" thickBot="1" x14ac:dyDescent="0.3">
      <c r="A19" s="666"/>
      <c r="B19" s="284" t="s">
        <v>97</v>
      </c>
      <c r="C19" s="287">
        <f t="shared" ref="C19:D19" si="4">IFERROR(C15/$E15,"-")</f>
        <v>0.86439333862014278</v>
      </c>
      <c r="D19" s="288">
        <f t="shared" si="4"/>
        <v>0.13560666137985727</v>
      </c>
      <c r="E19" s="291"/>
      <c r="F19" s="288">
        <f t="shared" ref="F19:G19" si="5">IFERROR(F15/$H15,"-")</f>
        <v>0.56150244593371723</v>
      </c>
      <c r="G19" s="288">
        <f t="shared" si="5"/>
        <v>0.43849755406628288</v>
      </c>
      <c r="H19" s="288"/>
      <c r="I19" s="666"/>
      <c r="J19" s="666"/>
      <c r="K19" s="666"/>
      <c r="L19" s="666"/>
      <c r="M19" s="666"/>
      <c r="N19" s="666"/>
      <c r="O19" s="666"/>
      <c r="P19" s="666"/>
      <c r="Q19" s="666"/>
      <c r="R19" s="666"/>
      <c r="S19" s="666"/>
      <c r="T19" s="666"/>
      <c r="U19" s="666"/>
      <c r="V19" s="666"/>
      <c r="W19" s="666"/>
      <c r="X19" s="666"/>
    </row>
    <row r="20" spans="1:24" x14ac:dyDescent="0.25">
      <c r="A20" s="666"/>
      <c r="B20" s="666"/>
      <c r="C20" s="666"/>
      <c r="D20" s="666"/>
      <c r="E20" s="666"/>
      <c r="F20" s="666"/>
      <c r="G20" s="666"/>
      <c r="H20" s="666"/>
      <c r="I20" s="666"/>
      <c r="J20" s="666"/>
      <c r="K20" s="666"/>
      <c r="L20" s="666"/>
      <c r="M20" s="666"/>
      <c r="N20" s="666"/>
      <c r="O20" s="666"/>
      <c r="P20" s="666"/>
      <c r="Q20" s="666"/>
      <c r="R20" s="666"/>
      <c r="S20" s="666"/>
      <c r="T20" s="666"/>
      <c r="U20" s="666"/>
      <c r="V20" s="666"/>
      <c r="W20" s="666"/>
      <c r="X20" s="666"/>
    </row>
    <row r="21" spans="1:24" x14ac:dyDescent="0.25">
      <c r="A21" s="667" t="s">
        <v>209</v>
      </c>
      <c r="B21" s="280"/>
      <c r="C21" s="280"/>
      <c r="D21" s="280"/>
      <c r="E21" s="280"/>
      <c r="F21" s="280"/>
      <c r="G21" s="280"/>
      <c r="H21" s="280"/>
      <c r="I21" s="666"/>
      <c r="J21" s="666"/>
      <c r="K21" s="666"/>
      <c r="L21" s="666"/>
      <c r="M21" s="666"/>
      <c r="N21" s="666"/>
      <c r="O21" s="666"/>
      <c r="P21" s="666"/>
      <c r="Q21" s="666"/>
      <c r="R21" s="666"/>
      <c r="S21" s="666"/>
      <c r="T21" s="666"/>
      <c r="U21" s="666"/>
      <c r="V21" s="666"/>
      <c r="W21" s="666"/>
      <c r="X21" s="666"/>
    </row>
    <row r="22" spans="1:24" x14ac:dyDescent="0.25">
      <c r="A22" s="667"/>
      <c r="B22" s="666"/>
      <c r="C22" s="666"/>
      <c r="D22" s="666"/>
      <c r="E22" s="666"/>
      <c r="F22" s="666"/>
      <c r="G22" s="666"/>
      <c r="H22" s="666"/>
      <c r="I22" s="666"/>
      <c r="J22" s="666"/>
      <c r="K22" s="666"/>
      <c r="L22" s="666"/>
      <c r="M22" s="666"/>
      <c r="N22" s="666"/>
      <c r="O22" s="666"/>
      <c r="P22" s="666"/>
      <c r="Q22" s="666"/>
      <c r="R22" s="666"/>
      <c r="S22" s="666"/>
      <c r="T22" s="666"/>
      <c r="U22" s="666"/>
      <c r="V22" s="666"/>
      <c r="W22" s="666"/>
      <c r="X22" s="666"/>
    </row>
    <row r="23" spans="1:24" x14ac:dyDescent="0.25">
      <c r="A23" s="666"/>
      <c r="B23" s="763" t="s">
        <v>210</v>
      </c>
      <c r="C23" s="737" t="str">
        <f>$A$1</f>
        <v>South Lanarkshire</v>
      </c>
      <c r="D23" s="738"/>
      <c r="E23" s="746"/>
      <c r="F23" s="738" t="s">
        <v>90</v>
      </c>
      <c r="G23" s="738"/>
      <c r="H23" s="738"/>
      <c r="I23" s="666"/>
      <c r="J23" s="666"/>
      <c r="K23" s="666"/>
      <c r="L23" s="666"/>
      <c r="M23" s="666"/>
      <c r="N23" s="666"/>
      <c r="O23" s="666"/>
      <c r="P23" s="666"/>
      <c r="Q23" s="666"/>
      <c r="R23" s="666"/>
      <c r="S23" s="666"/>
      <c r="T23" s="666"/>
      <c r="U23" s="666"/>
      <c r="V23" s="666"/>
      <c r="W23" s="666"/>
      <c r="X23" s="666"/>
    </row>
    <row r="24" spans="1:24" ht="15.75" thickBot="1" x14ac:dyDescent="0.3">
      <c r="A24" s="666"/>
      <c r="B24" s="764"/>
      <c r="C24" s="285" t="s">
        <v>206</v>
      </c>
      <c r="D24" s="286" t="s">
        <v>207</v>
      </c>
      <c r="E24" s="601" t="s">
        <v>208</v>
      </c>
      <c r="F24" s="286" t="s">
        <v>206</v>
      </c>
      <c r="G24" s="286" t="s">
        <v>207</v>
      </c>
      <c r="H24" s="600" t="s">
        <v>208</v>
      </c>
      <c r="I24" s="666"/>
      <c r="J24" s="666"/>
      <c r="K24" s="666"/>
      <c r="L24" s="666"/>
      <c r="M24" s="666"/>
      <c r="N24" s="666"/>
      <c r="O24" s="666"/>
      <c r="P24" s="666"/>
      <c r="Q24" s="666"/>
      <c r="R24" s="666"/>
      <c r="S24" s="666"/>
      <c r="T24" s="666"/>
      <c r="U24" s="666"/>
      <c r="V24" s="666"/>
      <c r="W24" s="666"/>
      <c r="X24" s="666"/>
    </row>
    <row r="25" spans="1:24" x14ac:dyDescent="0.25">
      <c r="A25" s="666"/>
      <c r="B25" s="160" t="s">
        <v>93</v>
      </c>
      <c r="C25" s="35"/>
      <c r="D25" s="169"/>
      <c r="E25" s="190"/>
      <c r="F25" s="169"/>
      <c r="G25" s="169"/>
      <c r="H25" s="169"/>
      <c r="I25" s="666"/>
      <c r="J25" s="666"/>
      <c r="K25" s="666"/>
      <c r="L25" s="666"/>
      <c r="M25" s="666"/>
      <c r="N25" s="666"/>
      <c r="O25" s="666"/>
      <c r="P25" s="666"/>
      <c r="Q25" s="666"/>
      <c r="R25" s="666"/>
      <c r="S25" s="666"/>
      <c r="T25" s="666"/>
      <c r="U25" s="666"/>
      <c r="V25" s="666"/>
      <c r="W25" s="666"/>
      <c r="X25" s="666"/>
    </row>
    <row r="26" spans="1:24" x14ac:dyDescent="0.25">
      <c r="A26" s="666"/>
      <c r="B26" s="652" t="s">
        <v>94</v>
      </c>
      <c r="C26" s="292">
        <v>0</v>
      </c>
      <c r="D26" s="293">
        <v>7.6</v>
      </c>
      <c r="E26" s="294">
        <f>SUM(C26:D26)</f>
        <v>7.6</v>
      </c>
      <c r="F26" s="292">
        <v>0</v>
      </c>
      <c r="G26" s="293">
        <v>403.49</v>
      </c>
      <c r="H26" s="298">
        <f>SUM(F26:G26)</f>
        <v>403.49</v>
      </c>
      <c r="I26" s="666"/>
      <c r="J26" s="666"/>
      <c r="K26" s="666"/>
      <c r="L26" s="666"/>
      <c r="M26" s="666"/>
      <c r="N26" s="666"/>
      <c r="O26" s="666"/>
      <c r="P26" s="666"/>
      <c r="Q26" s="666"/>
      <c r="R26" s="666"/>
      <c r="S26" s="666"/>
      <c r="T26" s="666"/>
      <c r="U26" s="666"/>
      <c r="V26" s="666"/>
      <c r="W26" s="666"/>
      <c r="X26" s="666"/>
    </row>
    <row r="27" spans="1:24" x14ac:dyDescent="0.25">
      <c r="A27" s="666"/>
      <c r="B27" s="654" t="s">
        <v>96</v>
      </c>
      <c r="C27" s="295">
        <v>0</v>
      </c>
      <c r="D27" s="296">
        <v>8.1999999999999993</v>
      </c>
      <c r="E27" s="297">
        <f t="shared" ref="E27:E28" si="6">SUM(C27:D27)</f>
        <v>8.1999999999999993</v>
      </c>
      <c r="F27" s="296">
        <v>10</v>
      </c>
      <c r="G27" s="296">
        <v>403.49</v>
      </c>
      <c r="H27" s="299">
        <f t="shared" ref="H27:H28" si="7">SUM(F27:G27)</f>
        <v>413.49</v>
      </c>
      <c r="I27" s="666"/>
      <c r="J27" s="666"/>
      <c r="K27" s="666"/>
      <c r="L27" s="666"/>
      <c r="M27" s="666"/>
      <c r="N27" s="666"/>
      <c r="O27" s="666"/>
      <c r="P27" s="666"/>
      <c r="Q27" s="666"/>
      <c r="R27" s="666"/>
      <c r="S27" s="666"/>
      <c r="T27" s="666"/>
      <c r="U27" s="666"/>
      <c r="V27" s="666"/>
      <c r="W27" s="666"/>
      <c r="X27" s="666"/>
    </row>
    <row r="28" spans="1:24" x14ac:dyDescent="0.25">
      <c r="A28" s="666"/>
      <c r="B28" s="308" t="s">
        <v>97</v>
      </c>
      <c r="C28" s="309">
        <v>0</v>
      </c>
      <c r="D28" s="310">
        <v>55</v>
      </c>
      <c r="E28" s="311">
        <f t="shared" si="6"/>
        <v>55</v>
      </c>
      <c r="F28" s="310">
        <v>10</v>
      </c>
      <c r="G28" s="310">
        <v>403.49</v>
      </c>
      <c r="H28" s="312">
        <f t="shared" si="7"/>
        <v>413.49</v>
      </c>
      <c r="I28" s="666"/>
      <c r="J28" s="666"/>
      <c r="K28" s="666"/>
      <c r="L28" s="666"/>
      <c r="M28" s="666"/>
      <c r="N28" s="666"/>
      <c r="O28" s="666"/>
      <c r="P28" s="666"/>
      <c r="Q28" s="666"/>
      <c r="R28" s="666"/>
      <c r="S28" s="666"/>
      <c r="T28" s="666"/>
      <c r="U28" s="666"/>
      <c r="V28" s="666"/>
      <c r="W28" s="666"/>
      <c r="X28" s="666"/>
    </row>
    <row r="29" spans="1:24" x14ac:dyDescent="0.25">
      <c r="A29" s="666"/>
      <c r="B29" s="667" t="s">
        <v>98</v>
      </c>
      <c r="C29" s="181"/>
      <c r="D29" s="649"/>
      <c r="E29" s="602"/>
      <c r="F29" s="666"/>
      <c r="G29" s="666"/>
      <c r="H29" s="666"/>
      <c r="I29" s="666"/>
      <c r="J29" s="666"/>
      <c r="K29" s="666"/>
      <c r="L29" s="666"/>
      <c r="M29" s="666"/>
      <c r="N29" s="666"/>
      <c r="O29" s="666"/>
      <c r="P29" s="666"/>
      <c r="Q29" s="666"/>
      <c r="R29" s="666"/>
      <c r="S29" s="666"/>
      <c r="T29" s="666"/>
      <c r="U29" s="666"/>
      <c r="V29" s="666"/>
      <c r="W29" s="666"/>
      <c r="X29" s="666"/>
    </row>
    <row r="30" spans="1:24" x14ac:dyDescent="0.25">
      <c r="A30" s="666"/>
      <c r="B30" s="652" t="s">
        <v>94</v>
      </c>
      <c r="C30" s="325">
        <f>IFERROR(C26/$E26,"-")</f>
        <v>0</v>
      </c>
      <c r="D30" s="251">
        <f>IFERROR(D26/$E26,"-")</f>
        <v>1</v>
      </c>
      <c r="E30" s="289"/>
      <c r="F30" s="251">
        <f>IFERROR(F26/$H26,"-")</f>
        <v>0</v>
      </c>
      <c r="G30" s="251">
        <f>IFERROR(G26/$H26,"-")</f>
        <v>1</v>
      </c>
      <c r="H30" s="251"/>
      <c r="I30" s="666"/>
      <c r="J30" s="666"/>
      <c r="K30" s="666"/>
      <c r="L30" s="666"/>
      <c r="M30" s="666"/>
      <c r="N30" s="666"/>
      <c r="O30" s="666"/>
      <c r="P30" s="666"/>
      <c r="Q30" s="666"/>
      <c r="R30" s="666"/>
      <c r="S30" s="666"/>
      <c r="T30" s="666"/>
      <c r="U30" s="666"/>
      <c r="V30" s="666"/>
      <c r="W30" s="666"/>
      <c r="X30" s="666"/>
    </row>
    <row r="31" spans="1:24" x14ac:dyDescent="0.25">
      <c r="A31" s="666"/>
      <c r="B31" s="654" t="s">
        <v>96</v>
      </c>
      <c r="C31" s="324">
        <f t="shared" ref="C31:D31" si="8">IFERROR(C27/$E27,"-")</f>
        <v>0</v>
      </c>
      <c r="D31" s="252">
        <f t="shared" si="8"/>
        <v>1</v>
      </c>
      <c r="E31" s="290"/>
      <c r="F31" s="252">
        <f t="shared" ref="F31:G31" si="9">IFERROR(F27/$H27,"-")</f>
        <v>2.4184381726281168E-2</v>
      </c>
      <c r="G31" s="252">
        <f t="shared" si="9"/>
        <v>0.97581561827371888</v>
      </c>
      <c r="H31" s="252"/>
      <c r="I31" s="666"/>
      <c r="J31" s="666"/>
      <c r="K31" s="666"/>
      <c r="L31" s="666"/>
      <c r="M31" s="666"/>
      <c r="N31" s="666"/>
      <c r="O31" s="666"/>
      <c r="P31" s="666"/>
      <c r="Q31" s="666"/>
      <c r="R31" s="666"/>
      <c r="S31" s="666"/>
      <c r="T31" s="666"/>
      <c r="U31" s="666"/>
      <c r="V31" s="666"/>
      <c r="W31" s="666"/>
      <c r="X31" s="666"/>
    </row>
    <row r="32" spans="1:24" ht="15.75" thickBot="1" x14ac:dyDescent="0.3">
      <c r="A32" s="666"/>
      <c r="B32" s="284" t="s">
        <v>97</v>
      </c>
      <c r="C32" s="287">
        <f t="shared" ref="C32:D32" si="10">IFERROR(C28/$E28,"-")</f>
        <v>0</v>
      </c>
      <c r="D32" s="288">
        <f t="shared" si="10"/>
        <v>1</v>
      </c>
      <c r="E32" s="291"/>
      <c r="F32" s="288">
        <f t="shared" ref="F32:G32" si="11">IFERROR(F28/$H28,"-")</f>
        <v>2.4184381726281168E-2</v>
      </c>
      <c r="G32" s="288">
        <f t="shared" si="11"/>
        <v>0.97581561827371888</v>
      </c>
      <c r="H32" s="288"/>
      <c r="I32" s="666"/>
      <c r="J32" s="666"/>
      <c r="K32" s="666"/>
      <c r="L32" s="666"/>
      <c r="M32" s="666"/>
      <c r="N32" s="666"/>
      <c r="O32" s="666"/>
      <c r="P32" s="666"/>
      <c r="Q32" s="666"/>
      <c r="R32" s="666"/>
      <c r="S32" s="666"/>
      <c r="T32" s="666"/>
      <c r="U32" s="666"/>
      <c r="V32" s="666"/>
      <c r="W32" s="666"/>
      <c r="X32" s="666"/>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31" t="s">
        <v>1</v>
      </c>
      <c r="B1" s="731"/>
      <c r="C1" s="731"/>
      <c r="D1" s="666"/>
      <c r="E1" s="666"/>
      <c r="F1" s="666"/>
      <c r="G1" s="666"/>
      <c r="H1" s="666"/>
      <c r="I1" s="666"/>
      <c r="J1" s="666"/>
      <c r="K1" s="666"/>
      <c r="L1" s="666"/>
      <c r="M1" s="666"/>
      <c r="N1" s="666"/>
      <c r="O1" s="282"/>
    </row>
    <row r="2" spans="1:15" x14ac:dyDescent="0.25">
      <c r="A2" s="667" t="s">
        <v>11</v>
      </c>
      <c r="B2" s="666"/>
      <c r="C2" s="666"/>
      <c r="D2" s="666"/>
      <c r="E2" s="666"/>
      <c r="F2" s="666"/>
      <c r="G2" s="666"/>
      <c r="H2" s="666"/>
      <c r="I2" s="666"/>
      <c r="J2" s="666"/>
      <c r="K2" s="666"/>
      <c r="L2" s="666"/>
      <c r="M2" s="666"/>
      <c r="N2" s="666"/>
      <c r="O2" s="666"/>
    </row>
    <row r="3" spans="1:15" s="666" customFormat="1" x14ac:dyDescent="0.25">
      <c r="A3" s="282" t="s">
        <v>21</v>
      </c>
    </row>
    <row r="4" spans="1:15" x14ac:dyDescent="0.25">
      <c r="A4" s="667"/>
      <c r="B4" s="666"/>
      <c r="C4" s="666"/>
      <c r="D4" s="666"/>
      <c r="E4" s="666"/>
      <c r="F4" s="666"/>
      <c r="G4" s="666"/>
      <c r="H4" s="666"/>
      <c r="I4" s="666"/>
      <c r="J4" s="666"/>
      <c r="K4" s="666"/>
      <c r="L4" s="666"/>
      <c r="M4" s="666"/>
      <c r="N4" s="666"/>
      <c r="O4" s="666"/>
    </row>
    <row r="5" spans="1:15" x14ac:dyDescent="0.25">
      <c r="A5" s="278" t="s">
        <v>211</v>
      </c>
      <c r="B5" s="666"/>
      <c r="C5" s="279" t="s">
        <v>212</v>
      </c>
      <c r="D5" s="666"/>
      <c r="E5" s="666"/>
      <c r="F5" s="666"/>
      <c r="G5" s="666"/>
      <c r="H5" s="666"/>
      <c r="I5" s="666"/>
      <c r="J5" s="666"/>
      <c r="K5" s="666"/>
      <c r="L5" s="666"/>
      <c r="M5" s="666"/>
      <c r="N5" s="666"/>
      <c r="O5" s="666"/>
    </row>
    <row r="6" spans="1:15" x14ac:dyDescent="0.25">
      <c r="A6" s="278" t="s">
        <v>213</v>
      </c>
      <c r="B6" s="666"/>
      <c r="C6" s="279" t="s">
        <v>214</v>
      </c>
      <c r="D6" s="666"/>
      <c r="E6" s="666"/>
      <c r="F6" s="666"/>
      <c r="G6" s="666"/>
      <c r="H6" s="666"/>
      <c r="I6" s="666"/>
      <c r="J6" s="666"/>
      <c r="K6" s="666"/>
      <c r="L6" s="666"/>
      <c r="M6" s="666"/>
      <c r="N6" s="666"/>
      <c r="O6" s="666"/>
    </row>
    <row r="7" spans="1:15" x14ac:dyDescent="0.25">
      <c r="A7" s="278"/>
      <c r="B7" s="666"/>
      <c r="C7" s="282"/>
      <c r="D7" s="666"/>
      <c r="E7" s="666"/>
      <c r="F7" s="666"/>
      <c r="G7" s="666"/>
      <c r="H7" s="666"/>
      <c r="I7" s="666"/>
      <c r="J7" s="666"/>
      <c r="K7" s="666"/>
      <c r="L7" s="666"/>
      <c r="M7" s="666"/>
      <c r="N7" s="666"/>
      <c r="O7" s="666"/>
    </row>
    <row r="8" spans="1:15" x14ac:dyDescent="0.25">
      <c r="A8" s="282" t="s">
        <v>215</v>
      </c>
      <c r="B8" s="280"/>
      <c r="C8" s="280"/>
      <c r="D8" s="280"/>
      <c r="E8" s="280"/>
      <c r="F8" s="666"/>
      <c r="G8" s="666"/>
      <c r="H8" s="666"/>
      <c r="I8" s="666"/>
      <c r="J8" s="666"/>
      <c r="K8" s="666"/>
      <c r="L8" s="666"/>
      <c r="M8" s="666"/>
      <c r="N8" s="666"/>
      <c r="O8" s="666"/>
    </row>
    <row r="9" spans="1:15" x14ac:dyDescent="0.25">
      <c r="A9" s="667"/>
      <c r="B9" s="666"/>
      <c r="C9" s="666"/>
      <c r="D9" s="666"/>
      <c r="E9" s="666"/>
      <c r="F9" s="666"/>
      <c r="G9" s="666"/>
      <c r="H9" s="666"/>
      <c r="I9" s="666"/>
      <c r="J9" s="666"/>
      <c r="K9" s="666"/>
      <c r="L9" s="666"/>
      <c r="M9" s="666"/>
      <c r="N9" s="666"/>
      <c r="O9" s="666"/>
    </row>
    <row r="10" spans="1:15" x14ac:dyDescent="0.25">
      <c r="A10" s="666"/>
      <c r="B10" s="763" t="s">
        <v>211</v>
      </c>
      <c r="C10" s="737" t="str">
        <f>$A$1</f>
        <v>South Lanarkshire</v>
      </c>
      <c r="D10" s="738"/>
      <c r="E10" s="746"/>
      <c r="F10" s="738" t="s">
        <v>90</v>
      </c>
      <c r="G10" s="738"/>
      <c r="H10" s="738"/>
      <c r="I10" s="666"/>
      <c r="J10" s="666"/>
      <c r="K10" s="666"/>
      <c r="L10" s="666"/>
      <c r="M10" s="666"/>
      <c r="N10" s="666"/>
      <c r="O10" s="666"/>
    </row>
    <row r="11" spans="1:15" ht="15.75" thickBot="1" x14ac:dyDescent="0.3">
      <c r="A11" s="666"/>
      <c r="B11" s="764"/>
      <c r="C11" s="285" t="s">
        <v>206</v>
      </c>
      <c r="D11" s="286" t="s">
        <v>207</v>
      </c>
      <c r="E11" s="601" t="s">
        <v>216</v>
      </c>
      <c r="F11" s="285" t="s">
        <v>206</v>
      </c>
      <c r="G11" s="286" t="s">
        <v>207</v>
      </c>
      <c r="H11" s="600" t="s">
        <v>216</v>
      </c>
      <c r="I11" s="666"/>
      <c r="J11" s="666"/>
      <c r="K11" s="666"/>
      <c r="L11" s="666"/>
      <c r="M11" s="666"/>
      <c r="N11" s="666"/>
      <c r="O11" s="666"/>
    </row>
    <row r="12" spans="1:15" x14ac:dyDescent="0.25">
      <c r="A12" s="666"/>
      <c r="B12" s="160" t="s">
        <v>93</v>
      </c>
      <c r="C12" s="35"/>
      <c r="D12" s="169"/>
      <c r="E12" s="190"/>
      <c r="F12" s="169"/>
      <c r="G12" s="169"/>
      <c r="H12" s="169"/>
      <c r="I12" s="666"/>
      <c r="J12" s="666"/>
      <c r="K12" s="666"/>
      <c r="L12" s="666"/>
      <c r="M12" s="666"/>
      <c r="N12" s="666"/>
      <c r="O12" s="666"/>
    </row>
    <row r="13" spans="1:15" x14ac:dyDescent="0.25">
      <c r="A13" s="666"/>
      <c r="B13" s="652" t="s">
        <v>94</v>
      </c>
      <c r="C13" s="302">
        <v>1581480</v>
      </c>
      <c r="D13" s="303">
        <v>58684</v>
      </c>
      <c r="E13" s="306">
        <f>SUM(C13:D13)</f>
        <v>1640164</v>
      </c>
      <c r="F13" s="302">
        <v>14382414.17</v>
      </c>
      <c r="G13" s="303">
        <v>12339227.790000001</v>
      </c>
      <c r="H13" s="316">
        <f>SUM(F13:G13)</f>
        <v>26721641.960000001</v>
      </c>
      <c r="I13" s="666"/>
      <c r="J13" s="666"/>
      <c r="K13" s="666"/>
      <c r="L13" s="666"/>
      <c r="M13" s="666"/>
      <c r="N13" s="666"/>
      <c r="O13" s="666"/>
    </row>
    <row r="14" spans="1:15" x14ac:dyDescent="0.25">
      <c r="A14" s="666"/>
      <c r="B14" s="654" t="s">
        <v>96</v>
      </c>
      <c r="C14" s="304">
        <v>1627320</v>
      </c>
      <c r="D14" s="305">
        <v>39494.32</v>
      </c>
      <c r="E14" s="307">
        <f t="shared" ref="E14:E15" si="0">SUM(C14:D14)</f>
        <v>1666814.32</v>
      </c>
      <c r="F14" s="304">
        <v>14914416.17</v>
      </c>
      <c r="G14" s="305">
        <v>11239610.120000001</v>
      </c>
      <c r="H14" s="317">
        <f t="shared" ref="H14" si="1">SUM(F14:G14)</f>
        <v>26154026.289999999</v>
      </c>
      <c r="I14" s="666"/>
      <c r="J14" s="666"/>
      <c r="K14" s="666"/>
      <c r="L14" s="666"/>
      <c r="M14" s="666"/>
      <c r="N14" s="666"/>
      <c r="O14" s="666"/>
    </row>
    <row r="15" spans="1:15" x14ac:dyDescent="0.25">
      <c r="A15" s="666"/>
      <c r="B15" s="308" t="s">
        <v>97</v>
      </c>
      <c r="C15" s="318">
        <v>1707651</v>
      </c>
      <c r="D15" s="321">
        <v>276278.64</v>
      </c>
      <c r="E15" s="319">
        <f t="shared" si="0"/>
        <v>1983929.6400000001</v>
      </c>
      <c r="F15" s="318">
        <v>15096719.860000001</v>
      </c>
      <c r="G15" s="321">
        <v>13098484.510000002</v>
      </c>
      <c r="H15" s="320">
        <f>SUM(F15:G15)</f>
        <v>28195204.370000005</v>
      </c>
      <c r="I15" s="666"/>
      <c r="J15" s="666"/>
      <c r="K15" s="666"/>
      <c r="L15" s="666"/>
      <c r="M15" s="666"/>
      <c r="N15" s="666"/>
      <c r="O15" s="666"/>
    </row>
    <row r="16" spans="1:15" x14ac:dyDescent="0.25">
      <c r="A16" s="666"/>
      <c r="B16" s="667" t="s">
        <v>98</v>
      </c>
      <c r="C16" s="181"/>
      <c r="D16" s="649"/>
      <c r="E16" s="602"/>
      <c r="F16" s="666"/>
      <c r="G16" s="666"/>
      <c r="H16" s="666"/>
      <c r="I16" s="666"/>
      <c r="J16" s="536"/>
      <c r="K16" s="666"/>
      <c r="L16" s="666"/>
      <c r="M16" s="666"/>
      <c r="N16" s="666"/>
      <c r="O16" s="666"/>
    </row>
    <row r="17" spans="1:14" x14ac:dyDescent="0.25">
      <c r="A17" s="666"/>
      <c r="B17" s="652" t="s">
        <v>94</v>
      </c>
      <c r="C17" s="325">
        <f>IFERROR(C13/$E13,"-")</f>
        <v>0.96422065110562116</v>
      </c>
      <c r="D17" s="251">
        <f>IFERROR(D13/$E13,"-")</f>
        <v>3.5779348894378858E-2</v>
      </c>
      <c r="E17" s="289"/>
      <c r="F17" s="251">
        <f>IFERROR(F13/$H13,"-")</f>
        <v>0.53823092875539746</v>
      </c>
      <c r="G17" s="251">
        <f>IFERROR(G13/$H13,"-")</f>
        <v>0.46176907124460254</v>
      </c>
      <c r="H17" s="251"/>
      <c r="I17" s="666"/>
      <c r="J17" s="666"/>
      <c r="K17" s="666"/>
      <c r="L17" s="666"/>
      <c r="M17" s="666"/>
      <c r="N17" s="666"/>
    </row>
    <row r="18" spans="1:14" x14ac:dyDescent="0.25">
      <c r="A18" s="666"/>
      <c r="B18" s="654" t="s">
        <v>96</v>
      </c>
      <c r="C18" s="324">
        <f t="shared" ref="C18:D19" si="2">IFERROR(C14/$E14,"-")</f>
        <v>0.97630550714251119</v>
      </c>
      <c r="D18" s="252">
        <f t="shared" si="2"/>
        <v>2.3694492857488769E-2</v>
      </c>
      <c r="E18" s="290"/>
      <c r="F18" s="252">
        <f t="shared" ref="F18:G19" si="3">IFERROR(F14/$H14,"-")</f>
        <v>0.57025316120074909</v>
      </c>
      <c r="G18" s="252">
        <f t="shared" si="3"/>
        <v>0.42974683879925096</v>
      </c>
      <c r="H18" s="252"/>
      <c r="I18" s="666"/>
      <c r="J18" s="666"/>
      <c r="K18" s="666"/>
      <c r="L18" s="666"/>
      <c r="M18" s="666"/>
      <c r="N18" s="666"/>
    </row>
    <row r="19" spans="1:14" ht="15.75" thickBot="1" x14ac:dyDescent="0.3">
      <c r="A19" s="666"/>
      <c r="B19" s="284" t="s">
        <v>97</v>
      </c>
      <c r="C19" s="287">
        <f t="shared" si="2"/>
        <v>0.86074171461040316</v>
      </c>
      <c r="D19" s="288">
        <f t="shared" si="2"/>
        <v>0.13925828538959678</v>
      </c>
      <c r="E19" s="291"/>
      <c r="F19" s="288">
        <f t="shared" si="3"/>
        <v>0.53543573090972418</v>
      </c>
      <c r="G19" s="288">
        <f t="shared" si="3"/>
        <v>0.46456426909027576</v>
      </c>
      <c r="H19" s="288"/>
      <c r="I19" s="666"/>
      <c r="J19" s="666"/>
      <c r="K19" s="666"/>
      <c r="L19" s="666"/>
      <c r="M19" s="666"/>
      <c r="N19" s="666"/>
    </row>
    <row r="20" spans="1:14" x14ac:dyDescent="0.25">
      <c r="A20" s="666"/>
      <c r="B20" s="666"/>
      <c r="C20" s="666"/>
      <c r="D20" s="666"/>
      <c r="E20" s="666"/>
      <c r="F20" s="666"/>
      <c r="G20" s="666"/>
      <c r="H20" s="666"/>
      <c r="I20" s="666"/>
      <c r="J20" s="666"/>
      <c r="K20" s="666"/>
      <c r="L20" s="666"/>
      <c r="M20" s="666"/>
      <c r="N20" s="666"/>
    </row>
    <row r="21" spans="1:14" x14ac:dyDescent="0.25">
      <c r="A21" s="667" t="s">
        <v>217</v>
      </c>
      <c r="B21" s="280"/>
      <c r="C21" s="280"/>
      <c r="D21" s="280"/>
      <c r="E21" s="666"/>
      <c r="F21" s="666"/>
      <c r="G21" s="666"/>
      <c r="H21" s="666"/>
      <c r="I21" s="666"/>
      <c r="J21" s="666"/>
      <c r="K21" s="666"/>
      <c r="L21" s="666"/>
      <c r="M21" s="666"/>
      <c r="N21" s="666"/>
    </row>
    <row r="22" spans="1:14" x14ac:dyDescent="0.25">
      <c r="A22" s="667"/>
      <c r="B22" s="666"/>
      <c r="C22" s="666"/>
      <c r="D22" s="666"/>
      <c r="E22" s="666"/>
      <c r="F22" s="666"/>
      <c r="G22" s="666"/>
      <c r="H22" s="666"/>
      <c r="I22" s="666"/>
      <c r="J22" s="666"/>
      <c r="K22" s="666"/>
      <c r="L22" s="666"/>
      <c r="M22" s="666"/>
      <c r="N22" s="666"/>
    </row>
    <row r="23" spans="1:14" x14ac:dyDescent="0.25">
      <c r="A23" s="666"/>
      <c r="B23" s="763" t="s">
        <v>213</v>
      </c>
      <c r="C23" s="737" t="str">
        <f>$A$1</f>
        <v>South Lanarkshire</v>
      </c>
      <c r="D23" s="738"/>
      <c r="E23" s="738"/>
      <c r="F23" s="738"/>
      <c r="G23" s="738"/>
      <c r="H23" s="746"/>
      <c r="I23" s="738" t="s">
        <v>90</v>
      </c>
      <c r="J23" s="738"/>
      <c r="K23" s="738"/>
      <c r="L23" s="738"/>
      <c r="M23" s="738"/>
      <c r="N23" s="738"/>
    </row>
    <row r="24" spans="1:14" ht="30.75" thickBot="1" x14ac:dyDescent="0.3">
      <c r="A24" s="666"/>
      <c r="B24" s="763"/>
      <c r="C24" s="196" t="s">
        <v>218</v>
      </c>
      <c r="D24" s="197" t="s">
        <v>219</v>
      </c>
      <c r="E24" s="197" t="s">
        <v>220</v>
      </c>
      <c r="F24" s="197" t="s">
        <v>221</v>
      </c>
      <c r="G24" s="197" t="s">
        <v>141</v>
      </c>
      <c r="H24" s="91" t="s">
        <v>196</v>
      </c>
      <c r="I24" s="197" t="s">
        <v>218</v>
      </c>
      <c r="J24" s="197" t="s">
        <v>219</v>
      </c>
      <c r="K24" s="197" t="s">
        <v>220</v>
      </c>
      <c r="L24" s="197" t="s">
        <v>221</v>
      </c>
      <c r="M24" s="197" t="s">
        <v>141</v>
      </c>
      <c r="N24" s="728" t="s">
        <v>196</v>
      </c>
    </row>
    <row r="25" spans="1:14" x14ac:dyDescent="0.25">
      <c r="A25" s="666"/>
      <c r="B25" s="182" t="s">
        <v>93</v>
      </c>
      <c r="C25" s="35"/>
      <c r="D25" s="169"/>
      <c r="E25" s="169"/>
      <c r="F25" s="169"/>
      <c r="G25" s="169"/>
      <c r="H25" s="190"/>
      <c r="I25" s="169"/>
      <c r="J25" s="169"/>
      <c r="K25" s="169"/>
      <c r="L25" s="169"/>
      <c r="M25" s="169"/>
      <c r="N25" s="169"/>
    </row>
    <row r="26" spans="1:14" x14ac:dyDescent="0.25">
      <c r="A26" s="666"/>
      <c r="B26" s="653" t="s">
        <v>94</v>
      </c>
      <c r="C26" s="302" t="s">
        <v>95</v>
      </c>
      <c r="D26" s="303" t="s">
        <v>95</v>
      </c>
      <c r="E26" s="303" t="s">
        <v>95</v>
      </c>
      <c r="F26" s="303">
        <v>112606</v>
      </c>
      <c r="G26" s="303">
        <v>0</v>
      </c>
      <c r="H26" s="335">
        <f>SUM(C26:G26)</f>
        <v>112606</v>
      </c>
      <c r="I26" s="303">
        <v>447591</v>
      </c>
      <c r="J26" s="303">
        <v>517349.44</v>
      </c>
      <c r="K26" s="303">
        <v>303137.03000000003</v>
      </c>
      <c r="L26" s="303">
        <v>1660152.81</v>
      </c>
      <c r="M26" s="303">
        <v>1189735.74</v>
      </c>
      <c r="N26" s="330">
        <f>SUM(I26:M26)</f>
        <v>4117966.0200000005</v>
      </c>
    </row>
    <row r="27" spans="1:14" x14ac:dyDescent="0.25">
      <c r="A27" s="666"/>
      <c r="B27" s="655" t="s">
        <v>96</v>
      </c>
      <c r="C27" s="304" t="s">
        <v>428</v>
      </c>
      <c r="D27" s="305" t="s">
        <v>428</v>
      </c>
      <c r="E27" s="305" t="s">
        <v>428</v>
      </c>
      <c r="F27" s="305">
        <v>42369</v>
      </c>
      <c r="G27" s="305">
        <v>0</v>
      </c>
      <c r="H27" s="336">
        <f t="shared" ref="H27:H28" si="4">SUM(C27:G27)</f>
        <v>42369</v>
      </c>
      <c r="I27" s="305">
        <v>290094</v>
      </c>
      <c r="J27" s="305">
        <v>459223.27999999997</v>
      </c>
      <c r="K27" s="305">
        <v>545522.46</v>
      </c>
      <c r="L27" s="305">
        <v>771397.88</v>
      </c>
      <c r="M27" s="305">
        <v>1977490.44</v>
      </c>
      <c r="N27" s="331">
        <f t="shared" ref="N27:N28" si="5">SUM(I27:M27)</f>
        <v>4043728.06</v>
      </c>
    </row>
    <row r="28" spans="1:14" x14ac:dyDescent="0.25">
      <c r="A28" s="666"/>
      <c r="B28" s="333" t="s">
        <v>97</v>
      </c>
      <c r="C28" s="302">
        <v>0</v>
      </c>
      <c r="D28" s="303">
        <v>0</v>
      </c>
      <c r="E28" s="303">
        <v>0</v>
      </c>
      <c r="F28" s="303">
        <v>0</v>
      </c>
      <c r="G28" s="303">
        <v>0</v>
      </c>
      <c r="H28" s="335">
        <f t="shared" si="4"/>
        <v>0</v>
      </c>
      <c r="I28" s="303">
        <v>161840.16999999998</v>
      </c>
      <c r="J28" s="303">
        <v>191878.59</v>
      </c>
      <c r="K28" s="303">
        <v>274847.45999999996</v>
      </c>
      <c r="L28" s="303">
        <v>603628.26</v>
      </c>
      <c r="M28" s="303">
        <v>2221867.85</v>
      </c>
      <c r="N28" s="330">
        <f t="shared" si="5"/>
        <v>3454062.33</v>
      </c>
    </row>
    <row r="29" spans="1:14" x14ac:dyDescent="0.25">
      <c r="A29" s="666"/>
      <c r="B29" s="334" t="s">
        <v>98</v>
      </c>
      <c r="C29" s="337"/>
      <c r="D29" s="329"/>
      <c r="E29" s="329"/>
      <c r="F29" s="329"/>
      <c r="G29" s="329"/>
      <c r="H29" s="334"/>
      <c r="I29" s="329"/>
      <c r="J29" s="329"/>
      <c r="K29" s="329"/>
      <c r="L29" s="329"/>
      <c r="M29" s="329"/>
      <c r="N29" s="328"/>
    </row>
    <row r="30" spans="1:14" x14ac:dyDescent="0.25">
      <c r="A30" s="666"/>
      <c r="B30" s="653" t="s">
        <v>94</v>
      </c>
      <c r="C30" s="325" t="str">
        <f>IFERROR(C26/$H26,"-")</f>
        <v>-</v>
      </c>
      <c r="D30" s="251" t="str">
        <f t="shared" ref="D30:G30" si="6">IFERROR(D26/$H26,"-")</f>
        <v>-</v>
      </c>
      <c r="E30" s="251" t="str">
        <f t="shared" si="6"/>
        <v>-</v>
      </c>
      <c r="F30" s="251">
        <f t="shared" si="6"/>
        <v>1</v>
      </c>
      <c r="G30" s="251">
        <f t="shared" si="6"/>
        <v>0</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66"/>
      <c r="B31" s="655" t="s">
        <v>96</v>
      </c>
      <c r="C31" s="324" t="str">
        <f t="shared" ref="C31:G31" si="8">IFERROR(C27/$H27,"-")</f>
        <v>-</v>
      </c>
      <c r="D31" s="252" t="str">
        <f t="shared" si="8"/>
        <v>-</v>
      </c>
      <c r="E31" s="252" t="str">
        <f t="shared" si="8"/>
        <v>-</v>
      </c>
      <c r="F31" s="252">
        <f t="shared" si="8"/>
        <v>1</v>
      </c>
      <c r="G31" s="252">
        <f t="shared" si="8"/>
        <v>0</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66"/>
      <c r="B32" s="283" t="s">
        <v>97</v>
      </c>
      <c r="C32" s="326" t="str">
        <f t="shared" ref="C32:G32" si="10">IFERROR(C28/$H28,"-")</f>
        <v>-</v>
      </c>
      <c r="D32" s="327" t="str">
        <f t="shared" si="10"/>
        <v>-</v>
      </c>
      <c r="E32" s="327" t="str">
        <f t="shared" si="10"/>
        <v>-</v>
      </c>
      <c r="F32" s="327" t="str">
        <f t="shared" si="10"/>
        <v>-</v>
      </c>
      <c r="G32" s="327" t="str">
        <f t="shared" si="10"/>
        <v>-</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68"/>
      <c r="B34" s="666"/>
      <c r="C34" s="666"/>
      <c r="D34" s="666"/>
      <c r="E34" s="666"/>
      <c r="F34" s="666"/>
    </row>
    <row r="35" spans="1:6" x14ac:dyDescent="0.25">
      <c r="A35" s="666"/>
      <c r="B35" s="666"/>
      <c r="C35" s="666"/>
      <c r="D35" s="666"/>
      <c r="E35" s="666"/>
      <c r="F35" s="666"/>
    </row>
    <row r="36" spans="1:6" x14ac:dyDescent="0.25">
      <c r="A36" s="666"/>
      <c r="B36" s="666"/>
      <c r="C36" s="666"/>
      <c r="D36" s="666"/>
      <c r="E36" s="666"/>
      <c r="F36" s="666"/>
    </row>
    <row r="37" spans="1:6" x14ac:dyDescent="0.25">
      <c r="A37" s="666"/>
      <c r="B37" s="666"/>
      <c r="C37" s="666"/>
      <c r="D37" s="666"/>
      <c r="E37" s="666"/>
      <c r="F37" s="666"/>
    </row>
    <row r="38" spans="1:6" x14ac:dyDescent="0.25">
      <c r="A38" s="666"/>
      <c r="B38" s="666"/>
      <c r="C38" s="666"/>
      <c r="D38" s="666"/>
      <c r="E38" s="666"/>
      <c r="F38" s="666"/>
    </row>
    <row r="39" spans="1:6" x14ac:dyDescent="0.25">
      <c r="A39" s="666"/>
      <c r="B39" s="666"/>
      <c r="C39" s="666"/>
      <c r="D39" s="666"/>
      <c r="E39" s="666"/>
      <c r="F39" s="666"/>
    </row>
    <row r="40" spans="1:6" x14ac:dyDescent="0.25">
      <c r="A40" s="666"/>
      <c r="B40" s="666"/>
      <c r="C40" s="666"/>
      <c r="D40" s="666"/>
      <c r="E40" s="666"/>
      <c r="F40" s="666"/>
    </row>
    <row r="41" spans="1:6" x14ac:dyDescent="0.25">
      <c r="A41" s="666"/>
      <c r="B41" s="666"/>
      <c r="C41" s="666"/>
      <c r="D41" s="666"/>
      <c r="E41" s="666"/>
      <c r="F41" s="666"/>
    </row>
    <row r="42" spans="1:6" x14ac:dyDescent="0.25">
      <c r="A42" s="666"/>
      <c r="B42" s="666"/>
      <c r="C42" s="666"/>
      <c r="D42" s="666"/>
      <c r="E42" s="666"/>
      <c r="F42" s="666"/>
    </row>
    <row r="43" spans="1:6" x14ac:dyDescent="0.25">
      <c r="A43" s="666"/>
      <c r="B43" s="666"/>
      <c r="C43" s="666"/>
      <c r="D43" s="666"/>
      <c r="E43" s="666"/>
      <c r="F43" s="666"/>
    </row>
    <row r="44" spans="1:6" x14ac:dyDescent="0.25">
      <c r="A44" s="666"/>
      <c r="B44" s="666"/>
      <c r="C44" s="666"/>
      <c r="D44" s="666"/>
      <c r="E44" s="666"/>
      <c r="F44" s="666"/>
    </row>
    <row r="45" spans="1:6" x14ac:dyDescent="0.25">
      <c r="A45" s="666"/>
      <c r="B45" s="666"/>
      <c r="C45" s="666"/>
      <c r="D45" s="666"/>
      <c r="E45" s="666"/>
      <c r="F45" s="666"/>
    </row>
    <row r="46" spans="1:6" x14ac:dyDescent="0.25">
      <c r="A46" s="666"/>
      <c r="B46" s="666"/>
      <c r="C46" s="666"/>
      <c r="D46" s="666"/>
      <c r="E46" s="666"/>
      <c r="F46" s="666"/>
    </row>
    <row r="47" spans="1:6" x14ac:dyDescent="0.25">
      <c r="A47" s="666"/>
      <c r="B47" s="666"/>
      <c r="C47" s="666"/>
      <c r="D47" s="666"/>
      <c r="E47" s="666"/>
      <c r="F47" s="666"/>
    </row>
    <row r="48" spans="1:6" x14ac:dyDescent="0.25">
      <c r="A48" s="666"/>
      <c r="B48" s="666"/>
      <c r="C48" s="666"/>
      <c r="D48" s="666"/>
      <c r="E48" s="666"/>
      <c r="F48" s="666"/>
    </row>
    <row r="49" spans="1:2" x14ac:dyDescent="0.25">
      <c r="A49" s="666"/>
      <c r="B49" s="666"/>
    </row>
    <row r="50" spans="1:2" x14ac:dyDescent="0.25">
      <c r="A50" s="666"/>
      <c r="B50" s="666"/>
    </row>
    <row r="51" spans="1:2" x14ac:dyDescent="0.25">
      <c r="A51" s="666"/>
      <c r="B51" s="666"/>
    </row>
    <row r="52" spans="1:2" x14ac:dyDescent="0.25">
      <c r="A52" s="666"/>
      <c r="B52" s="666"/>
    </row>
    <row r="53" spans="1:2" x14ac:dyDescent="0.25">
      <c r="A53" s="666"/>
      <c r="B53" s="666"/>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30" display="Table I2.1 Local Authority Funding for Each Type of Provision in 2017/18, 2018/19 and 2019/20" xr:uid="{B1B51F6A-25C0-4F7A-893E-676ECDEE417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Housing Tenure Chart</vt:lpstr>
      <vt:lpstr>Debt</vt:lpstr>
      <vt:lpstr>Staff</vt:lpstr>
      <vt:lpstr>Funding</vt:lpstr>
      <vt:lpstr>Volume</vt:lpstr>
      <vt:lpstr>Contacts Chart</vt:lpstr>
      <vt:lpstr>Debt Strategies</vt:lpstr>
      <vt:lpstr>Debt Strategy Chart</vt:lpstr>
      <vt:lpstr>Chart Data</vt:lpstr>
      <vt:lpstr>Welfare Rights Activity</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2021-01-22T16:47:23Z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