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AE78517A-F3D3-4914-B767-10027F7F580E}" xr6:coauthVersionLast="45" xr6:coauthVersionMax="47" xr10:uidLastSave="{658D0103-8956-44ED-9908-491E64467E47}"/>
  <bookViews>
    <workbookView xWindow="-120" yWindow="-120" windowWidth="20730" windowHeight="11160" xr2:uid="{CA18817D-08B0-4234-805E-55EF8804B090}"/>
  </bookViews>
  <sheets>
    <sheet name="Contents" sheetId="2" r:id="rId1"/>
    <sheet name="Notes &amp; Caveats" sheetId="25" r:id="rId2"/>
    <sheet name="Key Points" sheetId="51" r:id="rId3"/>
    <sheet name="Services" sheetId="18" r:id="rId4"/>
    <sheet name="Demographics" sheetId="27" r:id="rId5"/>
    <sheet name="Age Chart" sheetId="53" r:id="rId6"/>
    <sheet name="Economic Status Chart" sheetId="54" r:id="rId7"/>
    <sheet name="Chart Data" sheetId="31" state="hidden" r:id="rId8"/>
    <sheet name="Debt" sheetId="6" r:id="rId9"/>
    <sheet name="Debt Owed Chart" sheetId="52" r:id="rId10"/>
    <sheet name="Funding" sheetId="8" r:id="rId11"/>
    <sheet name="Deflators" sheetId="49" state="hidden" r:id="rId12"/>
    <sheet name="Volume" sheetId="9" r:id="rId13"/>
    <sheet name="Debt Strategies" sheetId="10" r:id="rId14"/>
    <sheet name="Welfare Rights Activity" sheetId="11" r:id="rId15"/>
    <sheet name="Financial Gain" sheetId="12" r:id="rId16"/>
    <sheet name="Softer Outcomes" sheetId="50" r:id="rId17"/>
    <sheet name="Lookup"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7" i="31" l="1"/>
  <c r="C37" i="31"/>
  <c r="D37" i="31"/>
  <c r="E37" i="31"/>
  <c r="F37" i="31"/>
  <c r="G37" i="31"/>
  <c r="H37" i="31"/>
  <c r="I37" i="31"/>
  <c r="J37" i="31"/>
  <c r="K37" i="31"/>
  <c r="L37" i="31"/>
  <c r="M37" i="31"/>
  <c r="N37" i="31"/>
  <c r="B38" i="31"/>
  <c r="C38" i="31"/>
  <c r="D38" i="31"/>
  <c r="E38" i="31"/>
  <c r="F38" i="31"/>
  <c r="G38" i="31"/>
  <c r="H38" i="31"/>
  <c r="I38" i="31"/>
  <c r="J38" i="31"/>
  <c r="K38" i="31"/>
  <c r="L38" i="31"/>
  <c r="M38" i="31"/>
  <c r="N38" i="31"/>
  <c r="B39" i="31"/>
  <c r="B40" i="31"/>
  <c r="B41" i="31"/>
  <c r="B42" i="31"/>
  <c r="B43" i="31"/>
  <c r="D36" i="31"/>
  <c r="E36" i="31"/>
  <c r="F36" i="31"/>
  <c r="G36" i="31"/>
  <c r="H36" i="31"/>
  <c r="I36" i="31"/>
  <c r="J36" i="31"/>
  <c r="K36" i="31"/>
  <c r="L36" i="31"/>
  <c r="M36" i="31"/>
  <c r="N36" i="31"/>
  <c r="B36" i="31"/>
  <c r="B19" i="31"/>
  <c r="C19" i="31"/>
  <c r="D19" i="31"/>
  <c r="E19" i="31"/>
  <c r="F19" i="31"/>
  <c r="G19" i="31"/>
  <c r="H19" i="31"/>
  <c r="I19" i="31"/>
  <c r="J19" i="31"/>
  <c r="K19" i="31"/>
  <c r="L19" i="31"/>
  <c r="M19" i="31"/>
  <c r="N19" i="31"/>
  <c r="O19" i="31"/>
  <c r="P19" i="31"/>
  <c r="Q19" i="31"/>
  <c r="R19" i="31"/>
  <c r="S19" i="31"/>
  <c r="T19" i="31"/>
  <c r="U19" i="31"/>
  <c r="V19" i="31"/>
  <c r="W19" i="31"/>
  <c r="X19" i="31"/>
  <c r="Y19" i="31"/>
  <c r="Z19" i="31"/>
  <c r="B20" i="31"/>
  <c r="C20" i="31"/>
  <c r="D20" i="31"/>
  <c r="E20" i="31"/>
  <c r="F20" i="31"/>
  <c r="G20" i="31"/>
  <c r="H20" i="31"/>
  <c r="I20" i="31"/>
  <c r="J20" i="31"/>
  <c r="K20" i="31"/>
  <c r="L20" i="31"/>
  <c r="M20" i="31"/>
  <c r="N20" i="31"/>
  <c r="O20" i="31"/>
  <c r="P20" i="31"/>
  <c r="Q20" i="31"/>
  <c r="R20" i="31"/>
  <c r="S20" i="31"/>
  <c r="T20" i="31"/>
  <c r="U20" i="31"/>
  <c r="V20" i="31"/>
  <c r="W20" i="31"/>
  <c r="X20" i="31"/>
  <c r="Y20" i="31"/>
  <c r="Z20" i="31"/>
  <c r="B21" i="31"/>
  <c r="B22" i="31"/>
  <c r="B23" i="31"/>
  <c r="B24" i="31"/>
  <c r="B25" i="31"/>
  <c r="O18" i="31"/>
  <c r="P18" i="31"/>
  <c r="Q18" i="31"/>
  <c r="R18" i="31"/>
  <c r="S18" i="31"/>
  <c r="T18" i="31"/>
  <c r="U18" i="31"/>
  <c r="V18" i="31"/>
  <c r="W18" i="31"/>
  <c r="X18" i="31"/>
  <c r="Y18" i="31"/>
  <c r="Z18" i="31"/>
  <c r="D18" i="31"/>
  <c r="E18" i="31"/>
  <c r="F18" i="31"/>
  <c r="G18" i="31"/>
  <c r="H18" i="31"/>
  <c r="I18" i="31"/>
  <c r="J18" i="31"/>
  <c r="K18" i="31"/>
  <c r="L18" i="31"/>
  <c r="M18" i="31"/>
  <c r="N18" i="31"/>
  <c r="B18" i="31"/>
  <c r="B3" i="31"/>
  <c r="C3" i="31"/>
  <c r="D3" i="31"/>
  <c r="E3" i="31"/>
  <c r="F3" i="31"/>
  <c r="G3" i="31"/>
  <c r="H3" i="31"/>
  <c r="I3" i="31"/>
  <c r="J3" i="31"/>
  <c r="K3" i="31"/>
  <c r="L3" i="31"/>
  <c r="M3" i="31"/>
  <c r="N3" i="31"/>
  <c r="B4" i="31"/>
  <c r="C4" i="31"/>
  <c r="D4" i="31"/>
  <c r="E4" i="31"/>
  <c r="F4" i="31"/>
  <c r="G4" i="31"/>
  <c r="H4" i="31"/>
  <c r="I4" i="31"/>
  <c r="J4" i="31"/>
  <c r="K4" i="31"/>
  <c r="L4" i="31"/>
  <c r="M4" i="31"/>
  <c r="N4" i="31"/>
  <c r="B5" i="31"/>
  <c r="B6" i="31"/>
  <c r="B7" i="31"/>
  <c r="B8" i="31"/>
  <c r="B9" i="31"/>
  <c r="M2" i="31"/>
  <c r="N2" i="31"/>
  <c r="D2" i="31"/>
  <c r="E2" i="31"/>
  <c r="F2" i="31"/>
  <c r="G2" i="31"/>
  <c r="H2" i="31"/>
  <c r="I2" i="31"/>
  <c r="J2" i="31"/>
  <c r="K2" i="31"/>
  <c r="L2" i="31"/>
  <c r="B2" i="31"/>
  <c r="V44" i="12" l="1" a="1"/>
  <c r="V44" i="12" s="1"/>
  <c r="U44" i="12" a="1"/>
  <c r="U44" i="12" s="1"/>
  <c r="Q44" i="12" a="1"/>
  <c r="Q44" i="12" s="1"/>
  <c r="V42" i="12" a="1"/>
  <c r="V42" i="12" s="1"/>
  <c r="U42" i="12" a="1"/>
  <c r="U42" i="12" s="1"/>
  <c r="P42" i="12" a="1"/>
  <c r="P42" i="12" s="1"/>
  <c r="V41" i="12" a="1"/>
  <c r="V41" i="12" s="1"/>
  <c r="U41" i="12" a="1"/>
  <c r="U41" i="12" s="1"/>
  <c r="Q41" i="12" a="1"/>
  <c r="Q41" i="12" s="1"/>
  <c r="V40" i="12" a="1"/>
  <c r="V40" i="12" s="1"/>
  <c r="U40" i="12" a="1"/>
  <c r="U40" i="12" s="1"/>
  <c r="Q40" i="12" a="1"/>
  <c r="Q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U43" i="12"/>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V58" i="11" a="1"/>
  <c r="V58" i="11" s="1"/>
  <c r="U58" i="11" a="1"/>
  <c r="U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Q16" i="10"/>
  <c r="N16" i="10"/>
  <c r="M16" i="10"/>
  <c r="T62" i="11"/>
  <c r="J18" i="11" s="1"/>
  <c r="E39" i="9"/>
  <c r="Q82" i="6" a="1"/>
  <c r="Q82" i="6" s="1"/>
  <c r="P83" i="6" a="1"/>
  <c r="P83" i="6" s="1"/>
  <c r="Q79" i="6" a="1"/>
  <c r="Q79" i="6" s="1"/>
  <c r="Q80" i="6" a="1"/>
  <c r="Q80" i="6" s="1"/>
  <c r="P78" i="6" a="1"/>
  <c r="P78" i="6" s="1"/>
  <c r="Q77" i="6" a="1"/>
  <c r="Q77" i="6" s="1"/>
  <c r="P76" i="6" a="1"/>
  <c r="P76" i="6" s="1"/>
  <c r="Q75" i="6" a="1"/>
  <c r="Q75" i="6" s="1"/>
  <c r="Q74" i="6" a="1"/>
  <c r="Q74" i="6" s="1"/>
  <c r="Q32" i="6" a="1"/>
  <c r="Q32" i="6" s="1"/>
  <c r="Q30" i="6" a="1"/>
  <c r="Q30" i="6" s="1"/>
  <c r="P30" i="6" a="1"/>
  <c r="P30" i="6" s="1"/>
  <c r="Q31" i="6" a="1"/>
  <c r="Q31" i="6" s="1"/>
  <c r="Q27" i="6" a="1"/>
  <c r="Q27" i="6" s="1"/>
  <c r="P27" i="6" a="1"/>
  <c r="P27" i="6" s="1"/>
  <c r="Q28" i="6" a="1"/>
  <c r="Q28" i="6" s="1"/>
  <c r="P28" i="6" a="1"/>
  <c r="P28" i="6" s="1"/>
  <c r="Q26" i="6" a="1"/>
  <c r="Q26" i="6" s="1"/>
  <c r="P26" i="6" a="1"/>
  <c r="P26" i="6" s="1"/>
  <c r="Q25" i="6" a="1"/>
  <c r="Q25" i="6" s="1"/>
  <c r="Q24" i="6"/>
  <c r="P24" i="6" a="1"/>
  <c r="P24" i="6" s="1"/>
  <c r="Q23" i="6" a="1"/>
  <c r="Q23" i="6" s="1"/>
  <c r="P225" i="27"/>
  <c r="N9" i="31"/>
  <c r="M9" i="31"/>
  <c r="K9" i="31"/>
  <c r="J9" i="31"/>
  <c r="I9" i="31"/>
  <c r="N8" i="31"/>
  <c r="M8" i="31"/>
  <c r="K8" i="31"/>
  <c r="J8" i="31"/>
  <c r="I8" i="31"/>
  <c r="N7" i="31"/>
  <c r="M7" i="31"/>
  <c r="K7" i="31"/>
  <c r="J7" i="31"/>
  <c r="I7" i="31"/>
  <c r="N6" i="31"/>
  <c r="M6" i="31"/>
  <c r="K6" i="31"/>
  <c r="J6" i="31"/>
  <c r="I6" i="31"/>
  <c r="N5" i="31"/>
  <c r="M5" i="31"/>
  <c r="L5" i="31"/>
  <c r="K5" i="31"/>
  <c r="J5" i="31"/>
  <c r="I5" i="31"/>
  <c r="Z25" i="31"/>
  <c r="Y25" i="31"/>
  <c r="X25" i="31"/>
  <c r="V25" i="31"/>
  <c r="T25" i="31"/>
  <c r="S25" i="31"/>
  <c r="R25" i="31"/>
  <c r="Q25" i="31"/>
  <c r="P25" i="31"/>
  <c r="O25" i="31"/>
  <c r="Z24" i="31"/>
  <c r="Y24" i="31"/>
  <c r="X24" i="31"/>
  <c r="V24" i="31"/>
  <c r="T24" i="31"/>
  <c r="S24" i="31"/>
  <c r="R24" i="31"/>
  <c r="Q24" i="31"/>
  <c r="P24" i="31"/>
  <c r="O24" i="31"/>
  <c r="Z23" i="31"/>
  <c r="Y23" i="31"/>
  <c r="X23" i="31"/>
  <c r="V23" i="31"/>
  <c r="T23" i="31"/>
  <c r="S23" i="31"/>
  <c r="R23" i="31"/>
  <c r="Q23" i="31"/>
  <c r="P23" i="31"/>
  <c r="O23" i="31"/>
  <c r="Z22" i="31"/>
  <c r="Y22" i="31"/>
  <c r="X22" i="31"/>
  <c r="W22" i="31"/>
  <c r="V22" i="31"/>
  <c r="U22" i="31"/>
  <c r="T22" i="31"/>
  <c r="S22" i="31"/>
  <c r="R22" i="31"/>
  <c r="Q22" i="31"/>
  <c r="P22" i="31"/>
  <c r="O22" i="31"/>
  <c r="Z21" i="31"/>
  <c r="Y21" i="31"/>
  <c r="X21" i="31"/>
  <c r="W21" i="31"/>
  <c r="V21" i="31"/>
  <c r="U21" i="31"/>
  <c r="T21" i="31"/>
  <c r="S21" i="31"/>
  <c r="R21" i="31"/>
  <c r="Q21" i="31"/>
  <c r="P21" i="31"/>
  <c r="O21" i="31"/>
  <c r="N43" i="31"/>
  <c r="M43" i="31"/>
  <c r="K43" i="31"/>
  <c r="J43" i="31"/>
  <c r="N42" i="31"/>
  <c r="M42" i="31"/>
  <c r="K42" i="31"/>
  <c r="J42" i="31"/>
  <c r="N41" i="31"/>
  <c r="M41" i="31"/>
  <c r="K41" i="31"/>
  <c r="J41" i="31"/>
  <c r="N40" i="31"/>
  <c r="M40" i="31"/>
  <c r="L40" i="31"/>
  <c r="K40" i="31"/>
  <c r="J40" i="31"/>
  <c r="N39" i="31"/>
  <c r="M39" i="31"/>
  <c r="L39" i="31"/>
  <c r="K39" i="31"/>
  <c r="J39" i="31"/>
  <c r="I39" i="31"/>
  <c r="R80" i="27"/>
  <c r="S113" i="27"/>
  <c r="Q85" i="6" a="1"/>
  <c r="Q85" i="6" s="1"/>
  <c r="J86" i="9"/>
  <c r="K87" i="9"/>
  <c r="K88" i="9"/>
  <c r="M89" i="9"/>
  <c r="M90" i="9"/>
  <c r="K114" i="9"/>
  <c r="M115" i="9"/>
  <c r="N115" i="9"/>
  <c r="M116" i="9"/>
  <c r="N116" i="9"/>
  <c r="K117" i="9"/>
  <c r="G96" i="27"/>
  <c r="AB163" i="27"/>
  <c r="Z166" i="27"/>
  <c r="W166" i="27"/>
  <c r="M34" i="8"/>
  <c r="N34" i="8" s="1"/>
  <c r="L40" i="8" s="1"/>
  <c r="T69" i="11"/>
  <c r="T74" i="11"/>
  <c r="T72" i="11"/>
  <c r="T78" i="11"/>
  <c r="R82" i="6" a="1"/>
  <c r="R82" i="6" s="1"/>
  <c r="T79" i="6" a="1"/>
  <c r="T79" i="6" s="1"/>
  <c r="S82" i="6" a="1"/>
  <c r="S82" i="6" s="1"/>
  <c r="R76" i="6" a="1"/>
  <c r="R76" i="6" s="1"/>
  <c r="T82" i="6" a="1"/>
  <c r="T82" i="6" s="1"/>
  <c r="R84" i="6" a="1"/>
  <c r="R84" i="6" s="1"/>
  <c r="S76" i="6" a="1"/>
  <c r="S76" i="6" s="1"/>
  <c r="T81" i="6" a="1"/>
  <c r="T81" i="6" s="1"/>
  <c r="R83" i="6" a="1"/>
  <c r="R83" i="6" s="1"/>
  <c r="AD207" i="27"/>
  <c r="AA206" i="27"/>
  <c r="C255" i="11"/>
  <c r="G229" i="11" a="1"/>
  <c r="G229" i="11" s="1"/>
  <c r="C65" i="12"/>
  <c r="F44" i="12" a="1"/>
  <c r="F44" i="12" s="1"/>
  <c r="F41" i="12" a="1"/>
  <c r="F41" i="12" s="1"/>
  <c r="F30" i="12" a="1"/>
  <c r="F30" i="12" s="1"/>
  <c r="F39" i="12" a="1"/>
  <c r="F39" i="12" s="1"/>
  <c r="C10" i="12"/>
  <c r="J22" i="12"/>
  <c r="I22" i="12"/>
  <c r="H22" i="12"/>
  <c r="C216" i="11"/>
  <c r="C168" i="11"/>
  <c r="N137" i="11" s="1" a="1"/>
  <c r="N137" i="11" s="1"/>
  <c r="J133" i="11" a="1"/>
  <c r="J133" i="11" s="1"/>
  <c r="O136" i="11" a="1"/>
  <c r="O136" i="11" s="1"/>
  <c r="G136" i="11" a="1"/>
  <c r="G136" i="11" s="1"/>
  <c r="N134" i="11" a="1"/>
  <c r="N134" i="11" s="1"/>
  <c r="G139" i="11" a="1"/>
  <c r="G139" i="11" s="1"/>
  <c r="O135" i="11" a="1"/>
  <c r="O135" i="11" s="1"/>
  <c r="C81" i="11"/>
  <c r="C32" i="11"/>
  <c r="C22" i="11"/>
  <c r="C15" i="11"/>
  <c r="L60" i="11" a="1"/>
  <c r="L60" i="11" s="1"/>
  <c r="L54" i="11" a="1"/>
  <c r="L54" i="11" s="1"/>
  <c r="L47" i="11" a="1"/>
  <c r="L47" i="11" s="1"/>
  <c r="K60" i="11" a="1"/>
  <c r="K60" i="11" s="1"/>
  <c r="K54" i="11" a="1"/>
  <c r="K54" i="11" s="1"/>
  <c r="K47" i="11" a="1"/>
  <c r="K47" i="11" s="1"/>
  <c r="G60" i="11" a="1"/>
  <c r="G60" i="11" s="1"/>
  <c r="F53" i="11" a="1"/>
  <c r="F53" i="11" s="1"/>
  <c r="L55" i="11" a="1"/>
  <c r="L55" i="11" s="1"/>
  <c r="L50" i="11" a="1"/>
  <c r="L50" i="11" s="1"/>
  <c r="L46" i="11" a="1"/>
  <c r="L46" i="11" s="1"/>
  <c r="K55" i="11" a="1"/>
  <c r="K55" i="11" s="1"/>
  <c r="K46" i="11" a="1"/>
  <c r="K46" i="11" s="1"/>
  <c r="G55" i="11" a="1"/>
  <c r="G55" i="11" s="1"/>
  <c r="G50" i="11" a="1"/>
  <c r="G50" i="11" s="1"/>
  <c r="G46" i="11" a="1"/>
  <c r="G46" i="11" s="1"/>
  <c r="F57" i="11" a="1"/>
  <c r="F57" i="11" s="1"/>
  <c r="F52" i="11" a="1"/>
  <c r="F52" i="11" s="1"/>
  <c r="F50" i="11" a="1"/>
  <c r="F50" i="11" s="1"/>
  <c r="F46" i="11" a="1"/>
  <c r="F46" i="11" s="1"/>
  <c r="L56" i="11" a="1"/>
  <c r="L53" i="11" a="1"/>
  <c r="L53" i="11" s="1"/>
  <c r="L49" i="11" a="1"/>
  <c r="L49" i="11" s="1"/>
  <c r="K56" i="11" a="1"/>
  <c r="K56" i="11" s="1"/>
  <c r="K53" i="11" a="1"/>
  <c r="K53" i="11" s="1"/>
  <c r="K49" i="11" a="1"/>
  <c r="K49" i="11" s="1"/>
  <c r="G56" i="11" a="1"/>
  <c r="G56" i="11" s="1"/>
  <c r="G49" i="11" a="1"/>
  <c r="G49" i="11" s="1"/>
  <c r="F58" i="11" a="1"/>
  <c r="F58" i="11" s="1"/>
  <c r="F56" i="11" a="1"/>
  <c r="F56" i="11" s="1"/>
  <c r="F49" i="11" a="1"/>
  <c r="F49" i="11" s="1"/>
  <c r="L52" i="11" a="1"/>
  <c r="L52" i="11" s="1"/>
  <c r="L48" i="11" a="1"/>
  <c r="L48" i="11" s="1"/>
  <c r="K48" i="11" a="1"/>
  <c r="K48" i="11" s="1"/>
  <c r="G48" i="11" a="1"/>
  <c r="G48" i="11" s="1"/>
  <c r="F48" i="11" a="1"/>
  <c r="F48" i="11" s="1"/>
  <c r="C37" i="10"/>
  <c r="C11" i="6"/>
  <c r="C10" i="10"/>
  <c r="C94" i="9"/>
  <c r="C68" i="9"/>
  <c r="C52" i="9"/>
  <c r="C35" i="9"/>
  <c r="C16" i="9"/>
  <c r="C27" i="9"/>
  <c r="C44" i="8"/>
  <c r="G47" i="11" a="1"/>
  <c r="G47" i="11" s="1"/>
  <c r="G57" i="11" a="1"/>
  <c r="G57" i="11" s="1"/>
  <c r="L56" i="11"/>
  <c r="V14" i="10"/>
  <c r="U15" i="10"/>
  <c r="C40" i="9"/>
  <c r="C88" i="6"/>
  <c r="C71" i="6"/>
  <c r="C36" i="6"/>
  <c r="U13" i="10"/>
  <c r="U14" i="10"/>
  <c r="V13" i="10"/>
  <c r="V15" i="10"/>
  <c r="G80" i="6" a="1"/>
  <c r="G80" i="6" s="1"/>
  <c r="F23" i="6" a="1"/>
  <c r="F23" i="6" s="1"/>
  <c r="C218" i="27"/>
  <c r="O36" i="27"/>
  <c r="C36" i="27"/>
  <c r="C36" i="31" s="1"/>
  <c r="H40" i="31"/>
  <c r="G40" i="31"/>
  <c r="H42" i="31"/>
  <c r="G39" i="31"/>
  <c r="G42" i="31"/>
  <c r="E42" i="31"/>
  <c r="D42" i="31"/>
  <c r="D39" i="31"/>
  <c r="D41" i="31"/>
  <c r="C39" i="31"/>
  <c r="E40" i="31"/>
  <c r="E43" i="31"/>
  <c r="D43" i="31"/>
  <c r="C201" i="27"/>
  <c r="C186" i="27"/>
  <c r="O171" i="27"/>
  <c r="C171" i="27"/>
  <c r="C2" i="31" s="1"/>
  <c r="AE153" i="27"/>
  <c r="C153" i="27"/>
  <c r="AA137" i="27"/>
  <c r="C137" i="27"/>
  <c r="W119" i="27"/>
  <c r="C119" i="27"/>
  <c r="U103" i="27"/>
  <c r="C103" i="27"/>
  <c r="K85" i="27"/>
  <c r="C85" i="27"/>
  <c r="S67" i="27"/>
  <c r="C67" i="27"/>
  <c r="C51" i="27"/>
  <c r="K18" i="27"/>
  <c r="C18" i="27"/>
  <c r="L25" i="31"/>
  <c r="N23" i="31"/>
  <c r="M22" i="31"/>
  <c r="J24" i="31"/>
  <c r="H21" i="31"/>
  <c r="D21" i="31"/>
  <c r="G24" i="31"/>
  <c r="C24" i="31"/>
  <c r="E23" i="31"/>
  <c r="C22" i="31"/>
  <c r="M21" i="31"/>
  <c r="N24" i="31"/>
  <c r="L22" i="31"/>
  <c r="I22" i="31"/>
  <c r="J23" i="31"/>
  <c r="H25" i="31"/>
  <c r="D25" i="31"/>
  <c r="F24" i="31"/>
  <c r="D23" i="31"/>
  <c r="F22" i="31"/>
  <c r="C21" i="31"/>
  <c r="M24" i="31"/>
  <c r="L23" i="31"/>
  <c r="L21" i="31"/>
  <c r="J22" i="31"/>
  <c r="F21" i="31"/>
  <c r="G25" i="31"/>
  <c r="E24" i="31"/>
  <c r="G23" i="31"/>
  <c r="C23" i="31"/>
  <c r="M25" i="31"/>
  <c r="L24" i="31"/>
  <c r="N22" i="31"/>
  <c r="J25" i="31"/>
  <c r="J21" i="31"/>
  <c r="E21" i="31"/>
  <c r="F25" i="31"/>
  <c r="H24" i="31"/>
  <c r="D24" i="31"/>
  <c r="F23" i="31"/>
  <c r="H22" i="31"/>
  <c r="D22" i="31"/>
  <c r="I25" i="31"/>
  <c r="H9" i="31"/>
  <c r="H5" i="31"/>
  <c r="G6" i="31"/>
  <c r="E7" i="31"/>
  <c r="D8" i="31"/>
  <c r="C9" i="31"/>
  <c r="C5" i="31"/>
  <c r="H8" i="31"/>
  <c r="G9" i="31"/>
  <c r="G5" i="31"/>
  <c r="E6" i="31"/>
  <c r="D7" i="31"/>
  <c r="C8" i="31"/>
  <c r="H7" i="31"/>
  <c r="G8" i="31"/>
  <c r="E9" i="31"/>
  <c r="E5" i="31"/>
  <c r="D6" i="31"/>
  <c r="C7" i="31"/>
  <c r="F5" i="31"/>
  <c r="H6" i="31"/>
  <c r="G7" i="31"/>
  <c r="E8" i="31"/>
  <c r="D9" i="31"/>
  <c r="D5" i="31"/>
  <c r="C6" i="31"/>
  <c r="C26" i="12"/>
  <c r="C129" i="11"/>
  <c r="C42" i="11"/>
  <c r="C20" i="10"/>
  <c r="C103" i="9"/>
  <c r="C77" i="9"/>
  <c r="C28" i="8"/>
  <c r="C10" i="8"/>
  <c r="C19" i="6"/>
  <c r="H16" i="8"/>
  <c r="F22" i="8" s="1"/>
  <c r="H13" i="8"/>
  <c r="F19" i="8" s="1"/>
  <c r="H15" i="8"/>
  <c r="H17" i="8"/>
  <c r="F23" i="8" s="1"/>
  <c r="H14" i="8"/>
  <c r="G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T76" i="11" l="1"/>
  <c r="T75" i="11"/>
  <c r="T79" i="11"/>
  <c r="T71" i="11"/>
  <c r="T68" i="11"/>
  <c r="T73" i="11"/>
  <c r="T70" i="11"/>
  <c r="T77" i="11"/>
  <c r="T66" i="11"/>
  <c r="T65" i="11"/>
  <c r="T67" i="11"/>
  <c r="S145" i="11" a="1"/>
  <c r="S145" i="11" s="1"/>
  <c r="F83" i="6" a="1"/>
  <c r="F83" i="6" s="1"/>
  <c r="G23" i="8"/>
  <c r="F78" i="6" a="1"/>
  <c r="F78" i="6" s="1"/>
  <c r="L15" i="10"/>
  <c r="E163" i="27"/>
  <c r="F79" i="6" a="1"/>
  <c r="F79" i="6" s="1"/>
  <c r="G77" i="6" a="1"/>
  <c r="G77" i="6" s="1"/>
  <c r="F134" i="11" a="1"/>
  <c r="F134" i="11" s="1"/>
  <c r="N141" i="11" a="1"/>
  <c r="N141" i="11" s="1"/>
  <c r="F136" i="11" a="1"/>
  <c r="F136" i="11" s="1"/>
  <c r="G133" i="11" a="1"/>
  <c r="G133" i="11" s="1"/>
  <c r="J142" i="11" a="1"/>
  <c r="J142" i="11" s="1"/>
  <c r="O226" i="11" a="1"/>
  <c r="O226" i="11" s="1"/>
  <c r="N230" i="11" a="1"/>
  <c r="N230" i="11" s="1"/>
  <c r="N220" i="11" a="1"/>
  <c r="N220" i="11" s="1"/>
  <c r="J136" i="11" a="1"/>
  <c r="J136" i="11" s="1"/>
  <c r="G142" i="11" a="1"/>
  <c r="G142" i="11" s="1"/>
  <c r="G222" i="11" a="1"/>
  <c r="G222" i="11" s="1"/>
  <c r="J231" i="11" a="1"/>
  <c r="J231" i="11" s="1"/>
  <c r="O60" i="27"/>
  <c r="R61" i="27"/>
  <c r="N62" i="27"/>
  <c r="O77" i="27"/>
  <c r="O78" i="27"/>
  <c r="F133" i="11" a="1"/>
  <c r="F133" i="11" s="1"/>
  <c r="O139" i="11" a="1"/>
  <c r="O139" i="11" s="1"/>
  <c r="F135" i="11" a="1"/>
  <c r="F135" i="11" s="1"/>
  <c r="J141" i="11" a="1"/>
  <c r="J141" i="11" s="1"/>
  <c r="K141" i="11" a="1"/>
  <c r="K141" i="11" s="1"/>
  <c r="O140" i="11" a="1"/>
  <c r="O140" i="11" s="1"/>
  <c r="F144" i="11" a="1"/>
  <c r="F144" i="11" s="1"/>
  <c r="N135" i="11" a="1"/>
  <c r="N135" i="11" s="1"/>
  <c r="N221" i="11" a="1"/>
  <c r="N221" i="11" s="1"/>
  <c r="G223" i="11" a="1"/>
  <c r="G223" i="11" s="1"/>
  <c r="J224" i="11" a="1"/>
  <c r="J224" i="11" s="1"/>
  <c r="P27" i="31"/>
  <c r="O16" i="10"/>
  <c r="I45" i="31"/>
  <c r="J11" i="31"/>
  <c r="N224" i="27"/>
  <c r="G19" i="8"/>
  <c r="H29" i="27"/>
  <c r="G31" i="27"/>
  <c r="G27" i="6" a="1"/>
  <c r="G27" i="6" s="1"/>
  <c r="G24" i="6" a="1"/>
  <c r="G24" i="6" s="1"/>
  <c r="F25" i="6" a="1"/>
  <c r="F25" i="6" s="1"/>
  <c r="F26" i="6" a="1"/>
  <c r="F26" i="6" s="1"/>
  <c r="G30" i="6" a="1"/>
  <c r="G30" i="6" s="1"/>
  <c r="D11" i="31"/>
  <c r="C18" i="31"/>
  <c r="N21" i="31"/>
  <c r="K21" i="31"/>
  <c r="E25" i="31"/>
  <c r="G22" i="31"/>
  <c r="M23" i="31"/>
  <c r="G21" i="31"/>
  <c r="L27" i="31" s="1"/>
  <c r="H23" i="31"/>
  <c r="N25" i="31"/>
  <c r="I21" i="31"/>
  <c r="C25" i="31"/>
  <c r="E22" i="31"/>
  <c r="K22" i="31"/>
  <c r="D97" i="27" a="1"/>
  <c r="D97" i="27" s="1"/>
  <c r="D131" i="27"/>
  <c r="H130" i="27"/>
  <c r="G78" i="6" a="1"/>
  <c r="G78" i="6" s="1"/>
  <c r="G79" i="6" a="1"/>
  <c r="G79" i="6" s="1"/>
  <c r="F75" i="6" a="1"/>
  <c r="F75" i="6" s="1"/>
  <c r="G82" i="6" a="1"/>
  <c r="G82" i="6" s="1"/>
  <c r="F76" i="6" a="1"/>
  <c r="F76" i="6" s="1"/>
  <c r="F80" i="6" a="1"/>
  <c r="F80" i="6" s="1"/>
  <c r="T28" i="31"/>
  <c r="F32" i="12" a="1"/>
  <c r="F32" i="12" s="1"/>
  <c r="F33" i="12" a="1"/>
  <c r="F33" i="12" s="1"/>
  <c r="F40" i="12" a="1"/>
  <c r="F40" i="12" s="1"/>
  <c r="G36" i="12" a="1"/>
  <c r="G36" i="12" s="1"/>
  <c r="K33" i="12" a="1"/>
  <c r="K33" i="12" s="1"/>
  <c r="U24" i="31"/>
  <c r="W232" i="11" a="1"/>
  <c r="W232" i="11" s="1"/>
  <c r="L41" i="31"/>
  <c r="F31" i="12" a="1"/>
  <c r="F31" i="12" s="1"/>
  <c r="F28" i="31"/>
  <c r="I28" i="31"/>
  <c r="T27" i="31"/>
  <c r="P28" i="31"/>
  <c r="X28" i="31"/>
  <c r="F11" i="31"/>
  <c r="J28" i="31"/>
  <c r="L28" i="31"/>
  <c r="U27" i="31"/>
  <c r="Q28" i="31"/>
  <c r="K11" i="31"/>
  <c r="E28" i="31"/>
  <c r="V27" i="31"/>
  <c r="R28" i="31"/>
  <c r="L11" i="31"/>
  <c r="Z35" i="10"/>
  <c r="E27" i="31"/>
  <c r="O27" i="31"/>
  <c r="W27" i="31"/>
  <c r="S28" i="31"/>
  <c r="U23" i="31"/>
  <c r="L177" i="27"/>
  <c r="L8" i="31" s="1"/>
  <c r="L14" i="31" s="1"/>
  <c r="E11" i="31"/>
  <c r="X27" i="31"/>
  <c r="C28" i="31"/>
  <c r="J45" i="31"/>
  <c r="Q27" i="31"/>
  <c r="U28" i="31"/>
  <c r="C11" i="31"/>
  <c r="H28" i="31"/>
  <c r="K28" i="31"/>
  <c r="G28" i="31"/>
  <c r="K27" i="31"/>
  <c r="K45" i="31"/>
  <c r="R27" i="31"/>
  <c r="V28" i="31"/>
  <c r="AG147" i="27"/>
  <c r="L45" i="31"/>
  <c r="S27" i="31"/>
  <c r="O28" i="31"/>
  <c r="W28" i="31"/>
  <c r="U25" i="31"/>
  <c r="I11" i="31"/>
  <c r="P16" i="10"/>
  <c r="F31" i="6" a="1"/>
  <c r="F31" i="6" s="1"/>
  <c r="G41" i="31"/>
  <c r="H43" i="31"/>
  <c r="F39" i="31"/>
  <c r="E41" i="31"/>
  <c r="D40" i="31"/>
  <c r="G75" i="6" a="1"/>
  <c r="G75" i="6" s="1"/>
  <c r="F82" i="6" a="1"/>
  <c r="F82" i="6" s="1"/>
  <c r="AI147" i="27"/>
  <c r="F47" i="11" a="1"/>
  <c r="F47" i="11" s="1"/>
  <c r="L57" i="11" a="1"/>
  <c r="L57" i="11" s="1"/>
  <c r="F38" i="12" a="1"/>
  <c r="F38" i="12" s="1"/>
  <c r="F36" i="12" a="1"/>
  <c r="F36" i="12" s="1"/>
  <c r="F37" i="12" a="1"/>
  <c r="F37" i="12" s="1"/>
  <c r="K37" i="12" a="1"/>
  <c r="K37" i="12" s="1"/>
  <c r="R59" i="27"/>
  <c r="AD206" i="27"/>
  <c r="K224" i="27"/>
  <c r="R86" i="6" a="1"/>
  <c r="R86" i="6" s="1"/>
  <c r="AB225" i="11" a="1"/>
  <c r="AB225" i="11" s="1"/>
  <c r="F34" i="12" a="1"/>
  <c r="F34" i="12" s="1"/>
  <c r="O62" i="27"/>
  <c r="AG206" i="27"/>
  <c r="AH206" i="27" s="1"/>
  <c r="J45" i="27"/>
  <c r="I41" i="27"/>
  <c r="I41" i="31" s="1"/>
  <c r="I43" i="27"/>
  <c r="I43" i="31" s="1"/>
  <c r="W24" i="31"/>
  <c r="W30" i="31" s="1"/>
  <c r="D47" i="9"/>
  <c r="W23" i="31"/>
  <c r="W29" i="31" s="1"/>
  <c r="L178" i="27"/>
  <c r="L9" i="31" s="1"/>
  <c r="L15" i="31" s="1"/>
  <c r="P51" i="11" a="1"/>
  <c r="P51" i="11" s="1"/>
  <c r="J30" i="27"/>
  <c r="L42" i="31"/>
  <c r="L43" i="31"/>
  <c r="L175" i="27"/>
  <c r="L6" i="31" s="1"/>
  <c r="L12" i="31" s="1"/>
  <c r="L176" i="27"/>
  <c r="L7" i="31" s="1"/>
  <c r="L13" i="31" s="1"/>
  <c r="U114" i="27"/>
  <c r="F131" i="27"/>
  <c r="Q113" i="27"/>
  <c r="Q58" i="11" a="1"/>
  <c r="Q58" i="11" s="1"/>
  <c r="G58" i="11" a="1"/>
  <c r="G58" i="11" s="1"/>
  <c r="W25" i="31"/>
  <c r="W31" i="31" s="1"/>
  <c r="E61" i="27"/>
  <c r="O197" i="27"/>
  <c r="R16" i="10"/>
  <c r="E113" i="27"/>
  <c r="O59" i="27"/>
  <c r="I40" i="27"/>
  <c r="N46" i="27" s="1"/>
  <c r="R60" i="27"/>
  <c r="O61" i="27"/>
  <c r="I42" i="27"/>
  <c r="L76" i="27"/>
  <c r="R76" i="27"/>
  <c r="L77" i="27"/>
  <c r="L78" i="27"/>
  <c r="R78" i="27"/>
  <c r="R132" i="27"/>
  <c r="AD209" i="27"/>
  <c r="Q33" i="6" a="1"/>
  <c r="Q33" i="6" s="1"/>
  <c r="M114" i="9"/>
  <c r="Q149" i="11"/>
  <c r="C112" i="27"/>
  <c r="I112" i="27"/>
  <c r="H62" i="27"/>
  <c r="I62" i="27"/>
  <c r="C62" i="27"/>
  <c r="K128" i="27"/>
  <c r="J113" i="27"/>
  <c r="Z150" i="27"/>
  <c r="V165" i="27"/>
  <c r="J180" i="27"/>
  <c r="L194" i="27"/>
  <c r="P194" i="27"/>
  <c r="F20" i="8"/>
  <c r="AG146" i="27"/>
  <c r="AI146" i="27"/>
  <c r="F146" i="27"/>
  <c r="J132" i="27"/>
  <c r="K112" i="27"/>
  <c r="H78" i="27"/>
  <c r="G80" i="27"/>
  <c r="D79" i="27"/>
  <c r="F76" i="27"/>
  <c r="D61" i="27"/>
  <c r="I61" i="27"/>
  <c r="F61" i="27"/>
  <c r="R130" i="27"/>
  <c r="T130" i="27"/>
  <c r="W165" i="27"/>
  <c r="N33" i="10"/>
  <c r="U113" i="27"/>
  <c r="F112" i="27"/>
  <c r="G76" i="27"/>
  <c r="G59" i="27"/>
  <c r="D59" i="27"/>
  <c r="F42" i="31"/>
  <c r="Q150" i="27"/>
  <c r="P34" i="10"/>
  <c r="AI148" i="27"/>
  <c r="E165" i="27"/>
  <c r="F163" i="27"/>
  <c r="E97" i="27" a="1"/>
  <c r="E97" i="27" s="1"/>
  <c r="E98" i="27" a="1"/>
  <c r="E98" i="27" s="1"/>
  <c r="F97" i="27" a="1"/>
  <c r="F97" i="27" s="1"/>
  <c r="E96" i="27" a="1"/>
  <c r="E96" i="27" s="1"/>
  <c r="J60" i="27"/>
  <c r="F62" i="27"/>
  <c r="D48" i="9"/>
  <c r="P59" i="27"/>
  <c r="P60" i="27"/>
  <c r="P61" i="27"/>
  <c r="R128" i="27"/>
  <c r="M59" i="9"/>
  <c r="V57" i="9"/>
  <c r="O59" i="9"/>
  <c r="L86" i="9"/>
  <c r="M87" i="9"/>
  <c r="L88" i="9"/>
  <c r="K89" i="9"/>
  <c r="L90" i="9"/>
  <c r="K113" i="9"/>
  <c r="K116" i="9"/>
  <c r="AA145" i="11" a="1"/>
  <c r="AA145" i="11" s="1"/>
  <c r="K14" i="10"/>
  <c r="K15" i="10"/>
  <c r="K77" i="27"/>
  <c r="M59" i="27"/>
  <c r="Q59" i="27"/>
  <c r="M61" i="27"/>
  <c r="Q61" i="27"/>
  <c r="M76" i="27"/>
  <c r="Q76" i="27"/>
  <c r="G98" i="27"/>
  <c r="M132" i="27"/>
  <c r="P132" i="27"/>
  <c r="V132" i="27"/>
  <c r="Q146" i="27"/>
  <c r="U162" i="27"/>
  <c r="R166" i="27"/>
  <c r="P195" i="27"/>
  <c r="J224" i="27"/>
  <c r="J42" i="6"/>
  <c r="S83" i="6" a="1"/>
  <c r="S83" i="6" s="1"/>
  <c r="P50" i="8"/>
  <c r="O62" i="11"/>
  <c r="H98" i="27"/>
  <c r="V130" i="27"/>
  <c r="N132" i="27"/>
  <c r="T132" i="27"/>
  <c r="L51" i="11" a="1"/>
  <c r="L51" i="11" s="1"/>
  <c r="M78" i="27"/>
  <c r="O76" i="27"/>
  <c r="K59" i="27"/>
  <c r="K60" i="27"/>
  <c r="K61" i="27"/>
  <c r="K62" i="27"/>
  <c r="K76" i="27"/>
  <c r="K78" i="27"/>
  <c r="K79" i="27"/>
  <c r="Q79" i="27"/>
  <c r="I95" i="27"/>
  <c r="T128" i="27"/>
  <c r="M129" i="27"/>
  <c r="Q129" i="27"/>
  <c r="N130" i="27"/>
  <c r="S131" i="27"/>
  <c r="Q131" i="27"/>
  <c r="L224" i="27"/>
  <c r="O224" i="27"/>
  <c r="W145" i="11" a="1"/>
  <c r="W145" i="11" s="1"/>
  <c r="Y149" i="11"/>
  <c r="Y162" i="11" s="1"/>
  <c r="M46" i="12"/>
  <c r="O46" i="12"/>
  <c r="J13" i="12" s="1"/>
  <c r="K38" i="12" a="1"/>
  <c r="K38" i="12" s="1"/>
  <c r="K40" i="12" a="1"/>
  <c r="K40" i="12" s="1"/>
  <c r="T46" i="12"/>
  <c r="T55" i="12" s="1"/>
  <c r="N144" i="11" a="1"/>
  <c r="N144" i="11" s="1"/>
  <c r="N229" i="11" a="1"/>
  <c r="N229" i="11" s="1"/>
  <c r="G147" i="11" a="1"/>
  <c r="G147" i="11" s="1"/>
  <c r="F141" i="11" a="1"/>
  <c r="F141" i="11" s="1"/>
  <c r="G135" i="11" a="1"/>
  <c r="G135" i="11" s="1"/>
  <c r="J145" i="11" a="1"/>
  <c r="J145" i="11" s="1"/>
  <c r="F143" i="11" a="1"/>
  <c r="F143" i="11" s="1"/>
  <c r="K143" i="11" a="1"/>
  <c r="K143" i="11" s="1"/>
  <c r="K147" i="11" a="1"/>
  <c r="K147" i="11" s="1"/>
  <c r="O141" i="11" a="1"/>
  <c r="O141" i="11" s="1"/>
  <c r="G144" i="11" a="1"/>
  <c r="G144" i="11" s="1"/>
  <c r="O220" i="11" a="1"/>
  <c r="O220" i="11" s="1"/>
  <c r="F228" i="11" a="1"/>
  <c r="F228" i="11" s="1"/>
  <c r="K228" i="11" a="1"/>
  <c r="K228" i="11" s="1"/>
  <c r="O230" i="11" a="1"/>
  <c r="O230" i="11" s="1"/>
  <c r="J226" i="11" a="1"/>
  <c r="J226" i="11" s="1"/>
  <c r="N139" i="11" a="1"/>
  <c r="N139" i="11" s="1"/>
  <c r="F139" i="11" a="1"/>
  <c r="F139" i="11" s="1"/>
  <c r="O143" i="11" a="1"/>
  <c r="O143" i="11" s="1"/>
  <c r="O134" i="11" a="1"/>
  <c r="O134" i="11" s="1"/>
  <c r="N142" i="11" a="1"/>
  <c r="N142" i="11" s="1"/>
  <c r="N133" i="11" a="1"/>
  <c r="N133" i="11" s="1"/>
  <c r="J144" i="11" a="1"/>
  <c r="J144" i="11" s="1"/>
  <c r="J137" i="11" a="1"/>
  <c r="J137" i="11" s="1"/>
  <c r="O147" i="11" a="1"/>
  <c r="O147" i="11" s="1"/>
  <c r="G140" i="11" a="1"/>
  <c r="G140" i="11" s="1"/>
  <c r="N147" i="11" a="1"/>
  <c r="N147" i="11" s="1"/>
  <c r="N136" i="11" a="1"/>
  <c r="N136" i="11" s="1"/>
  <c r="O144" i="11" a="1"/>
  <c r="O144" i="11" s="1"/>
  <c r="F142" i="11" a="1"/>
  <c r="F142" i="11" s="1"/>
  <c r="F137" i="11" a="1"/>
  <c r="F137" i="11" s="1"/>
  <c r="J139" i="11" a="1"/>
  <c r="J139" i="11" s="1"/>
  <c r="J135" i="11" a="1"/>
  <c r="J135" i="11" s="1"/>
  <c r="G137" i="11" a="1"/>
  <c r="G137" i="11" s="1"/>
  <c r="K136" i="11" a="1"/>
  <c r="K136" i="11" s="1"/>
  <c r="G143" i="11" a="1"/>
  <c r="G143" i="11" s="1"/>
  <c r="N143" i="11" a="1"/>
  <c r="N143" i="11" s="1"/>
  <c r="J147" i="11" a="1"/>
  <c r="J147" i="11" s="1"/>
  <c r="J143" i="11" a="1"/>
  <c r="J143" i="11" s="1"/>
  <c r="N224" i="11" a="1"/>
  <c r="N224" i="11" s="1"/>
  <c r="J220" i="11" a="1"/>
  <c r="J220" i="11" s="1"/>
  <c r="F226" i="11" a="1"/>
  <c r="F226" i="11" s="1"/>
  <c r="O221" i="11" a="1"/>
  <c r="O221" i="11" s="1"/>
  <c r="K221" i="11" a="1"/>
  <c r="K221" i="11" s="1"/>
  <c r="J228" i="11" a="1"/>
  <c r="J228" i="11" s="1"/>
  <c r="O231" i="11" a="1"/>
  <c r="O231" i="11" s="1"/>
  <c r="K226" i="11" a="1"/>
  <c r="K226" i="11" s="1"/>
  <c r="G228" i="11" a="1"/>
  <c r="G228" i="11" s="1"/>
  <c r="N231" i="11" a="1"/>
  <c r="N231" i="11" s="1"/>
  <c r="J222" i="11" a="1"/>
  <c r="J222" i="11" s="1"/>
  <c r="G224" i="11" a="1"/>
  <c r="G224" i="11" s="1"/>
  <c r="F224" i="11" a="1"/>
  <c r="F224" i="11" s="1"/>
  <c r="O234" i="11" a="1"/>
  <c r="O234" i="11" s="1"/>
  <c r="K223" i="11" a="1"/>
  <c r="K223" i="11" s="1"/>
  <c r="G230" i="11" a="1"/>
  <c r="G230" i="11" s="1"/>
  <c r="N234" i="11" a="1"/>
  <c r="N234" i="11" s="1"/>
  <c r="J227" i="11" a="1"/>
  <c r="J227" i="11" s="1"/>
  <c r="N226" i="11" a="1"/>
  <c r="N226" i="11" s="1"/>
  <c r="N222" i="11" a="1"/>
  <c r="N222" i="11" s="1"/>
  <c r="J229" i="11" a="1"/>
  <c r="J229" i="11" s="1"/>
  <c r="G231" i="11" a="1"/>
  <c r="G231" i="11" s="1"/>
  <c r="G220" i="11" a="1"/>
  <c r="G220" i="11" s="1"/>
  <c r="F231" i="11" a="1"/>
  <c r="F231" i="11" s="1"/>
  <c r="O228" i="11" a="1"/>
  <c r="O228" i="11" s="1"/>
  <c r="O223" i="11" a="1"/>
  <c r="O223" i="11" s="1"/>
  <c r="N223" i="11" a="1"/>
  <c r="N223" i="11" s="1"/>
  <c r="J230" i="11" a="1"/>
  <c r="J230" i="11" s="1"/>
  <c r="J223" i="11" a="1"/>
  <c r="J223" i="11" s="1"/>
  <c r="O232" i="11" a="1"/>
  <c r="O232" i="11" s="1"/>
  <c r="K231" i="11" a="1"/>
  <c r="K231" i="11" s="1"/>
  <c r="F234" i="11" a="1"/>
  <c r="F234" i="11" s="1"/>
  <c r="D149" i="11"/>
  <c r="D159" i="11" s="1"/>
  <c r="H149" i="11"/>
  <c r="H157" i="11" s="1"/>
  <c r="F51" i="11" a="1"/>
  <c r="F51" i="11" s="1"/>
  <c r="L58" i="11" a="1"/>
  <c r="L58" i="11" s="1"/>
  <c r="F140" i="11" a="1"/>
  <c r="F140" i="11" s="1"/>
  <c r="O142" i="11" a="1"/>
  <c r="O142" i="11" s="1"/>
  <c r="J134" i="11" a="1"/>
  <c r="J134" i="11" s="1"/>
  <c r="J140" i="11" a="1"/>
  <c r="J140" i="11" s="1"/>
  <c r="N140" i="11" a="1"/>
  <c r="N140" i="11" s="1"/>
  <c r="N146" i="11"/>
  <c r="K134" i="11" a="1"/>
  <c r="K134" i="11" s="1"/>
  <c r="K140" i="11" a="1"/>
  <c r="K140" i="11" s="1"/>
  <c r="N227" i="11" a="1"/>
  <c r="N227" i="11" s="1"/>
  <c r="F220" i="11" a="1"/>
  <c r="F220" i="11" s="1"/>
  <c r="L23" i="10"/>
  <c r="K13" i="10"/>
  <c r="L31" i="10"/>
  <c r="L14" i="10"/>
  <c r="I35" i="10"/>
  <c r="G89" i="9"/>
  <c r="G117" i="9"/>
  <c r="G116" i="9"/>
  <c r="C39" i="9"/>
  <c r="G87" i="9"/>
  <c r="C86" i="9"/>
  <c r="E86" i="9"/>
  <c r="D115" i="9"/>
  <c r="H115" i="9"/>
  <c r="C48" i="9"/>
  <c r="C38" i="9"/>
  <c r="G35" i="8"/>
  <c r="H35" i="8" s="1"/>
  <c r="D41" i="8" s="1"/>
  <c r="G32" i="8"/>
  <c r="H32" i="8" s="1"/>
  <c r="G31" i="8"/>
  <c r="J75" i="6" a="1"/>
  <c r="J75" i="6" s="1"/>
  <c r="E48" i="6"/>
  <c r="P116" i="27"/>
  <c r="L116" i="27"/>
  <c r="C41" i="27"/>
  <c r="C41" i="31" s="1"/>
  <c r="D60" i="27"/>
  <c r="E131" i="27"/>
  <c r="C131" i="27"/>
  <c r="I78" i="27"/>
  <c r="D113" i="27"/>
  <c r="I24" i="31"/>
  <c r="I23" i="31"/>
  <c r="N162" i="27"/>
  <c r="D130" i="27"/>
  <c r="E132" i="27"/>
  <c r="G128" i="27"/>
  <c r="L129" i="27"/>
  <c r="G112" i="27"/>
  <c r="K116" i="27"/>
  <c r="H113" i="27"/>
  <c r="D62" i="27"/>
  <c r="E39" i="31"/>
  <c r="E45" i="31" s="1"/>
  <c r="H41" i="31"/>
  <c r="G43" i="31"/>
  <c r="C224" i="27"/>
  <c r="D225" i="27"/>
  <c r="I197" i="27"/>
  <c r="C80" i="27"/>
  <c r="G113" i="27"/>
  <c r="P162" i="27"/>
  <c r="P163" i="27"/>
  <c r="L148" i="27"/>
  <c r="K147" i="27"/>
  <c r="I146" i="27"/>
  <c r="D146" i="27"/>
  <c r="L128" i="27"/>
  <c r="H112" i="27"/>
  <c r="E78" i="27"/>
  <c r="F80" i="27"/>
  <c r="D78" i="27"/>
  <c r="I131" i="27"/>
  <c r="M206" i="27"/>
  <c r="E166" i="27"/>
  <c r="H128" i="27"/>
  <c r="D116" i="27"/>
  <c r="J76" i="27"/>
  <c r="D30" i="27"/>
  <c r="F40" i="31"/>
  <c r="D45" i="27"/>
  <c r="H160" i="11"/>
  <c r="H84" i="6" a="1"/>
  <c r="H84" i="6" s="1"/>
  <c r="G116" i="27"/>
  <c r="O30" i="10"/>
  <c r="P32" i="10"/>
  <c r="N32" i="10"/>
  <c r="L28" i="10"/>
  <c r="M28" i="10"/>
  <c r="L35" i="10"/>
  <c r="D151" i="11"/>
  <c r="P208" i="27"/>
  <c r="H164" i="27"/>
  <c r="J112" i="27"/>
  <c r="I113" i="27"/>
  <c r="J80" i="27"/>
  <c r="H76" i="6" a="1"/>
  <c r="H76" i="6" s="1"/>
  <c r="D117" i="9"/>
  <c r="L24" i="10"/>
  <c r="M23" i="10"/>
  <c r="N27" i="10"/>
  <c r="P26" i="10"/>
  <c r="I149" i="11"/>
  <c r="I161" i="11" s="1"/>
  <c r="E62" i="11"/>
  <c r="E69" i="11" s="1"/>
  <c r="M53" i="12"/>
  <c r="R116" i="27"/>
  <c r="L163" i="27"/>
  <c r="E112" i="27"/>
  <c r="H194" i="27"/>
  <c r="K164" i="27"/>
  <c r="I130" i="27"/>
  <c r="F113" i="27"/>
  <c r="D112" i="27"/>
  <c r="D162" i="11"/>
  <c r="N25" i="10"/>
  <c r="K31" i="10"/>
  <c r="N30" i="10"/>
  <c r="E149" i="11"/>
  <c r="E165" i="11" s="1"/>
  <c r="H156" i="11"/>
  <c r="G22" i="8"/>
  <c r="P28" i="10"/>
  <c r="D87" i="9"/>
  <c r="C89" i="9"/>
  <c r="H114" i="9"/>
  <c r="C116" i="9"/>
  <c r="H90" i="9"/>
  <c r="D90" i="9"/>
  <c r="G113" i="9"/>
  <c r="T116" i="27"/>
  <c r="C129" i="27"/>
  <c r="P209" i="27"/>
  <c r="P207" i="27"/>
  <c r="D196" i="27"/>
  <c r="E197" i="27"/>
  <c r="C195" i="27"/>
  <c r="D180" i="27"/>
  <c r="F116" i="27"/>
  <c r="H59" i="27"/>
  <c r="I59" i="27"/>
  <c r="F33" i="6"/>
  <c r="V60" i="9"/>
  <c r="E116" i="27"/>
  <c r="U149" i="11"/>
  <c r="U160" i="11" s="1"/>
  <c r="N233" i="11"/>
  <c r="L184" i="27"/>
  <c r="K40" i="8"/>
  <c r="I40" i="8"/>
  <c r="U129" i="27"/>
  <c r="R150" i="27"/>
  <c r="T150" i="27"/>
  <c r="W162" i="27"/>
  <c r="Y164" i="27"/>
  <c r="S164" i="27"/>
  <c r="V164" i="27"/>
  <c r="AB164" i="27"/>
  <c r="T61" i="9"/>
  <c r="T60" i="9"/>
  <c r="J32" i="10"/>
  <c r="G59" i="11"/>
  <c r="K145" i="11" a="1"/>
  <c r="K145" i="11" s="1"/>
  <c r="G145" i="11" a="1"/>
  <c r="G145" i="11" s="1"/>
  <c r="F232" i="11" a="1"/>
  <c r="F232" i="11" s="1"/>
  <c r="S150" i="27"/>
  <c r="X162" i="27"/>
  <c r="AA164" i="27"/>
  <c r="R162" i="27"/>
  <c r="N86" i="9"/>
  <c r="S129" i="27"/>
  <c r="R163" i="27"/>
  <c r="J194" i="27"/>
  <c r="K194" i="27"/>
  <c r="L196" i="27"/>
  <c r="P25" i="6" a="1"/>
  <c r="P25" i="6" s="1"/>
  <c r="P31" i="6" a="1"/>
  <c r="P31" i="6" s="1"/>
  <c r="I46" i="6"/>
  <c r="R77" i="6" a="1"/>
  <c r="R77" i="6" s="1"/>
  <c r="R79" i="6" a="1"/>
  <c r="R79" i="6" s="1"/>
  <c r="R85" i="6" a="1"/>
  <c r="R85" i="6" s="1"/>
  <c r="R75" i="6" a="1"/>
  <c r="R75" i="6" s="1"/>
  <c r="S75" i="6" a="1"/>
  <c r="S75" i="6" s="1"/>
  <c r="S85" i="6" a="1"/>
  <c r="S85" i="6" s="1"/>
  <c r="S84" i="6" a="1"/>
  <c r="S84" i="6" s="1"/>
  <c r="S78" i="6" a="1"/>
  <c r="S78" i="6" s="1"/>
  <c r="S81" i="6" a="1"/>
  <c r="S81" i="6" s="1"/>
  <c r="S80" i="6" a="1"/>
  <c r="S80" i="6" s="1"/>
  <c r="T83" i="6" a="1"/>
  <c r="T83" i="6" s="1"/>
  <c r="T78" i="6" a="1"/>
  <c r="T78" i="6" s="1"/>
  <c r="T85" i="6" a="1"/>
  <c r="T85" i="6" s="1"/>
  <c r="R78" i="6" a="1"/>
  <c r="R78" i="6" s="1"/>
  <c r="T80" i="6" a="1"/>
  <c r="T80" i="6" s="1"/>
  <c r="P49" i="8"/>
  <c r="L55" i="8" s="1"/>
  <c r="M33" i="8"/>
  <c r="K56" i="8"/>
  <c r="L56" i="8"/>
  <c r="M56" i="8"/>
  <c r="P51" i="8"/>
  <c r="M35" i="8"/>
  <c r="R57" i="9"/>
  <c r="R58" i="9"/>
  <c r="E47" i="9"/>
  <c r="F47" i="9"/>
  <c r="M86" i="9"/>
  <c r="M88" i="9"/>
  <c r="J90" i="9"/>
  <c r="O73" i="11"/>
  <c r="O75" i="11"/>
  <c r="O67" i="11"/>
  <c r="S62" i="11"/>
  <c r="S65" i="11" s="1"/>
  <c r="O66" i="11"/>
  <c r="O70" i="11"/>
  <c r="O74" i="11"/>
  <c r="O76" i="11"/>
  <c r="D98" i="27" a="1"/>
  <c r="D98" i="27" s="1"/>
  <c r="G77" i="27"/>
  <c r="H76" i="27"/>
  <c r="H80" i="27"/>
  <c r="F77" i="27"/>
  <c r="I81" i="6" a="1"/>
  <c r="I81" i="6" s="1"/>
  <c r="J138" i="11" a="1"/>
  <c r="J138" i="11" s="1"/>
  <c r="F145" i="11" a="1"/>
  <c r="F145" i="11" s="1"/>
  <c r="M40" i="8"/>
  <c r="T62" i="9"/>
  <c r="J45" i="6"/>
  <c r="T77" i="6" a="1"/>
  <c r="T77" i="6" s="1"/>
  <c r="S77" i="6" a="1"/>
  <c r="S77" i="6" s="1"/>
  <c r="O56" i="8"/>
  <c r="O78" i="11"/>
  <c r="O64" i="11"/>
  <c r="O69" i="11"/>
  <c r="O77" i="11"/>
  <c r="Y150" i="27"/>
  <c r="N90" i="9"/>
  <c r="K86" i="9"/>
  <c r="L195" i="27"/>
  <c r="I97" i="27"/>
  <c r="M113" i="27"/>
  <c r="V128" i="27"/>
  <c r="N128" i="27"/>
  <c r="S146" i="27"/>
  <c r="Y146" i="27"/>
  <c r="I181" i="27"/>
  <c r="L181" i="27"/>
  <c r="I88" i="9"/>
  <c r="K90" i="9"/>
  <c r="N88" i="9"/>
  <c r="J88" i="9"/>
  <c r="N113" i="27"/>
  <c r="O129" i="27"/>
  <c r="V147" i="27"/>
  <c r="S148" i="27"/>
  <c r="Q162" i="27"/>
  <c r="N114" i="9"/>
  <c r="K115" i="9"/>
  <c r="M62" i="11"/>
  <c r="M73" i="11" s="1"/>
  <c r="O113" i="27"/>
  <c r="P130" i="27"/>
  <c r="N196" i="27"/>
  <c r="L116" i="9"/>
  <c r="AB28" i="10"/>
  <c r="Z149" i="11"/>
  <c r="Z157" i="11" s="1"/>
  <c r="R149" i="11"/>
  <c r="R162" i="11" s="1"/>
  <c r="S232" i="11" a="1"/>
  <c r="S232" i="11" s="1"/>
  <c r="X232" i="11" a="1"/>
  <c r="X232" i="11" s="1"/>
  <c r="AA232" i="11" a="1"/>
  <c r="AA232" i="11" s="1"/>
  <c r="R236" i="11"/>
  <c r="R241" i="11" s="1"/>
  <c r="AB146" i="11"/>
  <c r="T145" i="11" a="1"/>
  <c r="T145" i="11" s="1"/>
  <c r="P149" i="11"/>
  <c r="P166" i="11" s="1"/>
  <c r="T225" i="11" a="1"/>
  <c r="T225" i="11" s="1"/>
  <c r="X233" i="11"/>
  <c r="P236" i="11"/>
  <c r="P244" i="11" s="1"/>
  <c r="V236" i="11"/>
  <c r="V249" i="11" s="1"/>
  <c r="U35" i="12" a="1"/>
  <c r="U35" i="12" s="1"/>
  <c r="Y27" i="10"/>
  <c r="J46" i="10"/>
  <c r="N62" i="11"/>
  <c r="R62" i="11"/>
  <c r="P59" i="11"/>
  <c r="S233" i="11"/>
  <c r="K24" i="10"/>
  <c r="K29" i="10"/>
  <c r="K35" i="10"/>
  <c r="K27" i="10"/>
  <c r="C16" i="10"/>
  <c r="K23" i="10"/>
  <c r="K32" i="10"/>
  <c r="K28" i="10"/>
  <c r="O29" i="10"/>
  <c r="O34" i="10"/>
  <c r="K33" i="10"/>
  <c r="E115" i="9"/>
  <c r="C113" i="9"/>
  <c r="E113" i="9"/>
  <c r="H116" i="9"/>
  <c r="M29" i="10"/>
  <c r="M34" i="10"/>
  <c r="E16" i="10"/>
  <c r="M33" i="10"/>
  <c r="I159" i="11"/>
  <c r="K30" i="10"/>
  <c r="O31" i="10"/>
  <c r="H155" i="11"/>
  <c r="D24" i="11"/>
  <c r="D163" i="11"/>
  <c r="D161" i="11"/>
  <c r="D154" i="11"/>
  <c r="N35" i="10"/>
  <c r="O32" i="10"/>
  <c r="D25" i="11"/>
  <c r="H158" i="11"/>
  <c r="H165" i="11"/>
  <c r="H16" i="10"/>
  <c r="O28" i="10"/>
  <c r="H113" i="9"/>
  <c r="M25" i="10"/>
  <c r="L34" i="10"/>
  <c r="L29" i="10"/>
  <c r="L26" i="10"/>
  <c r="L32" i="10"/>
  <c r="H196" i="27"/>
  <c r="G76" i="6" a="1"/>
  <c r="G76" i="6" s="1"/>
  <c r="G83" i="6" a="1"/>
  <c r="G83" i="6" s="1"/>
  <c r="I80" i="6" a="1"/>
  <c r="I80" i="6" s="1"/>
  <c r="I79" i="6" a="1"/>
  <c r="I79" i="6" s="1"/>
  <c r="I78" i="6" a="1"/>
  <c r="I78" i="6" s="1"/>
  <c r="I83" i="6" a="1"/>
  <c r="I83" i="6" s="1"/>
  <c r="I82" i="6" a="1"/>
  <c r="I82" i="6" s="1"/>
  <c r="I74" i="6" a="1"/>
  <c r="I74" i="6" s="1"/>
  <c r="I76" i="6" a="1"/>
  <c r="I76" i="6" s="1"/>
  <c r="I85" i="6" a="1"/>
  <c r="I85" i="6" s="1"/>
  <c r="E45" i="10"/>
  <c r="E42" i="10"/>
  <c r="E48" i="10"/>
  <c r="E56" i="10"/>
  <c r="J35" i="10"/>
  <c r="F55" i="11" a="1"/>
  <c r="F55" i="11" s="1"/>
  <c r="F60" i="11" a="1"/>
  <c r="F60" i="11" s="1"/>
  <c r="G125" i="11"/>
  <c r="I119" i="11" s="1"/>
  <c r="K59" i="11"/>
  <c r="H166" i="11"/>
  <c r="G21" i="8"/>
  <c r="F21" i="8"/>
  <c r="E16" i="8"/>
  <c r="D22" i="8" s="1"/>
  <c r="D16" i="10"/>
  <c r="P27" i="10"/>
  <c r="N34" i="10"/>
  <c r="E13" i="8"/>
  <c r="G115" i="9"/>
  <c r="F87" i="9"/>
  <c r="G90" i="9"/>
  <c r="G114" i="9"/>
  <c r="F115" i="9"/>
  <c r="M27" i="10"/>
  <c r="G148" i="27"/>
  <c r="M115" i="27"/>
  <c r="O115" i="27"/>
  <c r="S115" i="27"/>
  <c r="L115" i="27"/>
  <c r="G197" i="27"/>
  <c r="F177" i="27"/>
  <c r="F196" i="27"/>
  <c r="H165" i="27"/>
  <c r="F117" i="9"/>
  <c r="C115" i="9"/>
  <c r="O26" i="10"/>
  <c r="H163" i="11"/>
  <c r="M26" i="10"/>
  <c r="O35" i="10"/>
  <c r="D113" i="9"/>
  <c r="K34" i="10"/>
  <c r="D165" i="11"/>
  <c r="H159" i="11"/>
  <c r="G16" i="10"/>
  <c r="M32" i="10"/>
  <c r="N24" i="10"/>
  <c r="N26" i="10"/>
  <c r="N31" i="10"/>
  <c r="O23" i="10"/>
  <c r="D89" i="9"/>
  <c r="H89" i="9"/>
  <c r="H86" i="9"/>
  <c r="H87" i="9"/>
  <c r="E117" i="9"/>
  <c r="K26" i="10"/>
  <c r="M31" i="10"/>
  <c r="P23" i="10"/>
  <c r="P25" i="10"/>
  <c r="P31" i="10"/>
  <c r="P24" i="10"/>
  <c r="L30" i="10"/>
  <c r="K25" i="10"/>
  <c r="M30" i="10"/>
  <c r="L27" i="10"/>
  <c r="P29" i="10"/>
  <c r="H154" i="11"/>
  <c r="H162" i="11"/>
  <c r="C149" i="11"/>
  <c r="C155" i="11" s="1"/>
  <c r="H151" i="11"/>
  <c r="C46" i="12"/>
  <c r="C51" i="12" s="1"/>
  <c r="H46" i="12"/>
  <c r="H59" i="12" s="1"/>
  <c r="I46" i="12"/>
  <c r="G195" i="27"/>
  <c r="C196" i="27"/>
  <c r="F176" i="27"/>
  <c r="G180" i="27"/>
  <c r="L149" i="27"/>
  <c r="L165" i="27"/>
  <c r="O162" i="27"/>
  <c r="L162" i="27"/>
  <c r="E162" i="27"/>
  <c r="O164" i="27"/>
  <c r="D163" i="27"/>
  <c r="J163" i="27"/>
  <c r="H162" i="27"/>
  <c r="H163" i="27"/>
  <c r="O166" i="27"/>
  <c r="K166" i="27"/>
  <c r="D166" i="27"/>
  <c r="C166" i="27"/>
  <c r="G166" i="27"/>
  <c r="G165" i="27"/>
  <c r="P165" i="27"/>
  <c r="D165" i="27"/>
  <c r="O165" i="27"/>
  <c r="K165" i="27"/>
  <c r="I165" i="27"/>
  <c r="C165" i="27"/>
  <c r="I147" i="27"/>
  <c r="D147" i="27"/>
  <c r="J147" i="27"/>
  <c r="C147" i="27"/>
  <c r="E146" i="27"/>
  <c r="H146" i="27"/>
  <c r="L146" i="27"/>
  <c r="N146" i="27"/>
  <c r="G147" i="27"/>
  <c r="K132" i="27"/>
  <c r="F132" i="27"/>
  <c r="I129" i="27"/>
  <c r="G129" i="27"/>
  <c r="D29" i="27"/>
  <c r="E87" i="9"/>
  <c r="C87" i="9"/>
  <c r="M24" i="10"/>
  <c r="O25" i="10"/>
  <c r="O33" i="10"/>
  <c r="N29" i="10"/>
  <c r="F16" i="10"/>
  <c r="N28" i="10"/>
  <c r="N23" i="10"/>
  <c r="L25" i="10"/>
  <c r="L33" i="10"/>
  <c r="P35" i="10"/>
  <c r="D153" i="11"/>
  <c r="H164" i="11"/>
  <c r="D158" i="11"/>
  <c r="H161" i="11"/>
  <c r="H62" i="11"/>
  <c r="T49" i="12"/>
  <c r="T51" i="12"/>
  <c r="T54" i="12"/>
  <c r="T56" i="12"/>
  <c r="T62" i="12"/>
  <c r="D194" i="27"/>
  <c r="I195" i="27"/>
  <c r="E195" i="27"/>
  <c r="F180" i="27"/>
  <c r="N164" i="27"/>
  <c r="L164" i="27"/>
  <c r="E164" i="27"/>
  <c r="I164" i="27"/>
  <c r="J77" i="6" a="1"/>
  <c r="J77" i="6" s="1"/>
  <c r="J74" i="6" a="1"/>
  <c r="J74" i="6" s="1"/>
  <c r="F54" i="11" a="1"/>
  <c r="F54" i="11" s="1"/>
  <c r="I25" i="6"/>
  <c r="J30" i="6"/>
  <c r="E116" i="9"/>
  <c r="N116" i="27"/>
  <c r="C130" i="27"/>
  <c r="K113" i="27"/>
  <c r="C113" i="27"/>
  <c r="E130" i="27"/>
  <c r="K130" i="27"/>
  <c r="J80" i="6" a="1"/>
  <c r="J80" i="6" s="1"/>
  <c r="G85" i="6" a="1"/>
  <c r="G85" i="6" s="1"/>
  <c r="H74" i="6"/>
  <c r="H78" i="6" a="1"/>
  <c r="H78" i="6" s="1"/>
  <c r="H75" i="6" a="1"/>
  <c r="H75" i="6" s="1"/>
  <c r="H85" i="6" a="1"/>
  <c r="H85" i="6" s="1"/>
  <c r="H77" i="6" a="1"/>
  <c r="H77" i="6" s="1"/>
  <c r="J83" i="6" a="1"/>
  <c r="J83" i="6" s="1"/>
  <c r="F86" i="9"/>
  <c r="C114" i="9"/>
  <c r="C117" i="9"/>
  <c r="R46" i="12"/>
  <c r="M166" i="27"/>
  <c r="F28" i="6" a="1"/>
  <c r="F28" i="6" s="1"/>
  <c r="E49" i="6"/>
  <c r="G74" i="6" a="1"/>
  <c r="G74" i="6" s="1"/>
  <c r="H83" i="6" a="1"/>
  <c r="H83" i="6" s="1"/>
  <c r="H82" i="6" a="1"/>
  <c r="H82" i="6" s="1"/>
  <c r="H81" i="6" a="1"/>
  <c r="H81" i="6" s="1"/>
  <c r="G34" i="8"/>
  <c r="H34" i="8" s="1"/>
  <c r="I128" i="27"/>
  <c r="F65" i="6"/>
  <c r="E96" i="6"/>
  <c r="N138" i="11" a="1"/>
  <c r="N138" i="11" s="1"/>
  <c r="O145" i="11" a="1"/>
  <c r="O145" i="11" s="1"/>
  <c r="Y148" i="27"/>
  <c r="N163" i="27"/>
  <c r="J146" i="27"/>
  <c r="F147" i="27"/>
  <c r="I132" i="27"/>
  <c r="L13" i="10"/>
  <c r="F42" i="12" a="1"/>
  <c r="F42" i="12" s="1"/>
  <c r="O112" i="27"/>
  <c r="Q112" i="27"/>
  <c r="M112" i="27"/>
  <c r="S112" i="27"/>
  <c r="P147" i="27"/>
  <c r="T148" i="27"/>
  <c r="Q148" i="27"/>
  <c r="W149" i="27"/>
  <c r="Q149" i="27"/>
  <c r="V149" i="27"/>
  <c r="S149" i="27"/>
  <c r="X149" i="27"/>
  <c r="E57" i="10"/>
  <c r="I75" i="6" a="1"/>
  <c r="I75" i="6" s="1"/>
  <c r="J79" i="6" a="1"/>
  <c r="J79" i="6" s="1"/>
  <c r="L59" i="11"/>
  <c r="X147" i="27"/>
  <c r="R148" i="27"/>
  <c r="P149" i="27"/>
  <c r="L183" i="27"/>
  <c r="N183" i="27"/>
  <c r="K80" i="27"/>
  <c r="N80" i="27"/>
  <c r="J64" i="6"/>
  <c r="J60" i="6"/>
  <c r="Z148" i="27"/>
  <c r="J59" i="6"/>
  <c r="L80" i="27"/>
  <c r="P80" i="27"/>
  <c r="P128" i="27"/>
  <c r="M131" i="27"/>
  <c r="O131" i="27"/>
  <c r="U131" i="27"/>
  <c r="AC162" i="27"/>
  <c r="Q163" i="27"/>
  <c r="Z163" i="27"/>
  <c r="Y163" i="27"/>
  <c r="AA163" i="27"/>
  <c r="AD164" i="27"/>
  <c r="T164" i="27"/>
  <c r="AD165" i="27"/>
  <c r="X165" i="27"/>
  <c r="S165" i="27"/>
  <c r="U165" i="27"/>
  <c r="AC165" i="27"/>
  <c r="Q166" i="27"/>
  <c r="X166" i="27"/>
  <c r="U166" i="27"/>
  <c r="AC166" i="27"/>
  <c r="L180" i="27"/>
  <c r="N180" i="27"/>
  <c r="M194" i="27"/>
  <c r="O194" i="27"/>
  <c r="N195" i="27"/>
  <c r="K196" i="27"/>
  <c r="P196" i="27"/>
  <c r="J197" i="27"/>
  <c r="L197" i="27"/>
  <c r="R81" i="6" a="1"/>
  <c r="R81" i="6" s="1"/>
  <c r="R80" i="6" a="1"/>
  <c r="R80" i="6" s="1"/>
  <c r="T76" i="6" a="1"/>
  <c r="T76" i="6" s="1"/>
  <c r="T74" i="6" a="1"/>
  <c r="T74" i="6" s="1"/>
  <c r="S79" i="6" a="1"/>
  <c r="S79" i="6" s="1"/>
  <c r="T84" i="6" a="1"/>
  <c r="T84" i="6" s="1"/>
  <c r="L113" i="9"/>
  <c r="M113" i="9"/>
  <c r="N113" i="9"/>
  <c r="M117" i="9"/>
  <c r="N117" i="9"/>
  <c r="Q163" i="11"/>
  <c r="Q151" i="11"/>
  <c r="Q157" i="11"/>
  <c r="Y155" i="11"/>
  <c r="Y158" i="11"/>
  <c r="Y153" i="11"/>
  <c r="Y160" i="11"/>
  <c r="I26" i="11"/>
  <c r="J40" i="8"/>
  <c r="J63" i="6"/>
  <c r="J61" i="6"/>
  <c r="J50" i="6"/>
  <c r="H28" i="27"/>
  <c r="H30" i="27"/>
  <c r="O79" i="27"/>
  <c r="O146" i="27"/>
  <c r="U146" i="27"/>
  <c r="W146" i="27"/>
  <c r="T147" i="27"/>
  <c r="P148" i="27"/>
  <c r="Z162" i="27"/>
  <c r="T163" i="27"/>
  <c r="K195" i="27"/>
  <c r="N197" i="27"/>
  <c r="M197" i="27"/>
  <c r="K225" i="27"/>
  <c r="Q152" i="11"/>
  <c r="I236" i="11"/>
  <c r="M236" i="11"/>
  <c r="J40" i="6"/>
  <c r="J62" i="6"/>
  <c r="J58" i="6"/>
  <c r="M79" i="27"/>
  <c r="J95" i="27"/>
  <c r="G95" i="27"/>
  <c r="J96" i="27"/>
  <c r="I96" i="27"/>
  <c r="R147" i="27"/>
  <c r="Z147" i="27"/>
  <c r="T64" i="11"/>
  <c r="V248" i="11"/>
  <c r="I28" i="27"/>
  <c r="G29" i="27"/>
  <c r="H96" i="27"/>
  <c r="H97" i="27"/>
  <c r="N131" i="27"/>
  <c r="P150" i="27"/>
  <c r="S162" i="27"/>
  <c r="R164" i="27"/>
  <c r="R165" i="27"/>
  <c r="I180" i="27"/>
  <c r="M32" i="8"/>
  <c r="I86" i="9"/>
  <c r="L117" i="9"/>
  <c r="V59" i="11"/>
  <c r="V61" i="11" s="1"/>
  <c r="Q59" i="11"/>
  <c r="J24" i="11"/>
  <c r="R158" i="11"/>
  <c r="R157" i="11"/>
  <c r="R153" i="11"/>
  <c r="X138" i="11" a="1"/>
  <c r="X138" i="11" s="1"/>
  <c r="Z236" i="11"/>
  <c r="Z253" i="11" s="1"/>
  <c r="R146" i="27"/>
  <c r="P224" i="27"/>
  <c r="L115" i="9"/>
  <c r="P164" i="11"/>
  <c r="P162" i="11"/>
  <c r="Q159" i="11"/>
  <c r="Y159" i="11"/>
  <c r="Y163" i="11"/>
  <c r="R164" i="11"/>
  <c r="Y164" i="11"/>
  <c r="M224" i="27"/>
  <c r="N225" i="27"/>
  <c r="S74" i="6" a="1"/>
  <c r="S74" i="6" s="1"/>
  <c r="T75" i="6" a="1"/>
  <c r="T75" i="6" s="1"/>
  <c r="F48" i="9"/>
  <c r="L87" i="9"/>
  <c r="J89" i="9"/>
  <c r="J115" i="9"/>
  <c r="I116" i="9"/>
  <c r="AF28" i="10"/>
  <c r="AC33" i="10"/>
  <c r="P58" i="11" a="1"/>
  <c r="P58" i="11" s="1"/>
  <c r="P44" i="12" a="1"/>
  <c r="P44" i="12" s="1"/>
  <c r="I90" i="9"/>
  <c r="L114" i="9"/>
  <c r="S225" i="11" a="1"/>
  <c r="S225" i="11" s="1"/>
  <c r="W225" i="11" a="1"/>
  <c r="W225" i="11" s="1"/>
  <c r="T233" i="11"/>
  <c r="S75" i="11"/>
  <c r="AB138" i="11" a="1"/>
  <c r="AB138" i="11" s="1"/>
  <c r="T232" i="11" a="1"/>
  <c r="T232" i="11" s="1"/>
  <c r="Q236" i="11"/>
  <c r="Q242" i="11" s="1"/>
  <c r="Y236" i="11"/>
  <c r="R242" i="11"/>
  <c r="P41" i="12" a="1"/>
  <c r="P41" i="12" s="1"/>
  <c r="X145" i="11" a="1"/>
  <c r="X145" i="11" s="1"/>
  <c r="AB233" i="11"/>
  <c r="AB232" i="11" a="1"/>
  <c r="AB232" i="11" s="1"/>
  <c r="P35" i="12" a="1"/>
  <c r="P35" i="12" s="1"/>
  <c r="Q42" i="12" a="1"/>
  <c r="Q42" i="12" s="1"/>
  <c r="AB145" i="11" a="1"/>
  <c r="AB145" i="11" s="1"/>
  <c r="Q35" i="12" a="1"/>
  <c r="Q35" i="12" s="1"/>
  <c r="I32" i="6"/>
  <c r="J26" i="6"/>
  <c r="H32" i="6"/>
  <c r="J25" i="6"/>
  <c r="J24" i="6"/>
  <c r="J23" i="6"/>
  <c r="J27" i="6"/>
  <c r="J22" i="6"/>
  <c r="J28" i="6"/>
  <c r="J29" i="6"/>
  <c r="C38" i="8"/>
  <c r="G38" i="8"/>
  <c r="D38" i="8"/>
  <c r="E14" i="8"/>
  <c r="C20" i="8" s="1"/>
  <c r="D88" i="9"/>
  <c r="E88" i="9"/>
  <c r="G88" i="9"/>
  <c r="H88" i="9"/>
  <c r="C88" i="9"/>
  <c r="F88" i="9"/>
  <c r="I33" i="6"/>
  <c r="H31" i="8"/>
  <c r="E17" i="8"/>
  <c r="C23" i="8" s="1"/>
  <c r="I24" i="6"/>
  <c r="I23" i="6"/>
  <c r="I31" i="6"/>
  <c r="I30" i="6"/>
  <c r="I28" i="6"/>
  <c r="I27" i="6"/>
  <c r="I26" i="6"/>
  <c r="H33" i="6"/>
  <c r="H26" i="6"/>
  <c r="H25" i="6"/>
  <c r="H27" i="6"/>
  <c r="H22" i="6"/>
  <c r="H28" i="6"/>
  <c r="J33" i="6"/>
  <c r="J32" i="6"/>
  <c r="J31" i="6"/>
  <c r="H24" i="6"/>
  <c r="I29" i="6"/>
  <c r="H23" i="6"/>
  <c r="H31" i="6"/>
  <c r="H30" i="6"/>
  <c r="I22" i="6"/>
  <c r="H29" i="6"/>
  <c r="E163" i="11"/>
  <c r="E158" i="11"/>
  <c r="D155" i="11"/>
  <c r="D152" i="11"/>
  <c r="D156" i="11"/>
  <c r="D160" i="11"/>
  <c r="D166" i="11"/>
  <c r="D164" i="11"/>
  <c r="M48" i="12"/>
  <c r="O27" i="10"/>
  <c r="M149" i="11"/>
  <c r="L149" i="11"/>
  <c r="D46" i="12"/>
  <c r="E46" i="12"/>
  <c r="J46" i="12"/>
  <c r="S46" i="12"/>
  <c r="S51" i="12" s="1"/>
  <c r="M50" i="12"/>
  <c r="O51" i="12"/>
  <c r="M52" i="12"/>
  <c r="M54" i="12"/>
  <c r="O55" i="12"/>
  <c r="M56" i="12"/>
  <c r="O57" i="12"/>
  <c r="M58" i="12"/>
  <c r="O59" i="12"/>
  <c r="M60" i="12"/>
  <c r="O61" i="12"/>
  <c r="M62" i="12"/>
  <c r="O63" i="12"/>
  <c r="E115" i="27"/>
  <c r="J48" i="27"/>
  <c r="I166" i="27"/>
  <c r="I48" i="27"/>
  <c r="O116" i="27"/>
  <c r="M116" i="27"/>
  <c r="Q116" i="27"/>
  <c r="S116" i="27"/>
  <c r="M208" i="27"/>
  <c r="M209" i="27"/>
  <c r="P206" i="27"/>
  <c r="F178" i="27"/>
  <c r="F197" i="27"/>
  <c r="H197" i="27"/>
  <c r="C197" i="27"/>
  <c r="C194" i="27"/>
  <c r="E194" i="27"/>
  <c r="D195" i="27"/>
  <c r="F194" i="27"/>
  <c r="F175" i="27"/>
  <c r="E180" i="27"/>
  <c r="C180" i="27"/>
  <c r="K163" i="27"/>
  <c r="J166" i="27"/>
  <c r="C162" i="27"/>
  <c r="J165" i="27"/>
  <c r="O163" i="27"/>
  <c r="J164" i="27"/>
  <c r="J162" i="27"/>
  <c r="M146" i="27"/>
  <c r="N148" i="27"/>
  <c r="J128" i="27"/>
  <c r="E128" i="27"/>
  <c r="F129" i="27"/>
  <c r="L131" i="27"/>
  <c r="F78" i="27"/>
  <c r="J78" i="27"/>
  <c r="C78" i="27"/>
  <c r="I80" i="27"/>
  <c r="D77" i="27"/>
  <c r="E76" i="27"/>
  <c r="F43" i="31"/>
  <c r="K47" i="27"/>
  <c r="N47" i="27"/>
  <c r="M47" i="27"/>
  <c r="I60" i="27"/>
  <c r="G60" i="27"/>
  <c r="F60" i="27"/>
  <c r="E60" i="27"/>
  <c r="J59" i="27"/>
  <c r="C40" i="27"/>
  <c r="C40" i="31" s="1"/>
  <c r="C46" i="31" s="1"/>
  <c r="C59" i="27"/>
  <c r="G86" i="9"/>
  <c r="D86" i="9"/>
  <c r="E89" i="9"/>
  <c r="E15" i="8"/>
  <c r="F90" i="9"/>
  <c r="O49" i="12"/>
  <c r="O48" i="12"/>
  <c r="D114" i="9"/>
  <c r="F116" i="9"/>
  <c r="E114" i="9"/>
  <c r="H117" i="9"/>
  <c r="O24" i="10"/>
  <c r="M35" i="10"/>
  <c r="P30" i="10"/>
  <c r="J62" i="11"/>
  <c r="N46" i="12"/>
  <c r="N48" i="12" s="1"/>
  <c r="T52" i="12"/>
  <c r="F148" i="27"/>
  <c r="C116" i="27"/>
  <c r="J116" i="27"/>
  <c r="H116" i="27"/>
  <c r="I116" i="27"/>
  <c r="D164" i="27"/>
  <c r="D162" i="27"/>
  <c r="G164" i="27"/>
  <c r="I162" i="27"/>
  <c r="I163" i="27"/>
  <c r="H166" i="27"/>
  <c r="L147" i="27"/>
  <c r="U112" i="27"/>
  <c r="J130" i="27"/>
  <c r="F130" i="27"/>
  <c r="G130" i="27"/>
  <c r="J131" i="27"/>
  <c r="G131" i="27"/>
  <c r="H132" i="27"/>
  <c r="C132" i="27"/>
  <c r="D132" i="27"/>
  <c r="L132" i="27"/>
  <c r="J129" i="27"/>
  <c r="K129" i="27"/>
  <c r="C94" i="27"/>
  <c r="C97" i="27" a="1"/>
  <c r="C97" i="27" s="1"/>
  <c r="F95" i="27" a="1"/>
  <c r="F95" i="27" s="1"/>
  <c r="F98" i="27" a="1"/>
  <c r="F98" i="27" s="1"/>
  <c r="G78" i="27"/>
  <c r="H77" i="27"/>
  <c r="I76" i="27"/>
  <c r="E80" i="27"/>
  <c r="F59" i="27"/>
  <c r="G61" i="27"/>
  <c r="F28" i="27"/>
  <c r="E152" i="11"/>
  <c r="E160" i="11"/>
  <c r="P33" i="10"/>
  <c r="O50" i="12"/>
  <c r="M51" i="12"/>
  <c r="O52" i="12"/>
  <c r="O54" i="12"/>
  <c r="M55" i="12"/>
  <c r="O56" i="12"/>
  <c r="M57" i="12"/>
  <c r="O58" i="12"/>
  <c r="M59" i="12"/>
  <c r="O60" i="12"/>
  <c r="M61" i="12"/>
  <c r="O62" i="12"/>
  <c r="M63" i="12"/>
  <c r="F115" i="27"/>
  <c r="J206" i="27"/>
  <c r="M207" i="27"/>
  <c r="E196" i="27"/>
  <c r="D197" i="27"/>
  <c r="G194" i="27"/>
  <c r="I194" i="27"/>
  <c r="F195" i="27"/>
  <c r="H195" i="27"/>
  <c r="G196" i="27"/>
  <c r="I196" i="27"/>
  <c r="H180" i="27"/>
  <c r="C164" i="27"/>
  <c r="G162" i="27"/>
  <c r="C163" i="27"/>
  <c r="M165" i="27"/>
  <c r="P164" i="27"/>
  <c r="M164" i="27"/>
  <c r="M162" i="27"/>
  <c r="M163" i="27"/>
  <c r="L166" i="27"/>
  <c r="N166" i="27"/>
  <c r="H147" i="27"/>
  <c r="E147" i="27"/>
  <c r="H148" i="27"/>
  <c r="G146" i="27"/>
  <c r="M148" i="27"/>
  <c r="K146" i="27"/>
  <c r="D129" i="27"/>
  <c r="H129" i="27"/>
  <c r="E129" i="27"/>
  <c r="K131" i="27"/>
  <c r="G132" i="27"/>
  <c r="D128" i="27"/>
  <c r="D96" i="27" a="1"/>
  <c r="D96" i="27" s="1"/>
  <c r="C98" i="27" a="1"/>
  <c r="C98" i="27" s="1"/>
  <c r="C77" i="27"/>
  <c r="F79" i="27"/>
  <c r="I79" i="27"/>
  <c r="D76" i="27"/>
  <c r="D80" i="27"/>
  <c r="E79" i="27"/>
  <c r="J77" i="27"/>
  <c r="I46" i="27"/>
  <c r="K48" i="27"/>
  <c r="M48" i="27"/>
  <c r="J62" i="27"/>
  <c r="C61" i="27"/>
  <c r="C31" i="27"/>
  <c r="E31" i="27"/>
  <c r="F89" i="9"/>
  <c r="F113" i="9"/>
  <c r="D116" i="9"/>
  <c r="F114" i="9"/>
  <c r="I62" i="11"/>
  <c r="I148" i="27"/>
  <c r="Q115" i="27"/>
  <c r="N115" i="27"/>
  <c r="P115" i="27"/>
  <c r="T115" i="27"/>
  <c r="R115" i="27"/>
  <c r="AG148" i="27"/>
  <c r="K162" i="27"/>
  <c r="G163" i="27"/>
  <c r="F166" i="27"/>
  <c r="P166" i="27"/>
  <c r="F165" i="27"/>
  <c r="N165" i="27"/>
  <c r="F164" i="27"/>
  <c r="F162" i="27"/>
  <c r="N147" i="27"/>
  <c r="C148" i="27"/>
  <c r="C146" i="27"/>
  <c r="J148" i="27"/>
  <c r="M147" i="27"/>
  <c r="F128" i="27"/>
  <c r="L130" i="27"/>
  <c r="H131" i="27"/>
  <c r="C43" i="27"/>
  <c r="C43" i="31" s="1"/>
  <c r="E62" i="27"/>
  <c r="G62" i="27"/>
  <c r="H60" i="27"/>
  <c r="F41" i="31"/>
  <c r="F47" i="31" s="1"/>
  <c r="D27" i="27"/>
  <c r="F58" i="6"/>
  <c r="F52" i="6"/>
  <c r="F66" i="6"/>
  <c r="E55" i="10"/>
  <c r="E54" i="10"/>
  <c r="F42" i="6"/>
  <c r="E54" i="6"/>
  <c r="E43" i="6"/>
  <c r="E53" i="6"/>
  <c r="E63" i="6"/>
  <c r="E58" i="6"/>
  <c r="E46" i="6"/>
  <c r="E66" i="6"/>
  <c r="G31" i="6" a="1"/>
  <c r="G31" i="6" s="1"/>
  <c r="G33" i="6"/>
  <c r="E47" i="6"/>
  <c r="G22" i="6" a="1"/>
  <c r="G22" i="6" s="1"/>
  <c r="F77" i="6" a="1"/>
  <c r="F77" i="6" s="1"/>
  <c r="G32" i="6" a="1"/>
  <c r="G32" i="6" s="1"/>
  <c r="F62" i="6"/>
  <c r="E59" i="6"/>
  <c r="F30" i="6" a="1"/>
  <c r="F30" i="6" s="1"/>
  <c r="G28" i="6" a="1"/>
  <c r="G28" i="6" s="1"/>
  <c r="E57" i="6"/>
  <c r="E60" i="6"/>
  <c r="E51" i="10"/>
  <c r="E62" i="10"/>
  <c r="E61" i="10"/>
  <c r="E59" i="10"/>
  <c r="E63" i="10"/>
  <c r="E60" i="10"/>
  <c r="E45" i="6"/>
  <c r="E40" i="6"/>
  <c r="G25" i="6" a="1"/>
  <c r="G25" i="6" s="1"/>
  <c r="E44" i="6"/>
  <c r="E61" i="6"/>
  <c r="I27" i="10"/>
  <c r="E49" i="10"/>
  <c r="G26" i="6" a="1"/>
  <c r="G26" i="6" s="1"/>
  <c r="F45" i="6"/>
  <c r="E42" i="6"/>
  <c r="F24" i="6" a="1"/>
  <c r="F24" i="6" s="1"/>
  <c r="E50" i="6"/>
  <c r="F50" i="6"/>
  <c r="G23" i="6" a="1"/>
  <c r="G23" i="6" s="1"/>
  <c r="E51" i="6"/>
  <c r="F84" i="6" a="1"/>
  <c r="F84" i="6" s="1"/>
  <c r="F85" i="6" a="1"/>
  <c r="F85" i="6" s="1"/>
  <c r="I32" i="10"/>
  <c r="E43" i="10"/>
  <c r="E40" i="10"/>
  <c r="E55" i="6"/>
  <c r="F29" i="6" a="1"/>
  <c r="F29" i="6" s="1"/>
  <c r="E39" i="6"/>
  <c r="F22" i="6" a="1"/>
  <c r="F22" i="6" s="1"/>
  <c r="E56" i="6"/>
  <c r="F27" i="6" a="1"/>
  <c r="F27" i="6" s="1"/>
  <c r="E52" i="6"/>
  <c r="E64" i="6"/>
  <c r="F64" i="6"/>
  <c r="E65" i="6"/>
  <c r="F74" i="6" a="1"/>
  <c r="F74" i="6" s="1"/>
  <c r="I84" i="6" a="1"/>
  <c r="I84" i="6" s="1"/>
  <c r="I77" i="6" a="1"/>
  <c r="I77" i="6" s="1"/>
  <c r="H79" i="6" a="1"/>
  <c r="H79" i="6" s="1"/>
  <c r="H80" i="6" a="1"/>
  <c r="H80" i="6" s="1"/>
  <c r="E58" i="10"/>
  <c r="E47" i="10"/>
  <c r="E53" i="10"/>
  <c r="E41" i="10"/>
  <c r="E50" i="10"/>
  <c r="K51" i="11" a="1"/>
  <c r="K51" i="11" s="1"/>
  <c r="K58" i="11" a="1"/>
  <c r="K58" i="11" s="1"/>
  <c r="G53" i="11" a="1"/>
  <c r="G53" i="11" s="1"/>
  <c r="K50" i="11" a="1"/>
  <c r="K50" i="11" s="1"/>
  <c r="K57" i="11" a="1"/>
  <c r="K57" i="11" s="1"/>
  <c r="C236" i="11"/>
  <c r="E236" i="11"/>
  <c r="H236" i="11"/>
  <c r="L236" i="11"/>
  <c r="G134" i="11" a="1"/>
  <c r="G134" i="11" s="1"/>
  <c r="C22" i="12"/>
  <c r="D22" i="12"/>
  <c r="G33" i="12" a="1"/>
  <c r="G33" i="12" s="1"/>
  <c r="G40" i="12" a="1"/>
  <c r="G40" i="12" s="1"/>
  <c r="G30" i="12" a="1"/>
  <c r="G30" i="12" s="1"/>
  <c r="G39" i="12" a="1"/>
  <c r="G39" i="12" s="1"/>
  <c r="G31" i="12" a="1"/>
  <c r="G31" i="12" s="1"/>
  <c r="G44" i="12" a="1"/>
  <c r="G44" i="12" s="1"/>
  <c r="G32" i="12" a="1"/>
  <c r="G32" i="12" s="1"/>
  <c r="K43" i="12"/>
  <c r="O229" i="11" a="1"/>
  <c r="O229" i="11" s="1"/>
  <c r="F223" i="11" a="1"/>
  <c r="F223" i="11" s="1"/>
  <c r="F230" i="11" a="1"/>
  <c r="F230" i="11" s="1"/>
  <c r="G227" i="11" a="1"/>
  <c r="G227" i="11" s="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G221" i="11" a="1"/>
  <c r="G221" i="11" s="1"/>
  <c r="K222" i="11" a="1"/>
  <c r="K222" i="11" s="1"/>
  <c r="K229" i="11" a="1"/>
  <c r="K229" i="11" s="1"/>
  <c r="J221" i="11" a="1"/>
  <c r="J221" i="11" s="1"/>
  <c r="J234" i="11" a="1"/>
  <c r="J234" i="11" s="1"/>
  <c r="K227" i="11" a="1"/>
  <c r="K227" i="11" s="1"/>
  <c r="E46" i="10"/>
  <c r="E52" i="10"/>
  <c r="E44" i="10"/>
  <c r="C47" i="9"/>
  <c r="G52" i="11" a="1"/>
  <c r="G52" i="11" s="1"/>
  <c r="G54" i="11" a="1"/>
  <c r="G54"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F222" i="11" a="1"/>
  <c r="F222" i="11" s="1"/>
  <c r="F227" i="11" a="1"/>
  <c r="F227" i="11" s="1"/>
  <c r="G234" i="11" a="1"/>
  <c r="G234" i="11" s="1"/>
  <c r="K224" i="11" a="1"/>
  <c r="K224" i="11" s="1"/>
  <c r="O222" i="11" a="1"/>
  <c r="O222" i="11" s="1"/>
  <c r="K230" i="11" a="1"/>
  <c r="K230" i="11" s="1"/>
  <c r="K234" i="11" a="1"/>
  <c r="K234" i="11" s="1"/>
  <c r="O227" i="11" a="1"/>
  <c r="O227" i="11" s="1"/>
  <c r="K52" i="11" a="1"/>
  <c r="K52" i="11" s="1"/>
  <c r="D23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N232" i="11" a="1"/>
  <c r="N232" i="11" s="1"/>
  <c r="K220" i="11" a="1"/>
  <c r="K220" i="11" s="1"/>
  <c r="T59" i="9"/>
  <c r="F40" i="9"/>
  <c r="T58" i="9"/>
  <c r="T56" i="9"/>
  <c r="G28" i="27"/>
  <c r="I29" i="27"/>
  <c r="V63" i="9"/>
  <c r="V59" i="9"/>
  <c r="G30" i="27"/>
  <c r="I30" i="27"/>
  <c r="I31" i="27"/>
  <c r="I45" i="27"/>
  <c r="N181" i="27"/>
  <c r="J181" i="27"/>
  <c r="H27" i="27"/>
  <c r="I27" i="27"/>
  <c r="J27" i="27"/>
  <c r="J29" i="27"/>
  <c r="M45" i="27"/>
  <c r="V55" i="9"/>
  <c r="I184" i="27"/>
  <c r="M184" i="27"/>
  <c r="R56" i="9"/>
  <c r="R61" i="9"/>
  <c r="J43" i="6"/>
  <c r="J49" i="6"/>
  <c r="J47" i="6"/>
  <c r="L45" i="27"/>
  <c r="K45" i="27"/>
  <c r="J28" i="27"/>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J182" i="27"/>
  <c r="I183" i="27"/>
  <c r="K183" i="27"/>
  <c r="J184" i="27"/>
  <c r="N194" i="27"/>
  <c r="AD208" i="27"/>
  <c r="J225" i="27"/>
  <c r="M225" i="27"/>
  <c r="I56" i="6"/>
  <c r="I52" i="6"/>
  <c r="P22" i="6" a="1"/>
  <c r="P22" i="6" s="1"/>
  <c r="I47" i="6"/>
  <c r="I44" i="6"/>
  <c r="I64" i="6"/>
  <c r="I61" i="6"/>
  <c r="P33" i="6" a="1"/>
  <c r="P33" i="6" s="1"/>
  <c r="I41" i="6"/>
  <c r="Q76" i="6" a="1"/>
  <c r="Q76" i="6" s="1"/>
  <c r="Q83" i="6" a="1"/>
  <c r="Q83" i="6" s="1"/>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3" i="10"/>
  <c r="J50" i="10"/>
  <c r="J60" i="10"/>
  <c r="J58"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AG209" i="27"/>
  <c r="J66" i="6"/>
  <c r="J65" i="6"/>
  <c r="J39" i="6"/>
  <c r="J48" i="6"/>
  <c r="J52" i="6"/>
  <c r="J53" i="6"/>
  <c r="Q22" i="6" a="1"/>
  <c r="Q22" i="6" s="1"/>
  <c r="J56" i="6"/>
  <c r="J57" i="6"/>
  <c r="J44" i="6"/>
  <c r="J51" i="6"/>
  <c r="J46" i="6"/>
  <c r="J54" i="6"/>
  <c r="J41" i="6"/>
  <c r="P29" i="6" a="1"/>
  <c r="P29" i="6" s="1"/>
  <c r="R74" i="6"/>
  <c r="P74" i="6" a="1"/>
  <c r="P74" i="6" s="1"/>
  <c r="P77" i="6" a="1"/>
  <c r="P77" i="6" s="1"/>
  <c r="V58" i="9"/>
  <c r="V56" i="9"/>
  <c r="N59" i="9"/>
  <c r="S61" i="9" s="1"/>
  <c r="V61" i="9"/>
  <c r="T63" i="9"/>
  <c r="E48" i="9"/>
  <c r="I89" i="9"/>
  <c r="J114" i="9"/>
  <c r="I115" i="9"/>
  <c r="AD32" i="10"/>
  <c r="AD30" i="10"/>
  <c r="AD23" i="10"/>
  <c r="AD28" i="10"/>
  <c r="AD24" i="10"/>
  <c r="AD25" i="10"/>
  <c r="AD26" i="10"/>
  <c r="AD27" i="10"/>
  <c r="AD29" i="10"/>
  <c r="AB30" i="10"/>
  <c r="AD31" i="10"/>
  <c r="AB32" i="10"/>
  <c r="AE32" i="10"/>
  <c r="AF33" i="10"/>
  <c r="AD34" i="10"/>
  <c r="Y35" i="10"/>
  <c r="I42" i="10"/>
  <c r="I60" i="10"/>
  <c r="I52" i="10"/>
  <c r="Z32" i="10"/>
  <c r="P125" i="11"/>
  <c r="V51" i="11" a="1"/>
  <c r="V51" i="11" s="1"/>
  <c r="J97" i="27"/>
  <c r="R113" i="27"/>
  <c r="R131" i="27"/>
  <c r="V131" i="27"/>
  <c r="V148" i="27"/>
  <c r="X148" i="27"/>
  <c r="R149" i="27"/>
  <c r="T149" i="27"/>
  <c r="Z149" i="27"/>
  <c r="V150" i="27"/>
  <c r="X150" i="27"/>
  <c r="V162" i="27"/>
  <c r="AD162" i="27"/>
  <c r="X163" i="27"/>
  <c r="Y166" i="27"/>
  <c r="M181" i="27"/>
  <c r="I182" i="27"/>
  <c r="J183" i="27"/>
  <c r="M183" i="27"/>
  <c r="K184" i="27"/>
  <c r="J195" i="27"/>
  <c r="P197" i="27"/>
  <c r="AG208" i="27"/>
  <c r="I40" i="6"/>
  <c r="P23" i="6" a="1"/>
  <c r="P23" i="6" s="1"/>
  <c r="Q78" i="6" a="1"/>
  <c r="Q78" i="6" s="1"/>
  <c r="P47" i="8"/>
  <c r="M53" i="8" s="1"/>
  <c r="M31" i="8"/>
  <c r="P48" i="8"/>
  <c r="K54" i="8" s="1"/>
  <c r="F38" i="9"/>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P75" i="6" a="1"/>
  <c r="P75" i="6" s="1"/>
  <c r="P80" i="6" a="1"/>
  <c r="P80" i="6" s="1"/>
  <c r="P79" i="6" a="1"/>
  <c r="P79" i="6" s="1"/>
  <c r="P82" i="6" a="1"/>
  <c r="P82" i="6" s="1"/>
  <c r="P85" i="6" a="1"/>
  <c r="P85" i="6" s="1"/>
  <c r="T55" i="9"/>
  <c r="T57" i="9"/>
  <c r="E40" i="9"/>
  <c r="U63" i="9"/>
  <c r="R63" i="9"/>
  <c r="I87" i="9"/>
  <c r="I113" i="9"/>
  <c r="J116" i="9"/>
  <c r="I117" i="9"/>
  <c r="AB23" i="10"/>
  <c r="AB34" i="10"/>
  <c r="AB35" i="10"/>
  <c r="AF23" i="10"/>
  <c r="AF34" i="10"/>
  <c r="AF35" i="10"/>
  <c r="AB24" i="10"/>
  <c r="AF24" i="10"/>
  <c r="AB25" i="10"/>
  <c r="AF25" i="10"/>
  <c r="AB26" i="10"/>
  <c r="AF26" i="10"/>
  <c r="AB27" i="10"/>
  <c r="AF27" i="10"/>
  <c r="AB29" i="10"/>
  <c r="AB31" i="10"/>
  <c r="AD33" i="10"/>
  <c r="AD35" i="10"/>
  <c r="I57" i="10"/>
  <c r="I48" i="10"/>
  <c r="S73" i="11"/>
  <c r="M76" i="11"/>
  <c r="S138" i="11" a="1"/>
  <c r="S138" i="11" s="1"/>
  <c r="S79" i="11"/>
  <c r="I44" i="10"/>
  <c r="S67" i="11"/>
  <c r="T138" i="11" a="1"/>
  <c r="T138" i="11" s="1"/>
  <c r="Y152" i="11"/>
  <c r="Y154" i="11"/>
  <c r="Y161" i="11"/>
  <c r="Y156" i="11"/>
  <c r="I24" i="11"/>
  <c r="Q155" i="11"/>
  <c r="X146" i="11"/>
  <c r="P156" i="11"/>
  <c r="P158" i="11"/>
  <c r="Q162" i="11"/>
  <c r="Q158" i="11"/>
  <c r="Q161" i="11"/>
  <c r="Q156" i="11"/>
  <c r="Q165" i="11"/>
  <c r="Y151" i="11"/>
  <c r="Q166" i="11"/>
  <c r="P151" i="11"/>
  <c r="Q164" i="11"/>
  <c r="U165" i="11"/>
  <c r="Z153" i="11"/>
  <c r="Z163" i="11"/>
  <c r="Z159" i="11"/>
  <c r="Z162" i="11"/>
  <c r="T133" i="11" a="1"/>
  <c r="T133" i="11" s="1"/>
  <c r="T146" i="11"/>
  <c r="V149" i="11"/>
  <c r="Y165" i="11"/>
  <c r="Q154" i="11"/>
  <c r="Y166" i="11"/>
  <c r="Y157" i="11"/>
  <c r="Q153" i="11"/>
  <c r="P157" i="11"/>
  <c r="Q160" i="11"/>
  <c r="AB136" i="11" a="1"/>
  <c r="AB136" i="11" s="1"/>
  <c r="W146" i="11"/>
  <c r="H34" i="11"/>
  <c r="P246" i="11"/>
  <c r="P253" i="11"/>
  <c r="S220" i="11" a="1"/>
  <c r="S220" i="11" s="1"/>
  <c r="S222" i="11" a="1"/>
  <c r="S222" i="11" s="1"/>
  <c r="W222" i="11" a="1"/>
  <c r="W222" i="11" s="1"/>
  <c r="S223" i="11" a="1"/>
  <c r="S223" i="11" s="1"/>
  <c r="AA223" i="11" a="1"/>
  <c r="AA223" i="11" s="1"/>
  <c r="S224" i="11" a="1"/>
  <c r="S224" i="11" s="1"/>
  <c r="P250" i="11"/>
  <c r="P245" i="11"/>
  <c r="P240" i="11"/>
  <c r="P243" i="11"/>
  <c r="P249" i="11"/>
  <c r="V240" i="11"/>
  <c r="V245" i="11"/>
  <c r="V252" i="11"/>
  <c r="T220" i="11" a="1"/>
  <c r="T220" i="11" s="1"/>
  <c r="X220" i="11" a="1"/>
  <c r="X220" i="11" s="1"/>
  <c r="T221" i="11" a="1"/>
  <c r="T221" i="11" s="1"/>
  <c r="X222" i="11" a="1"/>
  <c r="X222" i="11" s="1"/>
  <c r="X223" i="11" a="1"/>
  <c r="X223" i="11" s="1"/>
  <c r="P247" i="11"/>
  <c r="P238" i="11"/>
  <c r="P241" i="11"/>
  <c r="P242" i="11"/>
  <c r="R253" i="11"/>
  <c r="J34" i="11"/>
  <c r="R239" i="11"/>
  <c r="R245" i="11"/>
  <c r="R248" i="11"/>
  <c r="R247" i="11"/>
  <c r="V239" i="11"/>
  <c r="R250" i="11"/>
  <c r="R244" i="11"/>
  <c r="P251" i="11"/>
  <c r="U45" i="12"/>
  <c r="AA225" i="11" a="1"/>
  <c r="AA225" i="11" s="1"/>
  <c r="W233" i="11"/>
  <c r="S299" i="11"/>
  <c r="X226" i="11" a="1"/>
  <c r="X226" i="11" s="1"/>
  <c r="U236" i="11"/>
  <c r="P239" i="11"/>
  <c r="X211" i="27" l="1"/>
  <c r="AA211" i="27"/>
  <c r="AJ211" i="27"/>
  <c r="AE211" i="27"/>
  <c r="AF211" i="27"/>
  <c r="AD211" i="27"/>
  <c r="V211" i="27"/>
  <c r="U211" i="27"/>
  <c r="Y211" i="27"/>
  <c r="AH211" i="27"/>
  <c r="AB211" i="27"/>
  <c r="T211" i="27"/>
  <c r="AC211" i="27"/>
  <c r="Z211" i="27"/>
  <c r="AI211" i="27"/>
  <c r="AG211" i="27"/>
  <c r="W211" i="27"/>
  <c r="K46" i="27"/>
  <c r="C52" i="12"/>
  <c r="I27" i="31"/>
  <c r="N182" i="27"/>
  <c r="C151" i="11"/>
  <c r="E67" i="11"/>
  <c r="H152" i="11"/>
  <c r="G27" i="31"/>
  <c r="D27" i="31"/>
  <c r="F27" i="31"/>
  <c r="Z244" i="11"/>
  <c r="Z242" i="11"/>
  <c r="Z241" i="11"/>
  <c r="K182" i="27"/>
  <c r="M46" i="27"/>
  <c r="C48" i="12"/>
  <c r="E73" i="11"/>
  <c r="H153" i="11"/>
  <c r="L182" i="27"/>
  <c r="I47" i="31"/>
  <c r="C27" i="31"/>
  <c r="H27" i="31"/>
  <c r="G149" i="27"/>
  <c r="F149" i="27"/>
  <c r="C55" i="12"/>
  <c r="J149" i="27"/>
  <c r="C63" i="12"/>
  <c r="R165" i="11"/>
  <c r="E25" i="11"/>
  <c r="I53" i="10"/>
  <c r="G33" i="8"/>
  <c r="H33" i="8" s="1"/>
  <c r="E39" i="8" s="1"/>
  <c r="M149" i="27"/>
  <c r="R152" i="11"/>
  <c r="V244" i="11"/>
  <c r="E156" i="11"/>
  <c r="E29" i="27"/>
  <c r="D28" i="31"/>
  <c r="I49" i="6"/>
  <c r="I53" i="6"/>
  <c r="V243" i="11"/>
  <c r="D224" i="27"/>
  <c r="F61" i="6"/>
  <c r="R251" i="11"/>
  <c r="Z252" i="11"/>
  <c r="R240" i="11"/>
  <c r="V247" i="11"/>
  <c r="P152" i="11"/>
  <c r="I65" i="6"/>
  <c r="I57" i="6"/>
  <c r="E111" i="6"/>
  <c r="F46" i="6"/>
  <c r="R243" i="11"/>
  <c r="V246" i="11"/>
  <c r="G224" i="27"/>
  <c r="T50" i="12"/>
  <c r="R249" i="11"/>
  <c r="R252" i="11"/>
  <c r="P160" i="11"/>
  <c r="I50" i="10"/>
  <c r="I55" i="6"/>
  <c r="I60" i="6"/>
  <c r="I48" i="6"/>
  <c r="N149" i="27"/>
  <c r="P154" i="11"/>
  <c r="V242" i="11"/>
  <c r="E225" i="27"/>
  <c r="J84" i="6" a="1"/>
  <c r="J84" i="6" s="1"/>
  <c r="J78" i="6" a="1"/>
  <c r="J78" i="6" s="1"/>
  <c r="J81" i="6" a="1"/>
  <c r="J81" i="6" s="1"/>
  <c r="L49" i="31"/>
  <c r="G45" i="27"/>
  <c r="F41" i="6"/>
  <c r="O299" i="11"/>
  <c r="C29" i="27"/>
  <c r="C128" i="27"/>
  <c r="J27" i="31"/>
  <c r="N184" i="27"/>
  <c r="C49" i="31"/>
  <c r="F31" i="27"/>
  <c r="I14" i="31"/>
  <c r="E112" i="6"/>
  <c r="E76" i="11"/>
  <c r="E95" i="27" a="1"/>
  <c r="E95" i="27" s="1"/>
  <c r="D95" i="27" a="1"/>
  <c r="D95" i="27" s="1"/>
  <c r="C95" i="27" a="1"/>
  <c r="C95" i="27" s="1"/>
  <c r="T31" i="31"/>
  <c r="E94" i="27" a="1"/>
  <c r="E94" i="27" s="1"/>
  <c r="F94" i="27" a="1"/>
  <c r="F94" i="27" s="1"/>
  <c r="D94" i="27" a="1"/>
  <c r="D94" i="27" s="1"/>
  <c r="J209" i="27"/>
  <c r="E78" i="11"/>
  <c r="C90" i="9"/>
  <c r="F96" i="27" a="1"/>
  <c r="F96" i="27" s="1"/>
  <c r="C96" i="27" a="1"/>
  <c r="C96" i="27" s="1"/>
  <c r="I49" i="31"/>
  <c r="C51" i="31" s="1"/>
  <c r="E47" i="31"/>
  <c r="X31" i="31"/>
  <c r="J15" i="31"/>
  <c r="D49" i="31"/>
  <c r="I15" i="31"/>
  <c r="U29" i="31"/>
  <c r="V29" i="31"/>
  <c r="T29" i="31"/>
  <c r="M150" i="27"/>
  <c r="K25" i="31"/>
  <c r="E182" i="27"/>
  <c r="F7" i="31"/>
  <c r="C45" i="27"/>
  <c r="H39" i="31"/>
  <c r="F45" i="31"/>
  <c r="P30" i="31"/>
  <c r="I12" i="31"/>
  <c r="K13" i="31"/>
  <c r="S31" i="31"/>
  <c r="J40" i="10"/>
  <c r="N53" i="12"/>
  <c r="H181" i="27"/>
  <c r="F6" i="31"/>
  <c r="G184" i="27"/>
  <c r="F9" i="31"/>
  <c r="G225" i="27"/>
  <c r="F46" i="31"/>
  <c r="C47" i="31"/>
  <c r="K12" i="31"/>
  <c r="R29" i="31"/>
  <c r="V31" i="31"/>
  <c r="V30" i="31"/>
  <c r="I13" i="31"/>
  <c r="D45" i="31"/>
  <c r="J55" i="10"/>
  <c r="J53" i="10"/>
  <c r="F60" i="6"/>
  <c r="N49" i="12"/>
  <c r="D182" i="27"/>
  <c r="F49" i="31"/>
  <c r="F225" i="27"/>
  <c r="H45" i="27"/>
  <c r="J49" i="31"/>
  <c r="O30" i="31"/>
  <c r="X30" i="31"/>
  <c r="O29" i="31"/>
  <c r="K14" i="31"/>
  <c r="D47" i="31"/>
  <c r="K148" i="27"/>
  <c r="K23" i="31"/>
  <c r="K29" i="31" s="1"/>
  <c r="L48" i="27"/>
  <c r="I42" i="31"/>
  <c r="U31" i="31"/>
  <c r="J47" i="31"/>
  <c r="Q29" i="31"/>
  <c r="P29" i="31"/>
  <c r="R31" i="31"/>
  <c r="L47" i="31"/>
  <c r="J54" i="10"/>
  <c r="J51" i="10"/>
  <c r="I121" i="11"/>
  <c r="J93" i="6"/>
  <c r="F30" i="27"/>
  <c r="M182" i="27"/>
  <c r="O31" i="31"/>
  <c r="T30" i="31"/>
  <c r="U30" i="31"/>
  <c r="J14" i="31"/>
  <c r="K49" i="31"/>
  <c r="F183" i="27"/>
  <c r="F8" i="31"/>
  <c r="Q30" i="31"/>
  <c r="E46" i="31"/>
  <c r="K15" i="31"/>
  <c r="E49" i="31"/>
  <c r="X29" i="31"/>
  <c r="Q31" i="31"/>
  <c r="P31" i="31"/>
  <c r="K47" i="31"/>
  <c r="I92" i="6"/>
  <c r="D148" i="27"/>
  <c r="I149" i="27"/>
  <c r="K24" i="31"/>
  <c r="K30" i="31" s="1"/>
  <c r="J46" i="27"/>
  <c r="I40" i="31"/>
  <c r="D46" i="31"/>
  <c r="S29" i="31"/>
  <c r="J12" i="31"/>
  <c r="J13" i="31"/>
  <c r="S30" i="31"/>
  <c r="R30" i="31"/>
  <c r="C45" i="31"/>
  <c r="E150" i="27"/>
  <c r="E104" i="6"/>
  <c r="C53" i="12"/>
  <c r="J113" i="6"/>
  <c r="K62" i="9"/>
  <c r="J61" i="27"/>
  <c r="C42" i="27"/>
  <c r="C42" i="31" s="1"/>
  <c r="I54" i="6"/>
  <c r="C60" i="27"/>
  <c r="C225" i="27"/>
  <c r="I77" i="27"/>
  <c r="E77" i="27"/>
  <c r="E59" i="27"/>
  <c r="C79" i="27"/>
  <c r="J79" i="27"/>
  <c r="H79" i="27"/>
  <c r="G79" i="27"/>
  <c r="C76" i="27"/>
  <c r="H61" i="27"/>
  <c r="D59" i="9"/>
  <c r="I64" i="9" s="1"/>
  <c r="J35" i="11"/>
  <c r="I158" i="11"/>
  <c r="F224" i="27"/>
  <c r="P165" i="11"/>
  <c r="E46" i="9"/>
  <c r="S61" i="12"/>
  <c r="U162" i="11"/>
  <c r="P159" i="11"/>
  <c r="E159" i="11"/>
  <c r="E224" i="27"/>
  <c r="I50" i="8"/>
  <c r="H56" i="8" s="1"/>
  <c r="N150" i="27"/>
  <c r="E184" i="27"/>
  <c r="I150" i="27"/>
  <c r="H24" i="11"/>
  <c r="E148" i="27"/>
  <c r="J94" i="6"/>
  <c r="I59" i="6"/>
  <c r="L150" i="27"/>
  <c r="P161" i="11"/>
  <c r="D125" i="11"/>
  <c r="F107" i="11" s="1"/>
  <c r="I47" i="27"/>
  <c r="L47" i="27"/>
  <c r="J47" i="27"/>
  <c r="C28" i="27"/>
  <c r="J106" i="6"/>
  <c r="J116" i="6"/>
  <c r="J101" i="6"/>
  <c r="G81" i="6" a="1"/>
  <c r="G81" i="6" s="1"/>
  <c r="F115" i="6"/>
  <c r="E91" i="6"/>
  <c r="F81" i="6" a="1"/>
  <c r="F81" i="6" s="1"/>
  <c r="K77" i="6" s="1" a="1"/>
  <c r="K77" i="6" s="1"/>
  <c r="E118" i="6"/>
  <c r="F38" i="8"/>
  <c r="E38" i="8"/>
  <c r="F44" i="9"/>
  <c r="Z250" i="11"/>
  <c r="Z243" i="11"/>
  <c r="K125" i="11"/>
  <c r="M94" i="11" s="1"/>
  <c r="F56" i="6"/>
  <c r="F49" i="6"/>
  <c r="G29" i="6" a="1"/>
  <c r="G29" i="6" s="1"/>
  <c r="F44" i="6"/>
  <c r="F54" i="6"/>
  <c r="F39" i="6"/>
  <c r="F63" i="6"/>
  <c r="F48" i="6"/>
  <c r="F59" i="6"/>
  <c r="F53" i="6"/>
  <c r="F40" i="6"/>
  <c r="F47" i="6"/>
  <c r="R51" i="12"/>
  <c r="R53" i="12"/>
  <c r="F107" i="6"/>
  <c r="F39" i="9"/>
  <c r="F45" i="9" s="1"/>
  <c r="S50" i="12"/>
  <c r="S55" i="12"/>
  <c r="AA233" i="11"/>
  <c r="W299" i="11"/>
  <c r="Y260" i="11" s="1"/>
  <c r="J63" i="10"/>
  <c r="J59" i="10"/>
  <c r="J44" i="10"/>
  <c r="J61" i="10"/>
  <c r="J62" i="10"/>
  <c r="J56" i="10"/>
  <c r="J42" i="10"/>
  <c r="J57" i="10"/>
  <c r="V251" i="11"/>
  <c r="V238" i="11"/>
  <c r="V250" i="11"/>
  <c r="V253" i="11"/>
  <c r="V241" i="11"/>
  <c r="R155" i="11"/>
  <c r="R160" i="11"/>
  <c r="R154" i="11"/>
  <c r="R163" i="11"/>
  <c r="R151" i="11"/>
  <c r="Y32" i="10"/>
  <c r="AG33" i="10" s="1"/>
  <c r="I40" i="10"/>
  <c r="I43" i="10"/>
  <c r="N48" i="27"/>
  <c r="L46" i="27"/>
  <c r="C159" i="11"/>
  <c r="F27" i="27"/>
  <c r="V31" i="6"/>
  <c r="AH30" i="10"/>
  <c r="I45" i="10"/>
  <c r="I41" i="10"/>
  <c r="C59" i="12"/>
  <c r="C49" i="12"/>
  <c r="C62" i="12"/>
  <c r="P252" i="11"/>
  <c r="P153" i="11"/>
  <c r="P155" i="11"/>
  <c r="P163" i="11"/>
  <c r="P248" i="11"/>
  <c r="O55" i="8"/>
  <c r="J82" i="6" a="1"/>
  <c r="J82" i="6" s="1"/>
  <c r="E41" i="6"/>
  <c r="H225" i="27"/>
  <c r="J85" i="6" a="1"/>
  <c r="J85" i="6" s="1"/>
  <c r="J76" i="6" a="1"/>
  <c r="J76" i="6" s="1"/>
  <c r="J207" i="27"/>
  <c r="E74" i="11"/>
  <c r="E71" i="11"/>
  <c r="I225" i="27"/>
  <c r="J232" i="11" a="1"/>
  <c r="J232" i="11" s="1"/>
  <c r="E90" i="9"/>
  <c r="T60" i="12"/>
  <c r="J14" i="12"/>
  <c r="J12" i="12" s="1"/>
  <c r="J17" i="12" s="1"/>
  <c r="T59" i="12"/>
  <c r="T61" i="12"/>
  <c r="T48" i="12"/>
  <c r="T58" i="12"/>
  <c r="T53" i="12"/>
  <c r="T63" i="12"/>
  <c r="O53" i="12"/>
  <c r="X235" i="11"/>
  <c r="D62" i="11"/>
  <c r="D77" i="11" s="1"/>
  <c r="O225" i="11" a="1"/>
  <c r="O225" i="11" s="1"/>
  <c r="F233" i="11"/>
  <c r="O68" i="11"/>
  <c r="O71" i="11"/>
  <c r="J17" i="11"/>
  <c r="O79" i="11"/>
  <c r="O65" i="11"/>
  <c r="O72" i="11"/>
  <c r="S63" i="12"/>
  <c r="E181" i="27"/>
  <c r="S56" i="12"/>
  <c r="R238" i="11"/>
  <c r="R246" i="11"/>
  <c r="E149" i="27"/>
  <c r="E27" i="27"/>
  <c r="C27" i="27"/>
  <c r="I49" i="8"/>
  <c r="H55" i="8" s="1"/>
  <c r="I51" i="8"/>
  <c r="C57" i="8" s="1"/>
  <c r="N56" i="8"/>
  <c r="J56" i="8"/>
  <c r="J105" i="6"/>
  <c r="J102" i="6"/>
  <c r="F104" i="6"/>
  <c r="F57" i="6"/>
  <c r="F43" i="6"/>
  <c r="F55" i="6"/>
  <c r="F51" i="6"/>
  <c r="G150" i="27"/>
  <c r="S49" i="12"/>
  <c r="H150" i="27"/>
  <c r="H151" i="27" s="1"/>
  <c r="K149" i="27"/>
  <c r="Q241" i="11"/>
  <c r="F45" i="27"/>
  <c r="E45" i="27"/>
  <c r="D149" i="27"/>
  <c r="I156" i="11"/>
  <c r="E66" i="11"/>
  <c r="E70" i="11"/>
  <c r="S77" i="11"/>
  <c r="S69" i="11"/>
  <c r="I66" i="6"/>
  <c r="I42" i="6"/>
  <c r="H149" i="27"/>
  <c r="C30" i="27"/>
  <c r="E30" i="27"/>
  <c r="C149" i="27"/>
  <c r="D31" i="27"/>
  <c r="I48" i="8"/>
  <c r="E54" i="8" s="1"/>
  <c r="K55" i="9"/>
  <c r="E59" i="9"/>
  <c r="C59" i="9"/>
  <c r="H62" i="9" s="1"/>
  <c r="L57" i="9"/>
  <c r="O233" i="11"/>
  <c r="C62" i="11"/>
  <c r="C65" i="11" s="1"/>
  <c r="D157" i="11"/>
  <c r="R59" i="9"/>
  <c r="R60" i="9"/>
  <c r="H13" i="12"/>
  <c r="M49" i="12"/>
  <c r="T57" i="12"/>
  <c r="F225" i="11" a="1"/>
  <c r="F225" i="11" s="1"/>
  <c r="J146" i="11"/>
  <c r="G212" i="11"/>
  <c r="I200" i="11" s="1"/>
  <c r="D78" i="11"/>
  <c r="G146" i="11"/>
  <c r="I88" i="11"/>
  <c r="I152" i="11"/>
  <c r="I155" i="11"/>
  <c r="I154" i="11"/>
  <c r="I160" i="11"/>
  <c r="E72" i="11"/>
  <c r="E64" i="11"/>
  <c r="E75" i="11"/>
  <c r="E68" i="11"/>
  <c r="E79" i="11"/>
  <c r="I96" i="11"/>
  <c r="K61" i="11"/>
  <c r="K62" i="11" s="1"/>
  <c r="K68" i="11" s="1"/>
  <c r="I151" i="11"/>
  <c r="I165" i="11"/>
  <c r="I153" i="11"/>
  <c r="I164" i="11"/>
  <c r="E17" i="11"/>
  <c r="E65" i="11"/>
  <c r="E77" i="11"/>
  <c r="I166" i="11"/>
  <c r="J225" i="11" a="1"/>
  <c r="J225" i="11" s="1"/>
  <c r="N145" i="11" a="1"/>
  <c r="N145" i="11" s="1"/>
  <c r="I157" i="11"/>
  <c r="I162" i="11"/>
  <c r="I163" i="11"/>
  <c r="J55" i="9"/>
  <c r="J59" i="9"/>
  <c r="J61" i="9"/>
  <c r="J62" i="9"/>
  <c r="J57" i="9"/>
  <c r="J64" i="9"/>
  <c r="J58" i="9"/>
  <c r="D40" i="9"/>
  <c r="J63" i="9"/>
  <c r="J56" i="9"/>
  <c r="K60" i="9"/>
  <c r="K56" i="9"/>
  <c r="J60" i="9"/>
  <c r="K59" i="9"/>
  <c r="K64" i="9"/>
  <c r="F54" i="8"/>
  <c r="I47" i="8"/>
  <c r="E53" i="8" s="1"/>
  <c r="E94" i="6"/>
  <c r="F117" i="6"/>
  <c r="E109" i="6"/>
  <c r="E98" i="6"/>
  <c r="E93" i="6"/>
  <c r="E100" i="6"/>
  <c r="E99" i="6"/>
  <c r="F101" i="6"/>
  <c r="E95" i="6"/>
  <c r="E113" i="6"/>
  <c r="F95" i="6"/>
  <c r="F111" i="6"/>
  <c r="F108" i="6"/>
  <c r="E102" i="6"/>
  <c r="E114" i="6"/>
  <c r="E116" i="6"/>
  <c r="E105" i="6"/>
  <c r="E103" i="6"/>
  <c r="F99" i="6"/>
  <c r="E92" i="6"/>
  <c r="E115" i="6"/>
  <c r="F118" i="6"/>
  <c r="E97" i="6"/>
  <c r="E107" i="6"/>
  <c r="E110" i="6"/>
  <c r="F109" i="6"/>
  <c r="F32" i="6" a="1"/>
  <c r="F32" i="6" s="1"/>
  <c r="K29" i="6" s="1"/>
  <c r="E62" i="6"/>
  <c r="K115" i="27"/>
  <c r="D115" i="27"/>
  <c r="I115" i="27"/>
  <c r="E28" i="27"/>
  <c r="G115" i="27"/>
  <c r="C115" i="27"/>
  <c r="H115" i="27"/>
  <c r="D183" i="27"/>
  <c r="E183" i="27"/>
  <c r="D28" i="27"/>
  <c r="J115" i="27"/>
  <c r="H224" i="27"/>
  <c r="I224" i="27"/>
  <c r="F29" i="27"/>
  <c r="U166" i="11"/>
  <c r="U155" i="11"/>
  <c r="U154" i="11"/>
  <c r="U151" i="11"/>
  <c r="U152" i="11"/>
  <c r="U156" i="11"/>
  <c r="U153" i="11"/>
  <c r="J36" i="11"/>
  <c r="Z246" i="11"/>
  <c r="Z249" i="11"/>
  <c r="U159" i="11"/>
  <c r="U161" i="11"/>
  <c r="T212" i="11"/>
  <c r="V185" i="11" s="1"/>
  <c r="I61" i="10"/>
  <c r="I55" i="10"/>
  <c r="I62" i="10"/>
  <c r="J117" i="6"/>
  <c r="I63" i="10"/>
  <c r="I56" i="10"/>
  <c r="I49" i="10"/>
  <c r="J109" i="6"/>
  <c r="J98" i="6"/>
  <c r="F102" i="6"/>
  <c r="F105" i="6"/>
  <c r="F96" i="6"/>
  <c r="G84" i="6" a="1"/>
  <c r="G84" i="6" s="1"/>
  <c r="S57" i="12"/>
  <c r="E161" i="11"/>
  <c r="E166" i="11"/>
  <c r="S58" i="12"/>
  <c r="C41" i="8"/>
  <c r="I25" i="11"/>
  <c r="E164" i="11"/>
  <c r="E162" i="11"/>
  <c r="R69" i="11"/>
  <c r="R79" i="11"/>
  <c r="R64" i="11"/>
  <c r="R73" i="11"/>
  <c r="H18" i="11"/>
  <c r="R65" i="11"/>
  <c r="R71" i="11"/>
  <c r="R74" i="11"/>
  <c r="R72" i="11"/>
  <c r="R68" i="11"/>
  <c r="R76" i="11"/>
  <c r="R67" i="11"/>
  <c r="R70" i="11"/>
  <c r="R78" i="11"/>
  <c r="R66" i="11"/>
  <c r="R77" i="11"/>
  <c r="R75" i="11"/>
  <c r="Z158" i="11"/>
  <c r="U163" i="11"/>
  <c r="M77" i="11"/>
  <c r="J55" i="8"/>
  <c r="K55" i="8"/>
  <c r="M55" i="8"/>
  <c r="N55" i="8"/>
  <c r="Z154" i="11"/>
  <c r="Z156" i="11"/>
  <c r="U158" i="11"/>
  <c r="T299" i="11"/>
  <c r="V294" i="11" s="1"/>
  <c r="Z238" i="11"/>
  <c r="U164" i="11"/>
  <c r="I58" i="10"/>
  <c r="I47" i="10"/>
  <c r="I54" i="10"/>
  <c r="I51" i="10"/>
  <c r="J110" i="6"/>
  <c r="J97" i="6"/>
  <c r="I46" i="10"/>
  <c r="I59" i="10"/>
  <c r="F47" i="10"/>
  <c r="F91" i="6"/>
  <c r="H125" i="11"/>
  <c r="J120" i="11" s="1"/>
  <c r="F113" i="6"/>
  <c r="S59" i="12"/>
  <c r="E153" i="11"/>
  <c r="E155" i="11"/>
  <c r="G181" i="27"/>
  <c r="G183" i="27"/>
  <c r="S60" i="12"/>
  <c r="E151" i="11"/>
  <c r="Q61" i="11"/>
  <c r="E157" i="11"/>
  <c r="E24" i="11"/>
  <c r="I17" i="11"/>
  <c r="N66" i="11"/>
  <c r="N67" i="11"/>
  <c r="N72" i="11"/>
  <c r="N78" i="11"/>
  <c r="N73" i="11"/>
  <c r="N79" i="11"/>
  <c r="N74" i="11"/>
  <c r="N77" i="11"/>
  <c r="N65" i="11"/>
  <c r="N64" i="11"/>
  <c r="N68" i="11"/>
  <c r="N69" i="11"/>
  <c r="N71" i="11"/>
  <c r="N75" i="11"/>
  <c r="N70" i="11"/>
  <c r="N76" i="11"/>
  <c r="R159" i="11"/>
  <c r="R161" i="11"/>
  <c r="R166" i="11"/>
  <c r="Z152" i="11"/>
  <c r="Z155" i="11"/>
  <c r="S71" i="11"/>
  <c r="N35" i="8"/>
  <c r="M41" i="8" s="1"/>
  <c r="I63" i="6"/>
  <c r="R156" i="11"/>
  <c r="Z245" i="11"/>
  <c r="C183" i="27"/>
  <c r="E154" i="11"/>
  <c r="J45" i="10"/>
  <c r="J52" i="10"/>
  <c r="J48" i="10"/>
  <c r="J41" i="10"/>
  <c r="J26" i="11"/>
  <c r="Z151" i="11"/>
  <c r="Z165" i="11"/>
  <c r="Z166" i="11"/>
  <c r="Z164" i="11"/>
  <c r="Z161" i="11"/>
  <c r="Z160" i="11"/>
  <c r="M78" i="11"/>
  <c r="M70" i="11"/>
  <c r="M74" i="11"/>
  <c r="M66" i="11"/>
  <c r="M64" i="11"/>
  <c r="M68" i="11"/>
  <c r="M79" i="11"/>
  <c r="M65" i="11"/>
  <c r="M72" i="11"/>
  <c r="M71" i="11"/>
  <c r="M67" i="11"/>
  <c r="H17" i="11"/>
  <c r="M69" i="11"/>
  <c r="O109" i="12"/>
  <c r="M75" i="11"/>
  <c r="S66" i="11"/>
  <c r="S64" i="11"/>
  <c r="S72" i="11"/>
  <c r="I18" i="11"/>
  <c r="S78" i="11"/>
  <c r="S74" i="11"/>
  <c r="S70" i="11"/>
  <c r="S76" i="11"/>
  <c r="S68" i="11"/>
  <c r="L57" i="8"/>
  <c r="J57" i="8"/>
  <c r="K57" i="8"/>
  <c r="N57" i="8"/>
  <c r="M57" i="8"/>
  <c r="O57" i="8"/>
  <c r="N33" i="8"/>
  <c r="M39" i="8" s="1"/>
  <c r="P32" i="6" a="1"/>
  <c r="P32" i="6" s="1"/>
  <c r="U24" i="6" s="1"/>
  <c r="I62" i="6"/>
  <c r="I51" i="6"/>
  <c r="I58" i="6"/>
  <c r="I45" i="6"/>
  <c r="I43" i="6"/>
  <c r="I50" i="6"/>
  <c r="I39" i="6"/>
  <c r="U157" i="11"/>
  <c r="U262" i="11"/>
  <c r="U259" i="11"/>
  <c r="G39" i="8"/>
  <c r="C39" i="8"/>
  <c r="U61" i="9"/>
  <c r="Y247" i="11"/>
  <c r="Y242" i="11"/>
  <c r="Y251" i="11"/>
  <c r="Y253" i="11"/>
  <c r="Y252" i="11"/>
  <c r="Y243" i="11"/>
  <c r="Y248" i="11"/>
  <c r="Y241" i="11"/>
  <c r="Y240" i="11"/>
  <c r="I36" i="11"/>
  <c r="Y250" i="11"/>
  <c r="Y239" i="11"/>
  <c r="Y249" i="11"/>
  <c r="M250" i="11"/>
  <c r="M247" i="11"/>
  <c r="M253" i="11"/>
  <c r="M243" i="11"/>
  <c r="M248" i="11"/>
  <c r="M249" i="11"/>
  <c r="M238" i="11"/>
  <c r="M251" i="11"/>
  <c r="M252" i="11"/>
  <c r="M244" i="11"/>
  <c r="M241" i="11"/>
  <c r="M240" i="11"/>
  <c r="M246" i="11"/>
  <c r="M239" i="11"/>
  <c r="E36" i="11"/>
  <c r="M242" i="11"/>
  <c r="M245" i="11"/>
  <c r="C125" i="11"/>
  <c r="E108" i="11" s="1"/>
  <c r="F59" i="11"/>
  <c r="F100" i="6"/>
  <c r="E108" i="6"/>
  <c r="F182" i="27"/>
  <c r="C182" i="27"/>
  <c r="C50" i="12"/>
  <c r="H183" i="27"/>
  <c r="I61" i="9"/>
  <c r="C166" i="11"/>
  <c r="H54" i="12"/>
  <c r="Y238" i="11"/>
  <c r="S235" i="11"/>
  <c r="S236" i="11" s="1"/>
  <c r="Z247" i="11"/>
  <c r="Z251" i="11"/>
  <c r="Z240" i="11"/>
  <c r="Z248" i="11"/>
  <c r="E35" i="11"/>
  <c r="I241" i="11"/>
  <c r="I245" i="11"/>
  <c r="I240" i="11"/>
  <c r="I244" i="11"/>
  <c r="I251" i="11"/>
  <c r="I247" i="11"/>
  <c r="I248" i="11"/>
  <c r="I252" i="11"/>
  <c r="I238" i="11"/>
  <c r="I249" i="11"/>
  <c r="I246" i="11"/>
  <c r="I243" i="11"/>
  <c r="I242" i="11"/>
  <c r="I250" i="11"/>
  <c r="I239" i="11"/>
  <c r="I253" i="11"/>
  <c r="D56" i="8"/>
  <c r="C56" i="8"/>
  <c r="F92" i="6"/>
  <c r="E106" i="6"/>
  <c r="C18" i="11"/>
  <c r="H76" i="11"/>
  <c r="H73" i="11"/>
  <c r="H71" i="11"/>
  <c r="H64" i="11"/>
  <c r="H69" i="11"/>
  <c r="H67" i="11"/>
  <c r="H74" i="11"/>
  <c r="H78" i="11"/>
  <c r="H77" i="11"/>
  <c r="I58" i="12"/>
  <c r="I63" i="12"/>
  <c r="I60" i="12"/>
  <c r="I61" i="12"/>
  <c r="I57" i="12"/>
  <c r="D14" i="12"/>
  <c r="I53" i="12"/>
  <c r="I51" i="12"/>
  <c r="I52" i="12"/>
  <c r="I56" i="12"/>
  <c r="I55" i="12"/>
  <c r="I62" i="12"/>
  <c r="I54" i="12"/>
  <c r="I49" i="12"/>
  <c r="I48" i="12"/>
  <c r="D73" i="11"/>
  <c r="D71" i="11"/>
  <c r="H182" i="27"/>
  <c r="F110" i="6"/>
  <c r="F106" i="6"/>
  <c r="G182" i="27"/>
  <c r="H60" i="12"/>
  <c r="L30" i="6"/>
  <c r="F49" i="27"/>
  <c r="S62" i="12"/>
  <c r="S54" i="12"/>
  <c r="P43" i="12"/>
  <c r="L21" i="12"/>
  <c r="L22" i="12"/>
  <c r="Q252" i="11"/>
  <c r="Q249" i="11"/>
  <c r="Q244" i="11"/>
  <c r="Q238" i="11"/>
  <c r="I34" i="11"/>
  <c r="Q240" i="11"/>
  <c r="Q247" i="11"/>
  <c r="Q243" i="11"/>
  <c r="Q239" i="11"/>
  <c r="Q245" i="11"/>
  <c r="Y245" i="11"/>
  <c r="Q248" i="11"/>
  <c r="Q51" i="11" a="1"/>
  <c r="Q51" i="11" s="1"/>
  <c r="L125" i="11"/>
  <c r="N90" i="11" s="1"/>
  <c r="Q84" i="6" a="1"/>
  <c r="Q84" i="6" s="1"/>
  <c r="J114" i="6"/>
  <c r="Q250" i="11"/>
  <c r="Q253" i="11"/>
  <c r="F56" i="8"/>
  <c r="F98" i="6"/>
  <c r="F103" i="6"/>
  <c r="R54" i="12"/>
  <c r="R56" i="12"/>
  <c r="R58" i="12"/>
  <c r="R60" i="12"/>
  <c r="R62" i="12"/>
  <c r="H14" i="12"/>
  <c r="R50" i="12"/>
  <c r="R52" i="12"/>
  <c r="R55" i="12"/>
  <c r="R59" i="12"/>
  <c r="R63" i="12"/>
  <c r="R49" i="12"/>
  <c r="R48" i="12"/>
  <c r="R57" i="12"/>
  <c r="R61" i="12"/>
  <c r="G51" i="11" a="1"/>
  <c r="G51" i="11" s="1"/>
  <c r="K61" i="9"/>
  <c r="E117" i="6"/>
  <c r="H79" i="11"/>
  <c r="C14" i="12"/>
  <c r="H52" i="12"/>
  <c r="H58" i="12"/>
  <c r="H62" i="12"/>
  <c r="H55" i="12"/>
  <c r="H56" i="12"/>
  <c r="H49" i="12"/>
  <c r="H48" i="12"/>
  <c r="H51" i="12"/>
  <c r="H50" i="12"/>
  <c r="H63" i="12"/>
  <c r="H53" i="12"/>
  <c r="H57" i="12"/>
  <c r="H61" i="12"/>
  <c r="H68" i="11"/>
  <c r="C24" i="11"/>
  <c r="C160" i="11"/>
  <c r="C156" i="11"/>
  <c r="C163" i="11"/>
  <c r="C165" i="11"/>
  <c r="C158" i="11"/>
  <c r="C164" i="11"/>
  <c r="C161" i="11"/>
  <c r="C162" i="11"/>
  <c r="C154" i="11"/>
  <c r="C152" i="11"/>
  <c r="C153" i="11"/>
  <c r="F94" i="6"/>
  <c r="F114" i="6"/>
  <c r="F93" i="6"/>
  <c r="I50" i="12"/>
  <c r="AG35" i="10"/>
  <c r="AH31" i="10"/>
  <c r="L28" i="6"/>
  <c r="K81" i="6" a="1"/>
  <c r="K81" i="6" s="1"/>
  <c r="L49" i="27"/>
  <c r="Y244" i="11"/>
  <c r="Y246" i="11"/>
  <c r="Q81" i="6" a="1"/>
  <c r="Q81" i="6" s="1"/>
  <c r="V81" i="6" s="1" a="1"/>
  <c r="V81" i="6" s="1"/>
  <c r="J104" i="6"/>
  <c r="J115" i="6"/>
  <c r="J99" i="6"/>
  <c r="J100" i="6"/>
  <c r="J107" i="6"/>
  <c r="J118" i="6"/>
  <c r="J96" i="6"/>
  <c r="J103" i="6"/>
  <c r="J112" i="6"/>
  <c r="J92" i="6"/>
  <c r="J95" i="6"/>
  <c r="J108" i="6"/>
  <c r="J111" i="6"/>
  <c r="J91" i="6"/>
  <c r="Q246" i="11"/>
  <c r="N32" i="8"/>
  <c r="M38" i="8" s="1"/>
  <c r="Q251" i="11"/>
  <c r="Z239" i="11"/>
  <c r="E56" i="8"/>
  <c r="F112" i="6"/>
  <c r="H72" i="11"/>
  <c r="H70" i="11"/>
  <c r="C13" i="12"/>
  <c r="C61" i="12"/>
  <c r="C60" i="12"/>
  <c r="C57" i="12"/>
  <c r="C58" i="12"/>
  <c r="C54" i="12"/>
  <c r="C56" i="12"/>
  <c r="H75" i="11"/>
  <c r="H66" i="11"/>
  <c r="D19" i="8"/>
  <c r="C19" i="8"/>
  <c r="F116" i="6"/>
  <c r="F97" i="6"/>
  <c r="E101" i="6"/>
  <c r="H65" i="11"/>
  <c r="I59" i="12"/>
  <c r="C157" i="11"/>
  <c r="C22" i="8"/>
  <c r="V43" i="12"/>
  <c r="AB235" i="11"/>
  <c r="X299" i="11"/>
  <c r="Z281" i="11" s="1"/>
  <c r="W235" i="11"/>
  <c r="W236" i="11" s="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AG23" i="10"/>
  <c r="E44" i="9"/>
  <c r="L35" i="12" a="1"/>
  <c r="L35" i="12" s="1"/>
  <c r="I124" i="11"/>
  <c r="F59" i="10"/>
  <c r="F44" i="10"/>
  <c r="G232" i="11" a="1"/>
  <c r="G232" i="11" s="1"/>
  <c r="E57" i="8"/>
  <c r="D57" i="8"/>
  <c r="H57" i="8"/>
  <c r="G57" i="8"/>
  <c r="F57" i="8"/>
  <c r="N235" i="11"/>
  <c r="G138" i="11" a="1"/>
  <c r="G138" i="11" s="1"/>
  <c r="I115" i="11"/>
  <c r="F54" i="10"/>
  <c r="L42" i="12" a="1"/>
  <c r="L42" i="12" s="1"/>
  <c r="F22" i="12"/>
  <c r="F21" i="12"/>
  <c r="K146" i="11"/>
  <c r="F138" i="11" a="1"/>
  <c r="F138" i="11" s="1"/>
  <c r="E34" i="11"/>
  <c r="E243" i="11"/>
  <c r="E239" i="11"/>
  <c r="E247" i="11"/>
  <c r="E248" i="11"/>
  <c r="E238" i="11"/>
  <c r="E241" i="11"/>
  <c r="E251" i="11"/>
  <c r="E252" i="11"/>
  <c r="E242" i="11"/>
  <c r="E253" i="11"/>
  <c r="E245" i="11"/>
  <c r="E246" i="11"/>
  <c r="E244" i="11"/>
  <c r="E240" i="11"/>
  <c r="E249" i="11"/>
  <c r="E250" i="11"/>
  <c r="I90" i="11"/>
  <c r="Q32" i="10"/>
  <c r="L23" i="6"/>
  <c r="L25" i="6"/>
  <c r="L32" i="6"/>
  <c r="D47" i="27"/>
  <c r="H47" i="27"/>
  <c r="C47" i="27"/>
  <c r="F47" i="27"/>
  <c r="G47" i="27"/>
  <c r="E47" i="27"/>
  <c r="C49" i="27"/>
  <c r="E49" i="27"/>
  <c r="G49" i="27"/>
  <c r="H49" i="27"/>
  <c r="D49"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40" i="8"/>
  <c r="E40" i="8"/>
  <c r="G40" i="8"/>
  <c r="C150" i="27"/>
  <c r="F40" i="8"/>
  <c r="X212" i="11"/>
  <c r="AA138" i="11" a="1"/>
  <c r="AA138" i="11" s="1"/>
  <c r="E45" i="9"/>
  <c r="I100" i="6"/>
  <c r="M93" i="11"/>
  <c r="M101" i="11"/>
  <c r="M111" i="11"/>
  <c r="M112" i="11"/>
  <c r="M114" i="11"/>
  <c r="M99" i="11"/>
  <c r="M124" i="11"/>
  <c r="M109" i="11"/>
  <c r="M87" i="11"/>
  <c r="M100" i="11"/>
  <c r="N31" i="8"/>
  <c r="M37" i="8" s="1"/>
  <c r="S56" i="9"/>
  <c r="S58" i="9"/>
  <c r="S57" i="9"/>
  <c r="S63" i="9"/>
  <c r="S59" i="9"/>
  <c r="S64" i="9"/>
  <c r="S55" i="9"/>
  <c r="S62" i="9"/>
  <c r="AA207" i="27"/>
  <c r="G225" i="11" a="1"/>
  <c r="G225" i="11" s="1"/>
  <c r="G233" i="11"/>
  <c r="F49" i="10"/>
  <c r="F42" i="10"/>
  <c r="F41" i="10"/>
  <c r="F46" i="10"/>
  <c r="F51" i="10"/>
  <c r="F60" i="10"/>
  <c r="F56" i="10"/>
  <c r="F61" i="10"/>
  <c r="F43" i="10"/>
  <c r="F58" i="10"/>
  <c r="F62" i="10"/>
  <c r="J27" i="10"/>
  <c r="F52" i="10"/>
  <c r="N225" i="11" a="1"/>
  <c r="N225" i="11" s="1"/>
  <c r="K299" i="11"/>
  <c r="M281" i="11" s="1"/>
  <c r="I101" i="11"/>
  <c r="K232" i="11" a="1"/>
  <c r="K232" i="11" s="1"/>
  <c r="K42" i="12" a="1"/>
  <c r="K42" i="12" s="1"/>
  <c r="I112" i="11"/>
  <c r="I123" i="11"/>
  <c r="F45" i="10"/>
  <c r="F57" i="10"/>
  <c r="F35" i="12" a="1"/>
  <c r="F35" i="12" s="1"/>
  <c r="C248" i="11"/>
  <c r="C249" i="11"/>
  <c r="C243" i="11"/>
  <c r="C239" i="11"/>
  <c r="C252" i="11"/>
  <c r="C253" i="11"/>
  <c r="C245" i="11"/>
  <c r="C241" i="11"/>
  <c r="C246" i="11"/>
  <c r="C247" i="11"/>
  <c r="C242" i="11"/>
  <c r="C238" i="11"/>
  <c r="C34" i="11"/>
  <c r="C250" i="11"/>
  <c r="C251" i="11"/>
  <c r="C244" i="11"/>
  <c r="C240" i="11"/>
  <c r="I89" i="11"/>
  <c r="I118" i="11"/>
  <c r="K75" i="6" a="1"/>
  <c r="K75" i="6" s="1"/>
  <c r="K80" i="6" a="1"/>
  <c r="K80" i="6" s="1"/>
  <c r="Q24" i="10"/>
  <c r="Q23" i="10"/>
  <c r="Q26" i="10"/>
  <c r="Q31" i="10"/>
  <c r="Q28" i="10"/>
  <c r="Q27" i="10"/>
  <c r="Q25" i="10"/>
  <c r="Q30" i="10"/>
  <c r="Q29" i="10"/>
  <c r="Q34" i="10"/>
  <c r="Q35" i="10"/>
  <c r="L33" i="6"/>
  <c r="L29" i="6"/>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W148" i="11"/>
  <c r="I114" i="6"/>
  <c r="P84" i="6" a="1"/>
  <c r="P84" i="6" s="1"/>
  <c r="I108" i="6"/>
  <c r="I95" i="6"/>
  <c r="V24" i="6"/>
  <c r="V26" i="6"/>
  <c r="V22" i="6"/>
  <c r="V25" i="6"/>
  <c r="V33" i="6"/>
  <c r="V28" i="6"/>
  <c r="V23" i="6"/>
  <c r="AG26" i="10"/>
  <c r="AG24" i="10"/>
  <c r="AG30" i="10"/>
  <c r="I111" i="6"/>
  <c r="V30" i="6"/>
  <c r="V27" i="6"/>
  <c r="AH27" i="10"/>
  <c r="AH29" i="10"/>
  <c r="AH23" i="10"/>
  <c r="AH26" i="10"/>
  <c r="AH28" i="10"/>
  <c r="AH33" i="10"/>
  <c r="J53" i="8"/>
  <c r="K53" i="8"/>
  <c r="L53" i="8"/>
  <c r="N53" i="8"/>
  <c r="O53" i="8"/>
  <c r="AA208" i="27"/>
  <c r="V62" i="11"/>
  <c r="V69" i="11" s="1"/>
  <c r="AG34" i="10"/>
  <c r="AH24" i="10"/>
  <c r="S60" i="9"/>
  <c r="I115" i="6"/>
  <c r="I103" i="6"/>
  <c r="J233" i="11"/>
  <c r="F50" i="10"/>
  <c r="F55" i="10"/>
  <c r="I102" i="11"/>
  <c r="I110" i="11"/>
  <c r="I87" i="11"/>
  <c r="I113" i="11"/>
  <c r="I99" i="11"/>
  <c r="I108" i="11"/>
  <c r="I92" i="11"/>
  <c r="I86" i="11"/>
  <c r="I93" i="11"/>
  <c r="I85" i="11"/>
  <c r="I97" i="11"/>
  <c r="I116" i="11"/>
  <c r="I91" i="11"/>
  <c r="I105" i="11"/>
  <c r="I111" i="11"/>
  <c r="I117" i="11"/>
  <c r="I98" i="11"/>
  <c r="I120" i="11"/>
  <c r="G35" i="12" a="1"/>
  <c r="G35" i="12" s="1"/>
  <c r="O138" i="11" a="1"/>
  <c r="O138" i="11" s="1"/>
  <c r="N148" i="11"/>
  <c r="I109" i="11"/>
  <c r="I94" i="11"/>
  <c r="I104" i="11"/>
  <c r="F48" i="10"/>
  <c r="K233"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I122" i="11"/>
  <c r="I106" i="11"/>
  <c r="I100" i="11"/>
  <c r="L22" i="6"/>
  <c r="L24" i="6"/>
  <c r="Q207" i="27"/>
  <c r="K114" i="27"/>
  <c r="E114" i="27"/>
  <c r="I114" i="27"/>
  <c r="C114" i="27"/>
  <c r="H114" i="27"/>
  <c r="J114" i="27"/>
  <c r="G114" i="27"/>
  <c r="D114" i="27"/>
  <c r="F114" i="27"/>
  <c r="I13" i="12"/>
  <c r="N50" i="12"/>
  <c r="N57" i="12"/>
  <c r="N61" i="12"/>
  <c r="N56" i="12"/>
  <c r="N60" i="12"/>
  <c r="N52" i="12"/>
  <c r="N55" i="12"/>
  <c r="N59" i="12"/>
  <c r="N63" i="12"/>
  <c r="N51" i="12"/>
  <c r="N54" i="12"/>
  <c r="N58" i="12"/>
  <c r="N62" i="12"/>
  <c r="F181" i="27"/>
  <c r="D181" i="27"/>
  <c r="C184" i="27"/>
  <c r="D184" i="27"/>
  <c r="F184" i="27"/>
  <c r="J208" i="27"/>
  <c r="D62" i="12"/>
  <c r="D52" i="12"/>
  <c r="D56" i="12"/>
  <c r="D59" i="12"/>
  <c r="D50" i="12"/>
  <c r="D63" i="12"/>
  <c r="D53" i="12"/>
  <c r="D51" i="12"/>
  <c r="D54" i="12"/>
  <c r="D48" i="12"/>
  <c r="D60" i="12"/>
  <c r="D49" i="12"/>
  <c r="D13" i="12"/>
  <c r="D58" i="12"/>
  <c r="D61" i="12"/>
  <c r="D57" i="12"/>
  <c r="D55" i="12"/>
  <c r="Q33" i="10"/>
  <c r="C37" i="8"/>
  <c r="Q206" i="27"/>
  <c r="Q211" i="27" s="1"/>
  <c r="K22" i="12"/>
  <c r="K21" i="12"/>
  <c r="X225" i="11" a="1"/>
  <c r="X225" i="11" s="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Y273" i="11"/>
  <c r="Y271" i="11"/>
  <c r="Y277" i="11"/>
  <c r="Y274" i="11"/>
  <c r="Y286" i="11"/>
  <c r="Y297" i="11"/>
  <c r="Y292" i="11"/>
  <c r="Y280" i="11"/>
  <c r="Y284" i="11"/>
  <c r="Y261" i="11"/>
  <c r="AB148" i="11"/>
  <c r="AA209" i="27"/>
  <c r="O125" i="11"/>
  <c r="AG27" i="10"/>
  <c r="AG31" i="10"/>
  <c r="U58" i="9"/>
  <c r="AH208" i="27"/>
  <c r="F46" i="9"/>
  <c r="F43" i="12"/>
  <c r="K225" i="11" a="1"/>
  <c r="K225" i="11" s="1"/>
  <c r="U281" i="11"/>
  <c r="U260" i="11"/>
  <c r="Y262" i="11"/>
  <c r="U261"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H34" i="10"/>
  <c r="J54" i="8"/>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61" i="11"/>
  <c r="U62" i="11" s="1"/>
  <c r="U77" i="11" s="1"/>
  <c r="AG25" i="10"/>
  <c r="AG29" i="10"/>
  <c r="AG28" i="10"/>
  <c r="AH209" i="27"/>
  <c r="V32" i="6"/>
  <c r="G42" i="12" a="1"/>
  <c r="G42" i="12" s="1"/>
  <c r="D251" i="11"/>
  <c r="D247" i="11"/>
  <c r="D244" i="11"/>
  <c r="D240" i="11"/>
  <c r="D253" i="11"/>
  <c r="D249" i="11"/>
  <c r="D245" i="11"/>
  <c r="D242" i="11"/>
  <c r="D34" i="11"/>
  <c r="D250" i="11"/>
  <c r="D246" i="11"/>
  <c r="D243" i="11"/>
  <c r="D239" i="11"/>
  <c r="D252" i="11"/>
  <c r="D248" i="11"/>
  <c r="D238" i="11"/>
  <c r="D241" i="11"/>
  <c r="I114" i="11"/>
  <c r="F53" i="10"/>
  <c r="H58" i="9"/>
  <c r="H61" i="9"/>
  <c r="H63" i="9"/>
  <c r="H57" i="9"/>
  <c r="H55" i="9"/>
  <c r="H56" i="9"/>
  <c r="G21" i="12"/>
  <c r="G22" i="12"/>
  <c r="I95" i="11"/>
  <c r="G43" i="12"/>
  <c r="D109" i="12"/>
  <c r="F63" i="10"/>
  <c r="F40" i="10"/>
  <c r="H253" i="11"/>
  <c r="H249" i="11"/>
  <c r="H245" i="11"/>
  <c r="H241" i="11"/>
  <c r="H251" i="11"/>
  <c r="H247" i="11"/>
  <c r="H243" i="11"/>
  <c r="H239" i="11"/>
  <c r="H252" i="11"/>
  <c r="H248" i="11"/>
  <c r="H244" i="11"/>
  <c r="H240" i="11"/>
  <c r="D35" i="11"/>
  <c r="H250" i="11"/>
  <c r="H246" i="11"/>
  <c r="H242" i="11"/>
  <c r="H238" i="11"/>
  <c r="I103" i="11"/>
  <c r="I107" i="11"/>
  <c r="L26" i="6"/>
  <c r="L27"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Q209" i="27"/>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K78" i="6" l="1" a="1"/>
  <c r="K78" i="6" s="1"/>
  <c r="Y295" i="11"/>
  <c r="Y267" i="11"/>
  <c r="Y279" i="11"/>
  <c r="Y298" i="11"/>
  <c r="Y269" i="11"/>
  <c r="K82" i="6" a="1"/>
  <c r="K82" i="6" s="1"/>
  <c r="K76" i="6" a="1"/>
  <c r="K76" i="6" s="1"/>
  <c r="M104" i="11"/>
  <c r="M115" i="11"/>
  <c r="M105" i="11"/>
  <c r="M86" i="11"/>
  <c r="M122" i="11"/>
  <c r="I59" i="9"/>
  <c r="D79" i="11"/>
  <c r="G56" i="8"/>
  <c r="D39" i="8"/>
  <c r="Y264" i="11"/>
  <c r="G54" i="8"/>
  <c r="I55" i="9"/>
  <c r="K84" i="6" a="1"/>
  <c r="K84" i="6" s="1"/>
  <c r="K74" i="6" a="1"/>
  <c r="K74" i="6" s="1"/>
  <c r="I56" i="9"/>
  <c r="F39" i="8"/>
  <c r="I57" i="9"/>
  <c r="I62" i="9"/>
  <c r="K85" i="6" a="1"/>
  <c r="K85" i="6" s="1"/>
  <c r="Y259" i="11"/>
  <c r="Y278" i="11"/>
  <c r="Y272" i="11"/>
  <c r="Y276" i="11"/>
  <c r="Y290" i="11"/>
  <c r="Y289" i="11"/>
  <c r="K79" i="6" a="1"/>
  <c r="K79" i="6" s="1"/>
  <c r="K83" i="6" a="1"/>
  <c r="K83" i="6" s="1"/>
  <c r="M108" i="11"/>
  <c r="M113" i="11"/>
  <c r="M118" i="11"/>
  <c r="M116" i="11"/>
  <c r="M85" i="11"/>
  <c r="D65" i="11"/>
  <c r="D72" i="11"/>
  <c r="I63" i="9"/>
  <c r="N149" i="11"/>
  <c r="N163" i="11" s="1"/>
  <c r="V84" i="6" a="1"/>
  <c r="V84" i="6" s="1"/>
  <c r="G148" i="11"/>
  <c r="H59" i="9"/>
  <c r="H60" i="9"/>
  <c r="Y268" i="11"/>
  <c r="Y294" i="11"/>
  <c r="Y285" i="11"/>
  <c r="Y266" i="11"/>
  <c r="Y263" i="11"/>
  <c r="Y282" i="11"/>
  <c r="Y275" i="11"/>
  <c r="X236" i="11"/>
  <c r="X239" i="11" s="1"/>
  <c r="M98" i="11"/>
  <c r="M110" i="11"/>
  <c r="M92" i="11"/>
  <c r="M88" i="11"/>
  <c r="M106" i="11"/>
  <c r="M102" i="11"/>
  <c r="M96" i="11"/>
  <c r="O146" i="11"/>
  <c r="O148" i="11" s="1"/>
  <c r="Q262" i="11"/>
  <c r="Q261" i="11"/>
  <c r="Q278" i="11"/>
  <c r="Q275" i="11"/>
  <c r="Q272" i="11"/>
  <c r="Q282" i="11"/>
  <c r="Q289" i="11"/>
  <c r="Q279" i="11"/>
  <c r="Q269" i="11"/>
  <c r="Q283" i="11"/>
  <c r="Q297" i="11"/>
  <c r="Q296" i="11"/>
  <c r="Q288" i="11"/>
  <c r="Q270" i="11"/>
  <c r="Q281" i="11"/>
  <c r="Q292" i="11"/>
  <c r="Q266" i="11"/>
  <c r="Q286" i="11"/>
  <c r="Q277" i="11"/>
  <c r="Q274" i="11"/>
  <c r="Q259" i="11"/>
  <c r="Q263" i="11"/>
  <c r="Q260" i="11"/>
  <c r="Q268" i="11"/>
  <c r="Q264" i="11"/>
  <c r="Q265" i="11"/>
  <c r="Q267" i="11"/>
  <c r="Q287" i="11"/>
  <c r="Q285" i="11"/>
  <c r="Q280" i="11"/>
  <c r="Q298" i="11"/>
  <c r="Q293" i="11"/>
  <c r="Q294" i="11"/>
  <c r="Q284" i="11"/>
  <c r="Q291" i="11"/>
  <c r="Q290" i="11"/>
  <c r="Q271" i="11"/>
  <c r="Q295" i="11"/>
  <c r="Q276" i="11"/>
  <c r="Q273" i="11"/>
  <c r="C73" i="11"/>
  <c r="G55" i="8"/>
  <c r="U22" i="6"/>
  <c r="L61" i="11"/>
  <c r="L62" i="11" s="1"/>
  <c r="D38" i="9"/>
  <c r="U33" i="6"/>
  <c r="M103" i="11"/>
  <c r="M90" i="11"/>
  <c r="M123" i="11"/>
  <c r="M107" i="11"/>
  <c r="E29" i="31"/>
  <c r="D29" i="31"/>
  <c r="U31" i="6"/>
  <c r="K57" i="9"/>
  <c r="F214" i="27"/>
  <c r="K212" i="11"/>
  <c r="M194" i="11" s="1"/>
  <c r="H64" i="9"/>
  <c r="U30" i="6"/>
  <c r="L55" i="9"/>
  <c r="M89" i="11"/>
  <c r="M97" i="11"/>
  <c r="M95" i="11"/>
  <c r="M121" i="11"/>
  <c r="V79" i="6" a="1"/>
  <c r="V79" i="6" s="1"/>
  <c r="C74" i="11"/>
  <c r="D66" i="11"/>
  <c r="C54" i="8"/>
  <c r="D30" i="31"/>
  <c r="F30" i="31"/>
  <c r="D75" i="11"/>
  <c r="D76" i="11"/>
  <c r="D64" i="11"/>
  <c r="C29" i="31"/>
  <c r="L30" i="31"/>
  <c r="E30" i="31"/>
  <c r="L59" i="9"/>
  <c r="U26" i="6"/>
  <c r="V78" i="6" a="1"/>
  <c r="V78" i="6" s="1"/>
  <c r="G30" i="31"/>
  <c r="Y287" i="11"/>
  <c r="Y281" i="11"/>
  <c r="Y283" i="11"/>
  <c r="Y270" i="11"/>
  <c r="L63" i="9"/>
  <c r="M91" i="11"/>
  <c r="M119" i="11"/>
  <c r="M120" i="11"/>
  <c r="M117" i="11"/>
  <c r="J106" i="11"/>
  <c r="I202" i="11"/>
  <c r="I187" i="11"/>
  <c r="I196" i="11"/>
  <c r="I183" i="11"/>
  <c r="F55" i="8"/>
  <c r="D17" i="11"/>
  <c r="D69" i="11"/>
  <c r="K63" i="9"/>
  <c r="F146" i="11"/>
  <c r="I48" i="31"/>
  <c r="J48" i="31"/>
  <c r="K48" i="31"/>
  <c r="L29" i="31"/>
  <c r="F12" i="31"/>
  <c r="D12" i="31"/>
  <c r="E12" i="31"/>
  <c r="C12" i="31"/>
  <c r="K31" i="31"/>
  <c r="K33" i="31" s="1"/>
  <c r="F31" i="31"/>
  <c r="F33" i="31" s="1"/>
  <c r="J31" i="31"/>
  <c r="J33" i="31" s="1"/>
  <c r="I31" i="31"/>
  <c r="I33" i="31" s="1"/>
  <c r="L31" i="31"/>
  <c r="L33" i="31" s="1"/>
  <c r="E31" i="31"/>
  <c r="E33" i="31" s="1"/>
  <c r="H31" i="31"/>
  <c r="H33" i="31" s="1"/>
  <c r="D31" i="31"/>
  <c r="D33" i="31" s="1"/>
  <c r="C31" i="31"/>
  <c r="C33" i="31" s="1"/>
  <c r="G31" i="31"/>
  <c r="G33" i="31" s="1"/>
  <c r="D51" i="31"/>
  <c r="V271" i="11"/>
  <c r="J110" i="11"/>
  <c r="I198" i="11"/>
  <c r="I199" i="11"/>
  <c r="I209" i="11"/>
  <c r="I203" i="11"/>
  <c r="C17" i="11"/>
  <c r="L61" i="9"/>
  <c r="E55" i="8"/>
  <c r="Y265" i="11"/>
  <c r="Y288" i="11"/>
  <c r="Y293" i="11"/>
  <c r="Y296" i="11"/>
  <c r="Y291" i="11"/>
  <c r="L62" i="9"/>
  <c r="L56" i="9"/>
  <c r="J117" i="11"/>
  <c r="I182" i="11"/>
  <c r="I175" i="11"/>
  <c r="I180" i="11"/>
  <c r="I173" i="11"/>
  <c r="C71" i="11"/>
  <c r="C69" i="11"/>
  <c r="L84" i="6" a="1"/>
  <c r="L84" i="6" s="1"/>
  <c r="G61" i="11"/>
  <c r="G29" i="31"/>
  <c r="C55" i="8"/>
  <c r="C299" i="11"/>
  <c r="E276" i="11" s="1"/>
  <c r="V283" i="11"/>
  <c r="I210" i="11"/>
  <c r="I181" i="11"/>
  <c r="I192" i="11"/>
  <c r="I185" i="11"/>
  <c r="C67" i="11"/>
  <c r="L299" i="11"/>
  <c r="N273" i="11" s="1"/>
  <c r="J107" i="11"/>
  <c r="D55" i="8"/>
  <c r="J111" i="11"/>
  <c r="I206" i="11"/>
  <c r="I193" i="11"/>
  <c r="I186" i="11"/>
  <c r="I208" i="11"/>
  <c r="C76" i="11"/>
  <c r="D74" i="11"/>
  <c r="C72" i="11"/>
  <c r="H54" i="8"/>
  <c r="D67" i="11"/>
  <c r="F29" i="31"/>
  <c r="I30" i="31"/>
  <c r="J29" i="31"/>
  <c r="I179" i="11"/>
  <c r="I204" i="11"/>
  <c r="I190" i="11"/>
  <c r="I189" i="11"/>
  <c r="I191" i="11"/>
  <c r="C64" i="11"/>
  <c r="C77" i="11"/>
  <c r="F14" i="31"/>
  <c r="C14" i="31"/>
  <c r="E14" i="31"/>
  <c r="D14" i="31"/>
  <c r="H30" i="31"/>
  <c r="I176" i="11"/>
  <c r="I205" i="11"/>
  <c r="I211" i="11"/>
  <c r="I184" i="11"/>
  <c r="I178" i="11"/>
  <c r="C48" i="31"/>
  <c r="C53" i="31" s="1"/>
  <c r="D48" i="31"/>
  <c r="D53" i="31" s="1"/>
  <c r="E48" i="31"/>
  <c r="I46" i="31"/>
  <c r="L46" i="31"/>
  <c r="J46" i="31"/>
  <c r="K46" i="31"/>
  <c r="F15" i="31"/>
  <c r="D15" i="31"/>
  <c r="E15" i="31"/>
  <c r="C15" i="31"/>
  <c r="F13" i="31"/>
  <c r="D13" i="31"/>
  <c r="E13" i="31"/>
  <c r="C13" i="31"/>
  <c r="I29" i="31"/>
  <c r="I174" i="11"/>
  <c r="I177" i="11"/>
  <c r="I201" i="11"/>
  <c r="I207" i="11"/>
  <c r="I194" i="11"/>
  <c r="V295" i="11"/>
  <c r="E53" i="31"/>
  <c r="E51" i="31"/>
  <c r="F48" i="31"/>
  <c r="F53" i="31" s="1"/>
  <c r="H29" i="31"/>
  <c r="L48" i="31"/>
  <c r="F51" i="31"/>
  <c r="J30" i="31"/>
  <c r="C30" i="31"/>
  <c r="J118" i="11"/>
  <c r="J121" i="11"/>
  <c r="J113" i="11"/>
  <c r="D48" i="27"/>
  <c r="E48" i="27"/>
  <c r="G48" i="27"/>
  <c r="F48" i="27"/>
  <c r="C48" i="27"/>
  <c r="H48" i="27"/>
  <c r="J95" i="11"/>
  <c r="J91" i="11"/>
  <c r="J100" i="11"/>
  <c r="U27" i="6"/>
  <c r="V200" i="11"/>
  <c r="G149" i="11"/>
  <c r="G152" i="11" s="1"/>
  <c r="K58" i="9"/>
  <c r="J99" i="11"/>
  <c r="J116" i="11"/>
  <c r="J105" i="11"/>
  <c r="J86" i="11"/>
  <c r="V175" i="11"/>
  <c r="V75" i="6" a="1"/>
  <c r="V75" i="6" s="1"/>
  <c r="L85" i="6" a="1"/>
  <c r="L85" i="6" s="1"/>
  <c r="K26" i="6"/>
  <c r="V260" i="11"/>
  <c r="J98" i="11"/>
  <c r="J124" i="11"/>
  <c r="J123" i="11"/>
  <c r="V74" i="6" a="1"/>
  <c r="V74" i="6" s="1"/>
  <c r="V190" i="11"/>
  <c r="C68" i="11"/>
  <c r="C79" i="11"/>
  <c r="V206" i="11"/>
  <c r="C75" i="11"/>
  <c r="C78" i="11"/>
  <c r="K31" i="6"/>
  <c r="U32" i="6"/>
  <c r="U23" i="6"/>
  <c r="K23" i="6"/>
  <c r="V298" i="11"/>
  <c r="L58" i="9"/>
  <c r="J115" i="11"/>
  <c r="J94" i="11"/>
  <c r="J85" i="11"/>
  <c r="L60" i="9"/>
  <c r="V261" i="11"/>
  <c r="V211" i="11"/>
  <c r="C66" i="11"/>
  <c r="D70" i="11"/>
  <c r="K24" i="6"/>
  <c r="U28" i="6"/>
  <c r="V194" i="11"/>
  <c r="D12" i="12"/>
  <c r="D17" i="12" s="1"/>
  <c r="V266" i="11"/>
  <c r="L64" i="9"/>
  <c r="J148" i="11"/>
  <c r="J149" i="11" s="1"/>
  <c r="J164" i="11" s="1"/>
  <c r="J88" i="11"/>
  <c r="J109" i="11"/>
  <c r="J101" i="11"/>
  <c r="I195" i="11"/>
  <c r="I188" i="11"/>
  <c r="I197" i="11"/>
  <c r="I172" i="11"/>
  <c r="V174" i="11"/>
  <c r="D68" i="11"/>
  <c r="C70" i="11"/>
  <c r="P61" i="11"/>
  <c r="P62" i="11" s="1"/>
  <c r="P76" i="11" s="1"/>
  <c r="J90" i="11"/>
  <c r="J87" i="11"/>
  <c r="J112" i="11"/>
  <c r="V198" i="11"/>
  <c r="D39" i="9"/>
  <c r="I58" i="9"/>
  <c r="I60" i="9"/>
  <c r="F148" i="11"/>
  <c r="F149" i="11" s="1"/>
  <c r="F156" i="11" s="1"/>
  <c r="C212" i="11"/>
  <c r="E177" i="11" s="1"/>
  <c r="Z214" i="27"/>
  <c r="U84" i="6" a="1"/>
  <c r="U84" i="6" s="1"/>
  <c r="V85" i="6" a="1"/>
  <c r="V85" i="6" s="1"/>
  <c r="J89" i="11"/>
  <c r="J119" i="11"/>
  <c r="J104" i="11"/>
  <c r="J93" i="11"/>
  <c r="J103" i="11"/>
  <c r="J97" i="11"/>
  <c r="J92" i="11"/>
  <c r="J108" i="11"/>
  <c r="J114" i="11"/>
  <c r="J96" i="11"/>
  <c r="J122" i="11"/>
  <c r="J102" i="11"/>
  <c r="V77" i="6" a="1"/>
  <c r="V77" i="6" s="1"/>
  <c r="V181" i="11"/>
  <c r="V192" i="11"/>
  <c r="V182" i="11"/>
  <c r="V83" i="6" a="1"/>
  <c r="V83" i="6" s="1"/>
  <c r="U29" i="6"/>
  <c r="K25" i="6"/>
  <c r="D54" i="8"/>
  <c r="AA235" i="11"/>
  <c r="AA236" i="11" s="1"/>
  <c r="AA241" i="11" s="1"/>
  <c r="S240" i="11"/>
  <c r="S242" i="11"/>
  <c r="S241" i="11"/>
  <c r="V270" i="11"/>
  <c r="G62" i="11"/>
  <c r="G79" i="11" s="1"/>
  <c r="U85" i="6" a="1"/>
  <c r="U85" i="6" s="1"/>
  <c r="Q213" i="27"/>
  <c r="AH212" i="27"/>
  <c r="AH213" i="27"/>
  <c r="V268" i="11"/>
  <c r="V276" i="11"/>
  <c r="V82" i="6" a="1"/>
  <c r="V82" i="6" s="1"/>
  <c r="V80" i="6" a="1"/>
  <c r="V80" i="6" s="1"/>
  <c r="V76" i="6" a="1"/>
  <c r="V76" i="6" s="1"/>
  <c r="C12" i="12"/>
  <c r="C17" i="12" s="1"/>
  <c r="H12" i="12"/>
  <c r="H17" i="12" s="1"/>
  <c r="L212" i="11"/>
  <c r="D46" i="9"/>
  <c r="C46" i="9"/>
  <c r="H53" i="8"/>
  <c r="C53" i="8"/>
  <c r="G53" i="8"/>
  <c r="D53" i="8"/>
  <c r="F53" i="8"/>
  <c r="L81" i="6" a="1"/>
  <c r="L81" i="6" s="1"/>
  <c r="L75" i="6" a="1"/>
  <c r="L75" i="6" s="1"/>
  <c r="K33" i="6"/>
  <c r="L82" i="6" a="1"/>
  <c r="L82" i="6" s="1"/>
  <c r="L83" i="6" a="1"/>
  <c r="L83" i="6" s="1"/>
  <c r="K27" i="6"/>
  <c r="K28" i="6"/>
  <c r="K22" i="6"/>
  <c r="L76" i="6" a="1"/>
  <c r="L76" i="6" s="1"/>
  <c r="L79" i="6" a="1"/>
  <c r="L79" i="6" s="1"/>
  <c r="K32" i="6"/>
  <c r="K30" i="6"/>
  <c r="V269" i="11"/>
  <c r="V207" i="11"/>
  <c r="V202" i="11"/>
  <c r="V188" i="11"/>
  <c r="V178" i="11"/>
  <c r="V187" i="11"/>
  <c r="V172" i="11"/>
  <c r="V196" i="11"/>
  <c r="V203" i="11"/>
  <c r="V204" i="11"/>
  <c r="V186" i="11"/>
  <c r="V259" i="11"/>
  <c r="Q104" i="12"/>
  <c r="Q69" i="12"/>
  <c r="Q79" i="12"/>
  <c r="Q105" i="12"/>
  <c r="Q81" i="12"/>
  <c r="Q72" i="12"/>
  <c r="Q88" i="12"/>
  <c r="Q102" i="12"/>
  <c r="Q89" i="12"/>
  <c r="Q73" i="12"/>
  <c r="Q85" i="12"/>
  <c r="Q82" i="12"/>
  <c r="Q84" i="12"/>
  <c r="Q95" i="12"/>
  <c r="Q83" i="12"/>
  <c r="Q93" i="12"/>
  <c r="Q80" i="12"/>
  <c r="Q103" i="12"/>
  <c r="Q71" i="12"/>
  <c r="Q101" i="12"/>
  <c r="Q100" i="12"/>
  <c r="Q91" i="12"/>
  <c r="Q98" i="12"/>
  <c r="Q108" i="12"/>
  <c r="Q99" i="12"/>
  <c r="Q86" i="12"/>
  <c r="Q96" i="12"/>
  <c r="Q90" i="12"/>
  <c r="Q92" i="12"/>
  <c r="Q74" i="12"/>
  <c r="Q87" i="12"/>
  <c r="Q97" i="12"/>
  <c r="Q75" i="12"/>
  <c r="Q70" i="12"/>
  <c r="Q78" i="12"/>
  <c r="Q77" i="12"/>
  <c r="Q94" i="12"/>
  <c r="Q76" i="12"/>
  <c r="Q106" i="12"/>
  <c r="Q107" i="12"/>
  <c r="I41" i="8"/>
  <c r="L41" i="8"/>
  <c r="K41" i="8"/>
  <c r="J41" i="8"/>
  <c r="K69" i="11"/>
  <c r="V288" i="11"/>
  <c r="V272" i="11"/>
  <c r="V285" i="11"/>
  <c r="V263" i="11"/>
  <c r="V277" i="11"/>
  <c r="V267" i="11"/>
  <c r="V291" i="11"/>
  <c r="V275" i="11"/>
  <c r="K75" i="11"/>
  <c r="K76" i="11"/>
  <c r="V265" i="11"/>
  <c r="V297" i="11"/>
  <c r="V279" i="11"/>
  <c r="V287" i="11"/>
  <c r="V278" i="11"/>
  <c r="V289" i="11"/>
  <c r="V281" i="11"/>
  <c r="V293" i="11"/>
  <c r="V208" i="11"/>
  <c r="V197" i="11"/>
  <c r="V180" i="11"/>
  <c r="V205" i="11"/>
  <c r="V179" i="11"/>
  <c r="V191" i="11"/>
  <c r="V193" i="11"/>
  <c r="V176" i="11"/>
  <c r="V199" i="11"/>
  <c r="L78" i="6" a="1"/>
  <c r="L78" i="6" s="1"/>
  <c r="L80" i="6" a="1"/>
  <c r="L80" i="6" s="1"/>
  <c r="L77" i="6" a="1"/>
  <c r="L77" i="6" s="1"/>
  <c r="L74" i="6" a="1"/>
  <c r="L74" i="6" s="1"/>
  <c r="AG212" i="27"/>
  <c r="V290" i="11"/>
  <c r="Z213" i="27"/>
  <c r="V286" i="11"/>
  <c r="D211" i="27"/>
  <c r="S211" i="27"/>
  <c r="AH214" i="27"/>
  <c r="AD213" i="27"/>
  <c r="V262" i="11"/>
  <c r="V264" i="11"/>
  <c r="V292" i="11"/>
  <c r="V274" i="11"/>
  <c r="V296" i="11"/>
  <c r="V273" i="11"/>
  <c r="V284" i="11"/>
  <c r="V280" i="11"/>
  <c r="V282" i="11"/>
  <c r="E12" i="12"/>
  <c r="E17" i="12" s="1"/>
  <c r="V189" i="11"/>
  <c r="V173" i="11"/>
  <c r="V201" i="11"/>
  <c r="V210" i="11"/>
  <c r="V209" i="11"/>
  <c r="V177" i="11"/>
  <c r="V195" i="11"/>
  <c r="V184" i="11"/>
  <c r="V183" i="11"/>
  <c r="K39" i="8"/>
  <c r="I39" i="8"/>
  <c r="J39" i="8"/>
  <c r="L39" i="8"/>
  <c r="U25" i="6"/>
  <c r="T164" i="11"/>
  <c r="T151" i="11"/>
  <c r="K38" i="8"/>
  <c r="J38" i="8"/>
  <c r="I38" i="8"/>
  <c r="L38" i="8"/>
  <c r="Q62" i="11"/>
  <c r="Q69" i="11" s="1"/>
  <c r="I12" i="12"/>
  <c r="I17" i="12" s="1"/>
  <c r="U74" i="6" a="1"/>
  <c r="U74" i="6" s="1"/>
  <c r="U80" i="6" a="1"/>
  <c r="U80" i="6" s="1"/>
  <c r="P45" i="12"/>
  <c r="F114" i="11"/>
  <c r="F88" i="11"/>
  <c r="F89" i="11"/>
  <c r="F116" i="11"/>
  <c r="F111" i="11"/>
  <c r="F120" i="11"/>
  <c r="F124" i="11"/>
  <c r="F118" i="11"/>
  <c r="F100" i="11"/>
  <c r="F87" i="11"/>
  <c r="F105" i="11"/>
  <c r="F101" i="11"/>
  <c r="F112" i="11"/>
  <c r="F117" i="11"/>
  <c r="F122" i="11"/>
  <c r="F92" i="11"/>
  <c r="F110" i="11"/>
  <c r="F95" i="11"/>
  <c r="F96" i="11"/>
  <c r="F121" i="11"/>
  <c r="F115" i="11"/>
  <c r="F97" i="11"/>
  <c r="F91" i="11"/>
  <c r="F99" i="11"/>
  <c r="F93" i="11"/>
  <c r="F86" i="11"/>
  <c r="F113" i="11"/>
  <c r="F104" i="11"/>
  <c r="F94" i="11"/>
  <c r="F109" i="11"/>
  <c r="F98" i="11"/>
  <c r="F103" i="11"/>
  <c r="F85" i="11"/>
  <c r="F90" i="11"/>
  <c r="F108" i="11"/>
  <c r="F119" i="11"/>
  <c r="F123" i="11"/>
  <c r="F102" i="11"/>
  <c r="F106" i="11"/>
  <c r="F61" i="11"/>
  <c r="F62" i="11" s="1"/>
  <c r="F73" i="11" s="1"/>
  <c r="F194" i="11"/>
  <c r="N89" i="11"/>
  <c r="N85" i="11"/>
  <c r="N117" i="11"/>
  <c r="N103" i="11"/>
  <c r="N109" i="11"/>
  <c r="N111" i="11"/>
  <c r="N114" i="11"/>
  <c r="N91" i="11"/>
  <c r="N121" i="11"/>
  <c r="N102" i="11"/>
  <c r="N95" i="11"/>
  <c r="N100" i="11"/>
  <c r="N123" i="11"/>
  <c r="N101" i="11"/>
  <c r="N88" i="11"/>
  <c r="N86" i="11"/>
  <c r="N94" i="11"/>
  <c r="N106" i="11"/>
  <c r="N107" i="11"/>
  <c r="N96" i="11"/>
  <c r="N115" i="11"/>
  <c r="N92" i="11"/>
  <c r="N119" i="11"/>
  <c r="N116" i="11"/>
  <c r="N112" i="11"/>
  <c r="N120" i="11"/>
  <c r="N99" i="11"/>
  <c r="N118" i="11"/>
  <c r="N124" i="11"/>
  <c r="N93" i="11"/>
  <c r="N122" i="11"/>
  <c r="N98" i="11"/>
  <c r="N97" i="11"/>
  <c r="N105" i="11"/>
  <c r="N110" i="11"/>
  <c r="N108" i="11"/>
  <c r="N104" i="11"/>
  <c r="N87" i="11"/>
  <c r="N113" i="11"/>
  <c r="K109" i="12"/>
  <c r="M91" i="12" s="1"/>
  <c r="E107" i="11"/>
  <c r="E89" i="11"/>
  <c r="E120" i="11"/>
  <c r="E96" i="11"/>
  <c r="E111" i="11"/>
  <c r="E117" i="11"/>
  <c r="E93" i="11"/>
  <c r="E119" i="11"/>
  <c r="E112" i="11"/>
  <c r="E123" i="11"/>
  <c r="E95" i="11"/>
  <c r="E114" i="11"/>
  <c r="E86" i="11"/>
  <c r="E105" i="11"/>
  <c r="E90" i="11"/>
  <c r="E85" i="11"/>
  <c r="E115" i="11"/>
  <c r="E91" i="11"/>
  <c r="E106" i="11"/>
  <c r="E121" i="11"/>
  <c r="E101" i="11"/>
  <c r="E92" i="11"/>
  <c r="E109" i="11"/>
  <c r="E99" i="11"/>
  <c r="E118" i="11"/>
  <c r="E116" i="11"/>
  <c r="E98" i="11"/>
  <c r="E100" i="11"/>
  <c r="E94" i="11"/>
  <c r="E88" i="11"/>
  <c r="E122" i="11"/>
  <c r="E110" i="11"/>
  <c r="E104" i="11"/>
  <c r="E97" i="11"/>
  <c r="E87" i="11"/>
  <c r="E124" i="11"/>
  <c r="E102" i="11"/>
  <c r="E113" i="11"/>
  <c r="E103" i="11"/>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M213" i="27"/>
  <c r="K211" i="27"/>
  <c r="M211" i="27"/>
  <c r="N165" i="11"/>
  <c r="N155" i="11"/>
  <c r="N152" i="11"/>
  <c r="C44" i="9"/>
  <c r="D44" i="9"/>
  <c r="U79" i="11"/>
  <c r="U79" i="6" a="1"/>
  <c r="U79" i="6" s="1"/>
  <c r="AB149" i="11"/>
  <c r="T165" i="11"/>
  <c r="T162" i="11"/>
  <c r="T163" i="11"/>
  <c r="T161" i="11"/>
  <c r="T160" i="11"/>
  <c r="T153" i="11"/>
  <c r="T154" i="11"/>
  <c r="T158" i="11"/>
  <c r="T152" i="11"/>
  <c r="T157" i="11"/>
  <c r="T159" i="11"/>
  <c r="T155" i="11"/>
  <c r="W212" i="11"/>
  <c r="Y194" i="11" s="1"/>
  <c r="AA243" i="11"/>
  <c r="W214" i="27"/>
  <c r="T214" i="27"/>
  <c r="V214" i="27"/>
  <c r="AD214" i="27"/>
  <c r="AJ214" i="27"/>
  <c r="AI214" i="27"/>
  <c r="AA214" i="27"/>
  <c r="X214" i="27"/>
  <c r="AC214" i="27"/>
  <c r="Y214" i="27"/>
  <c r="U214" i="27"/>
  <c r="AE214" i="27"/>
  <c r="AF214" i="27"/>
  <c r="AB214" i="27"/>
  <c r="F213" i="27"/>
  <c r="G211" i="27"/>
  <c r="L211" i="27"/>
  <c r="M212" i="27"/>
  <c r="U83" i="6" a="1"/>
  <c r="U83" i="6" s="1"/>
  <c r="V213" i="27"/>
  <c r="AA213" i="27"/>
  <c r="Y213" i="27"/>
  <c r="AF213" i="27"/>
  <c r="T213" i="27"/>
  <c r="AJ213" i="27"/>
  <c r="U213" i="27"/>
  <c r="AC213" i="27"/>
  <c r="AE213" i="27"/>
  <c r="W213" i="27"/>
  <c r="AB213" i="27"/>
  <c r="X213" i="27"/>
  <c r="AI213" i="27"/>
  <c r="N214" i="27"/>
  <c r="J214" i="27"/>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N253" i="11"/>
  <c r="K70" i="11"/>
  <c r="AG214" i="27"/>
  <c r="W149" i="11"/>
  <c r="X166" i="11"/>
  <c r="S148" i="11"/>
  <c r="S149" i="11" s="1"/>
  <c r="AB236" i="11"/>
  <c r="AB253" i="11" s="1"/>
  <c r="P109" i="12"/>
  <c r="Q214" i="27"/>
  <c r="O214" i="27"/>
  <c r="J158" i="11"/>
  <c r="J165" i="11"/>
  <c r="J163" i="11"/>
  <c r="J153" i="11"/>
  <c r="J155" i="11"/>
  <c r="M185" i="11"/>
  <c r="M210" i="11"/>
  <c r="M177"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51" i="11"/>
  <c r="AA244" i="11"/>
  <c r="AA238" i="11"/>
  <c r="AA242" i="11"/>
  <c r="X252" i="11"/>
  <c r="X247" i="11"/>
  <c r="E211" i="27"/>
  <c r="O211" i="27"/>
  <c r="C211" i="27"/>
  <c r="J37" i="8"/>
  <c r="L37" i="8"/>
  <c r="I37" i="8"/>
  <c r="K37" i="8"/>
  <c r="Z194" i="11"/>
  <c r="H214" i="27"/>
  <c r="E187" i="11"/>
  <c r="E208" i="11"/>
  <c r="E210" i="11"/>
  <c r="E183" i="11"/>
  <c r="E198" i="11"/>
  <c r="E207" i="11"/>
  <c r="E199" i="11"/>
  <c r="E180" i="11"/>
  <c r="E173" i="11"/>
  <c r="E202" i="11"/>
  <c r="E203" i="11"/>
  <c r="E200" i="11"/>
  <c r="E209" i="11"/>
  <c r="H212" i="11"/>
  <c r="J194" i="11" s="1"/>
  <c r="U81" i="6" a="1"/>
  <c r="U81" i="6" s="1"/>
  <c r="AG213" i="27"/>
  <c r="U177" i="11"/>
  <c r="S251" i="11"/>
  <c r="S252" i="11"/>
  <c r="S243" i="11"/>
  <c r="S246" i="11"/>
  <c r="S250" i="11"/>
  <c r="S245" i="11"/>
  <c r="S253" i="11"/>
  <c r="S249" i="11"/>
  <c r="S244" i="11"/>
  <c r="S247" i="11"/>
  <c r="S239" i="11"/>
  <c r="S248" i="11"/>
  <c r="T236" i="11"/>
  <c r="T253" i="11" s="1"/>
  <c r="W253" i="11"/>
  <c r="G214" i="27"/>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J166" i="11"/>
  <c r="M214" i="27"/>
  <c r="L214" i="27"/>
  <c r="F91" i="12"/>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53" i="11"/>
  <c r="F45" i="12"/>
  <c r="F46" i="12" s="1"/>
  <c r="Q107"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J235" i="11"/>
  <c r="U76" i="6" a="1"/>
  <c r="U76" i="6" s="1"/>
  <c r="U50" i="12"/>
  <c r="U49" i="12"/>
  <c r="U54" i="12"/>
  <c r="U48" i="12"/>
  <c r="U60" i="12"/>
  <c r="U57" i="12"/>
  <c r="U59" i="12"/>
  <c r="U58" i="12"/>
  <c r="U61" i="12"/>
  <c r="U53" i="12"/>
  <c r="U51" i="12"/>
  <c r="U52" i="12"/>
  <c r="U55" i="12"/>
  <c r="U56" i="12"/>
  <c r="U62"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K66" i="11"/>
  <c r="K71" i="11"/>
  <c r="K72" i="11"/>
  <c r="K67" i="11"/>
  <c r="K79" i="11"/>
  <c r="K64" i="11"/>
  <c r="K74" i="11"/>
  <c r="K73" i="11"/>
  <c r="K77" i="11"/>
  <c r="K65" i="11"/>
  <c r="K78" i="11"/>
  <c r="K148" i="11"/>
  <c r="K149" i="11" s="1"/>
  <c r="G109" i="12"/>
  <c r="E194" i="11"/>
  <c r="U77" i="6" a="1"/>
  <c r="U77" i="6" s="1"/>
  <c r="U75" i="6" a="1"/>
  <c r="U75" i="6" s="1"/>
  <c r="T156" i="11"/>
  <c r="S238" i="11"/>
  <c r="W251" i="11"/>
  <c r="V45" i="12"/>
  <c r="V46" i="12" s="1"/>
  <c r="S214" i="27"/>
  <c r="G45" i="12"/>
  <c r="U72" i="11"/>
  <c r="U75" i="11"/>
  <c r="U70" i="11"/>
  <c r="U78" i="11"/>
  <c r="U65" i="11"/>
  <c r="U67" i="11"/>
  <c r="U74" i="11"/>
  <c r="U68" i="11"/>
  <c r="U71" i="11"/>
  <c r="U76" i="11"/>
  <c r="U69" i="11"/>
  <c r="U73" i="11"/>
  <c r="U66" i="11"/>
  <c r="U64" i="11"/>
  <c r="AA148" i="11"/>
  <c r="AA149" i="11" s="1"/>
  <c r="AA164" i="11" s="1"/>
  <c r="G299" i="11"/>
  <c r="I281" i="11" s="1"/>
  <c r="U78" i="6" a="1"/>
  <c r="U78" i="6" s="1"/>
  <c r="V71" i="11"/>
  <c r="V70" i="11"/>
  <c r="V67" i="11"/>
  <c r="V79" i="11"/>
  <c r="V73" i="11"/>
  <c r="V66" i="11"/>
  <c r="V72" i="11"/>
  <c r="V74" i="11"/>
  <c r="V68" i="11"/>
  <c r="V64" i="11"/>
  <c r="V75" i="11"/>
  <c r="V77" i="11"/>
  <c r="V76" i="11"/>
  <c r="V78" i="11"/>
  <c r="V65" i="11"/>
  <c r="W166" i="11"/>
  <c r="L109" i="12"/>
  <c r="N91" i="12" s="1"/>
  <c r="I214" i="27"/>
  <c r="D214" i="27"/>
  <c r="P214" i="27"/>
  <c r="C109" i="12"/>
  <c r="H109" i="12"/>
  <c r="M264" i="11"/>
  <c r="AA212" i="27"/>
  <c r="X212" i="27"/>
  <c r="T212" i="27"/>
  <c r="AC212" i="27"/>
  <c r="AF212" i="27"/>
  <c r="AD212" i="27"/>
  <c r="AJ212" i="27"/>
  <c r="AI212" i="27"/>
  <c r="Z212" i="27"/>
  <c r="V212" i="27"/>
  <c r="U212" i="27"/>
  <c r="Y212" i="27"/>
  <c r="AB212" i="27"/>
  <c r="AE212" i="27"/>
  <c r="U82" i="6" a="1"/>
  <c r="U82" i="6" s="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X241" i="11" l="1"/>
  <c r="X249" i="11"/>
  <c r="M211" i="11"/>
  <c r="N164" i="11"/>
  <c r="X251" i="11"/>
  <c r="X245" i="11"/>
  <c r="M186" i="11"/>
  <c r="M209" i="11"/>
  <c r="M207" i="11"/>
  <c r="N160" i="11"/>
  <c r="N159" i="11"/>
  <c r="N157" i="11"/>
  <c r="X238" i="11"/>
  <c r="M188" i="11"/>
  <c r="N156" i="11"/>
  <c r="N153" i="11"/>
  <c r="N151" i="11"/>
  <c r="N158" i="11"/>
  <c r="X244" i="11"/>
  <c r="N166" i="11"/>
  <c r="X246" i="11"/>
  <c r="X250" i="11"/>
  <c r="M200" i="11"/>
  <c r="M203" i="11"/>
  <c r="M189" i="11"/>
  <c r="X243" i="11"/>
  <c r="N161" i="11"/>
  <c r="N154" i="11"/>
  <c r="N162" i="11"/>
  <c r="G155" i="11"/>
  <c r="F79" i="11"/>
  <c r="X248" i="11"/>
  <c r="X242" i="11"/>
  <c r="M190" i="11"/>
  <c r="M184" i="11"/>
  <c r="M204" i="11"/>
  <c r="M187" i="11"/>
  <c r="F67" i="11"/>
  <c r="G166" i="11"/>
  <c r="O149" i="11"/>
  <c r="P67" i="11"/>
  <c r="M191" i="11"/>
  <c r="M197" i="11"/>
  <c r="M198" i="11"/>
  <c r="M180" i="11"/>
  <c r="M176" i="11"/>
  <c r="M195" i="11"/>
  <c r="M202" i="11"/>
  <c r="M208" i="11"/>
  <c r="M183" i="11"/>
  <c r="G70" i="11"/>
  <c r="G73" i="11"/>
  <c r="M206" i="11"/>
  <c r="M175" i="11"/>
  <c r="M174" i="11"/>
  <c r="M192" i="11"/>
  <c r="M196" i="11"/>
  <c r="G68" i="11"/>
  <c r="M201" i="11"/>
  <c r="M173" i="11"/>
  <c r="M181" i="11"/>
  <c r="M182" i="11"/>
  <c r="M193" i="11"/>
  <c r="G65" i="11"/>
  <c r="M179" i="11"/>
  <c r="M178" i="11"/>
  <c r="M199" i="11"/>
  <c r="M205" i="11"/>
  <c r="M172" i="11"/>
  <c r="P74" i="11"/>
  <c r="P70" i="11"/>
  <c r="G165" i="11"/>
  <c r="F70" i="11"/>
  <c r="G66" i="11"/>
  <c r="G156" i="11"/>
  <c r="P68" i="11"/>
  <c r="G71" i="11"/>
  <c r="G77" i="11"/>
  <c r="G74" i="11"/>
  <c r="N284" i="11"/>
  <c r="N287" i="11"/>
  <c r="E261" i="11"/>
  <c r="E277" i="11"/>
  <c r="N281" i="11"/>
  <c r="AA240" i="11"/>
  <c r="AA246" i="11"/>
  <c r="J159" i="11"/>
  <c r="N264" i="11"/>
  <c r="F77" i="11"/>
  <c r="N263" i="11"/>
  <c r="N260" i="11"/>
  <c r="N278" i="11"/>
  <c r="N291" i="11"/>
  <c r="E268" i="11"/>
  <c r="E263" i="11"/>
  <c r="E259" i="11"/>
  <c r="E291" i="11"/>
  <c r="N289" i="11"/>
  <c r="N276" i="11"/>
  <c r="N275" i="11"/>
  <c r="N267" i="11"/>
  <c r="N295" i="11"/>
  <c r="E296" i="11"/>
  <c r="AA239" i="11"/>
  <c r="AA248" i="11"/>
  <c r="J157" i="11"/>
  <c r="F75" i="11"/>
  <c r="N293" i="11"/>
  <c r="N296" i="11"/>
  <c r="N269" i="11"/>
  <c r="N285" i="11"/>
  <c r="E274" i="11"/>
  <c r="E275" i="11"/>
  <c r="E294" i="11"/>
  <c r="E285" i="11"/>
  <c r="E295" i="11"/>
  <c r="E288" i="11"/>
  <c r="E267" i="11"/>
  <c r="E282" i="11"/>
  <c r="E290" i="11"/>
  <c r="E266" i="11"/>
  <c r="AA245" i="11"/>
  <c r="AA249" i="11"/>
  <c r="J154" i="11"/>
  <c r="J152" i="11"/>
  <c r="F78" i="11"/>
  <c r="N282" i="11"/>
  <c r="N261" i="11"/>
  <c r="N272" i="11"/>
  <c r="N290" i="11"/>
  <c r="N283" i="11"/>
  <c r="E280" i="11"/>
  <c r="E289" i="11"/>
  <c r="E287" i="11"/>
  <c r="E279" i="11"/>
  <c r="E272" i="11"/>
  <c r="N279" i="11"/>
  <c r="N270" i="11"/>
  <c r="N268" i="11"/>
  <c r="N259" i="11"/>
  <c r="E260" i="11"/>
  <c r="F235" i="11"/>
  <c r="F236" i="11" s="1"/>
  <c r="J156" i="11"/>
  <c r="AA250" i="11"/>
  <c r="J151" i="11"/>
  <c r="J162" i="11"/>
  <c r="F64" i="11"/>
  <c r="N297" i="11"/>
  <c r="N292" i="11"/>
  <c r="N298" i="11"/>
  <c r="N286" i="11"/>
  <c r="N274" i="11"/>
  <c r="E286" i="11"/>
  <c r="E281" i="11"/>
  <c r="E284" i="11"/>
  <c r="E269" i="11"/>
  <c r="E262" i="11"/>
  <c r="E293" i="11"/>
  <c r="N277" i="11"/>
  <c r="E278" i="11"/>
  <c r="N265" i="11"/>
  <c r="N288" i="11"/>
  <c r="N262" i="11"/>
  <c r="E264" i="11"/>
  <c r="E292" i="11"/>
  <c r="E271" i="11"/>
  <c r="E298" i="11"/>
  <c r="AA247" i="11"/>
  <c r="J160" i="11"/>
  <c r="J161" i="11"/>
  <c r="F71" i="11"/>
  <c r="N271" i="11"/>
  <c r="N280" i="11"/>
  <c r="N266" i="11"/>
  <c r="N294" i="11"/>
  <c r="E270" i="11"/>
  <c r="E297" i="11"/>
  <c r="E265" i="11"/>
  <c r="E273" i="11"/>
  <c r="E283" i="11"/>
  <c r="O235" i="11"/>
  <c r="O236" i="11" s="1"/>
  <c r="O245" i="11" s="1"/>
  <c r="P72" i="11"/>
  <c r="P77" i="11"/>
  <c r="G159" i="11"/>
  <c r="G164" i="11"/>
  <c r="P73" i="11"/>
  <c r="P78" i="11"/>
  <c r="P79" i="11"/>
  <c r="G157" i="11"/>
  <c r="G158" i="11"/>
  <c r="G153" i="11"/>
  <c r="G72" i="11"/>
  <c r="G67" i="11"/>
  <c r="G76" i="11"/>
  <c r="G78" i="11"/>
  <c r="P65" i="11"/>
  <c r="P66" i="11"/>
  <c r="G162" i="11"/>
  <c r="G151" i="11"/>
  <c r="G154" i="11"/>
  <c r="P64" i="11"/>
  <c r="P69" i="11"/>
  <c r="P75" i="11"/>
  <c r="P71" i="11"/>
  <c r="G160" i="11"/>
  <c r="G161" i="11"/>
  <c r="G163" i="11"/>
  <c r="G69" i="11"/>
  <c r="G75" i="11"/>
  <c r="G64" i="11"/>
  <c r="C45" i="9"/>
  <c r="D45" i="9"/>
  <c r="O244" i="11"/>
  <c r="O246" i="11"/>
  <c r="O239" i="11"/>
  <c r="O243" i="11"/>
  <c r="E195" i="11"/>
  <c r="E178" i="11"/>
  <c r="E184" i="11"/>
  <c r="E197" i="11"/>
  <c r="E196" i="11"/>
  <c r="E179" i="11"/>
  <c r="E211" i="11"/>
  <c r="E176" i="11"/>
  <c r="E182" i="11"/>
  <c r="E186" i="11"/>
  <c r="E181" i="11"/>
  <c r="E205" i="11"/>
  <c r="E188" i="11"/>
  <c r="E204" i="11"/>
  <c r="E191" i="11"/>
  <c r="E172" i="11"/>
  <c r="E175" i="11"/>
  <c r="E206" i="11"/>
  <c r="E201" i="11"/>
  <c r="E192" i="11"/>
  <c r="E189" i="11"/>
  <c r="E193" i="11"/>
  <c r="E190" i="11"/>
  <c r="E174" i="11"/>
  <c r="E185" i="11"/>
  <c r="N181" i="11"/>
  <c r="N176" i="11"/>
  <c r="N192" i="11"/>
  <c r="N211" i="11"/>
  <c r="N200" i="11"/>
  <c r="N174" i="11"/>
  <c r="N199" i="11"/>
  <c r="N198" i="11"/>
  <c r="N205" i="11"/>
  <c r="N209" i="11"/>
  <c r="N201" i="11"/>
  <c r="N210" i="11"/>
  <c r="N191" i="11"/>
  <c r="N180" i="11"/>
  <c r="N178" i="11"/>
  <c r="N172" i="11"/>
  <c r="N194" i="11"/>
  <c r="N203" i="11"/>
  <c r="N179" i="11"/>
  <c r="N190" i="11"/>
  <c r="N185" i="11"/>
  <c r="N177" i="11"/>
  <c r="N189" i="11"/>
  <c r="N183" i="11"/>
  <c r="N197" i="11"/>
  <c r="N184" i="11"/>
  <c r="N193" i="11"/>
  <c r="N188" i="11"/>
  <c r="N196" i="11"/>
  <c r="N208" i="11"/>
  <c r="N202" i="11"/>
  <c r="N195" i="11"/>
  <c r="N187" i="11"/>
  <c r="N173" i="11"/>
  <c r="N186" i="11"/>
  <c r="N207" i="11"/>
  <c r="N182" i="11"/>
  <c r="N175" i="11"/>
  <c r="N206" i="11"/>
  <c r="N204" i="11"/>
  <c r="F72" i="11"/>
  <c r="F65" i="11"/>
  <c r="F68" i="11"/>
  <c r="F66" i="11"/>
  <c r="F74" i="11"/>
  <c r="F69" i="11"/>
  <c r="F76" i="11"/>
  <c r="M76" i="12"/>
  <c r="M85" i="12"/>
  <c r="M88" i="12"/>
  <c r="M83" i="12"/>
  <c r="M79" i="12"/>
  <c r="M101" i="12"/>
  <c r="M108" i="12"/>
  <c r="M99" i="12"/>
  <c r="M86" i="12"/>
  <c r="M81" i="12"/>
  <c r="M78" i="12"/>
  <c r="M96" i="12"/>
  <c r="M69" i="12"/>
  <c r="M73" i="12"/>
  <c r="M107" i="12"/>
  <c r="M94" i="12"/>
  <c r="M97" i="12"/>
  <c r="M87" i="12"/>
  <c r="M105" i="12"/>
  <c r="M95" i="12"/>
  <c r="M74" i="12"/>
  <c r="M75" i="12"/>
  <c r="M72" i="12"/>
  <c r="M98" i="12"/>
  <c r="M89" i="12"/>
  <c r="M71" i="12"/>
  <c r="M103" i="12"/>
  <c r="M80" i="12"/>
  <c r="M82" i="12"/>
  <c r="M104" i="12"/>
  <c r="M70" i="12"/>
  <c r="M100" i="12"/>
  <c r="M102" i="12"/>
  <c r="M106" i="12"/>
  <c r="M90" i="12"/>
  <c r="M77" i="12"/>
  <c r="M84" i="12"/>
  <c r="M93" i="12"/>
  <c r="M92" i="12"/>
  <c r="AA156" i="11"/>
  <c r="S166" i="11"/>
  <c r="P46" i="12"/>
  <c r="Q66" i="11"/>
  <c r="Q72" i="11"/>
  <c r="Q67" i="11"/>
  <c r="Q74" i="11"/>
  <c r="Q79" i="11"/>
  <c r="Q70" i="11"/>
  <c r="Q75" i="11"/>
  <c r="Q64" i="11"/>
  <c r="Q71" i="11"/>
  <c r="Q65" i="11"/>
  <c r="Q78" i="11"/>
  <c r="Q68" i="11"/>
  <c r="Q77" i="11"/>
  <c r="Q76" i="11"/>
  <c r="Q73" i="1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O162" i="11" l="1"/>
  <c r="O160" i="11"/>
  <c r="O165" i="11"/>
  <c r="O153" i="11"/>
  <c r="O159" i="11"/>
  <c r="O163" i="11"/>
  <c r="O156" i="11"/>
  <c r="O155" i="11"/>
  <c r="O158" i="11"/>
  <c r="O161" i="11"/>
  <c r="O151" i="11"/>
  <c r="O157" i="11"/>
  <c r="O164" i="11"/>
  <c r="O152" i="11"/>
  <c r="O154" i="11"/>
  <c r="O166" i="11"/>
  <c r="O249" i="11"/>
  <c r="O241" i="11"/>
  <c r="O253" i="11"/>
  <c r="O238" i="11"/>
  <c r="O247" i="11"/>
  <c r="O252" i="11"/>
  <c r="O248" i="11"/>
  <c r="O242" i="11"/>
  <c r="O251" i="11"/>
  <c r="O240" i="11"/>
  <c r="O250" i="11"/>
  <c r="P53" i="12"/>
  <c r="P49" i="12"/>
  <c r="P60" i="12"/>
  <c r="P55" i="12"/>
  <c r="P56" i="12"/>
  <c r="P48" i="12"/>
  <c r="P51" i="12"/>
  <c r="P58" i="12"/>
  <c r="P59" i="12"/>
  <c r="P57" i="12"/>
  <c r="P50" i="12"/>
  <c r="P54" i="12"/>
  <c r="P52" i="12"/>
  <c r="P62" i="12"/>
  <c r="P61" i="12"/>
  <c r="P63" i="12"/>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<sst xmlns="http://schemas.openxmlformats.org/spreadsheetml/2006/main" count="2503" uniqueCount="541">
  <si>
    <t>Common Advice Performance Management Reporting Framework Summary 2021/22</t>
  </si>
  <si>
    <t>North Lanarkshire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</si>
  <si>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North Lanarkshire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</si>
  <si>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</si>
  <si>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</si>
  <si>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</si>
  <si>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</si>
  <si>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</si>
  <si>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</si>
  <si>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</si>
  <si>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</si>
  <si>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</si>
  <si>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</si>
  <si>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</si>
  <si>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</si>
  <si>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</si>
  <si>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Charts</t>
  </si>
  <si>
    <t>Age Chart</t>
  </si>
  <si>
    <t>Economic Status Chart</t>
  </si>
  <si>
    <t>Debt Owed Chart</t>
  </si>
  <si>
    <t>Return to Contents</t>
  </si>
  <si>
    <t>The information presented in this spreadsheet relates to data from money and welfare rights advice services funded by North Lanarkshire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</si>
  <si>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</si>
  <si>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</si>
  <si>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</si>
  <si>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</si>
  <si>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</si>
  <si>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</si>
  <si>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 xml:space="preserve">In 2019/20, figures for external providers were not included, therefore 2019/20 figures include only North Lanarkshire Financial Inclusion Team. As a result 2019/20 figures are not directly comparable with other years and understimate the volume of activity carried out as a result of local authority investment. Some data breakdowns (e.g. demographic categories) have been presented as percentages to enable more reliable comparisons over time, however these should still be treated with caution.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</si>
  <si>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North Lanarkshire, 3 external providers confirmed that the data provided in 2021/22 included only local authority activity and 4 confirmed this in 2020/21. Therefore, the data may include activity not funded by the local authority.</t>
  </si>
  <si>
    <t>Figures for Scotland are included in this spreadsheet to illustrate how activity in North Lanarkshire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</si>
  <si>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North Lanarkshire, comparisons have been made using data from the latest 2019 Scottish Household Survey (SHS). This helps demonstrate which demographic groups are overrepresented or underrepresented within advice services. </t>
  </si>
  <si>
    <t>2020/21 figures for North Lanarkshire Financial Inclusion Team include welfare rights advice clients only. 2017/18 figures include money advice clients only.</t>
  </si>
  <si>
    <t>Table C2.4</t>
  </si>
  <si>
    <t xml:space="preserve">Table C2.4 - 2018/19 figures relate to money advice only. </t>
  </si>
  <si>
    <t>Table C2.6</t>
  </si>
  <si>
    <t>Table C2.6 - 2020/21 figures do not include North Lanarkshire Financial Inclusion Team.</t>
  </si>
  <si>
    <t>Table C2.7</t>
  </si>
  <si>
    <t>Table C2.7 - 2020/21 figures do not include North Lanarkshire Financial Inclusion Team.</t>
  </si>
  <si>
    <t>Table C2.8</t>
  </si>
  <si>
    <t>Table C2.8 - 2020/21 figures do not include North Lanarkshire Financial Inclusion Team.</t>
  </si>
  <si>
    <t>Table C2.9</t>
  </si>
  <si>
    <t>Table C2.9 - 2021/22 figures do not include North Lanarkshire Financial Inclusion Team and Bellshill CAB. 2020/21 figures do not include North Lanarkshire Financial Inclusion Team, Airdrie CAB and Bellshill CAB.</t>
  </si>
  <si>
    <t>Table C3.2</t>
  </si>
  <si>
    <t>C3.2 - 2021/22 figures do not include North Lanarkshire Financial Inclusion Team and Bellshill CAB. 2020/21 figures do not include North Lanarkshire Financial Inclusion Team, Bellshill CAB and Coatbridge CAB.</t>
  </si>
  <si>
    <t>Table C3.3</t>
  </si>
  <si>
    <t>C3.3 - 2021/22 figures do not include North Lanarkshire Financial Inclusion Team and Bellshill CAB. 2020/21 figures do not include North Lanarkshire Financial Inclusion Team, Airdrie CAB and Bellshill CAB.</t>
  </si>
  <si>
    <t>Table I2.1</t>
  </si>
  <si>
    <t>Table I2.1 - North Lanarkshire Financial Inclusion Team were unable to provide a funding figure for the service in 2021/22. In 2021/22 the total local authority funding for Airdrie CAB was apportioned to reflect the proportion of activity related to money and welfare rights advice. 2020/21 figures for Airdrie CAB and Bellshill CAB were also apportioned. 2021/22 figures for Cumbernauld CAB and Motherwell &amp; Wishaw CAB may include other activities aside from money and welfare rights advice. This is also the case for Motherwell &amp; Wishaw CAB in 2020/21.  2018/19 local authority funding for external services was not included as the figure included a Housing Advice Project, a breakdown without this project was not possible.</t>
  </si>
  <si>
    <t>Table I2.2</t>
  </si>
  <si>
    <t xml:space="preserve">Table I2.2 - 2021/22 figures do not include North Lanarkshire Financial Inclusion Team, Bellshill CAB and Coatbridge CAB. </t>
  </si>
  <si>
    <t>Table A1.1</t>
  </si>
  <si>
    <t>Table A1.1 - 2020/21 figures for total clients do not include North Lanarkshire Financial Inclusion Team. 2020/21 figures for new clients do not include Airdrie CAB. 2018/19 figures for total contacts and new clients relate to money advice only.</t>
  </si>
  <si>
    <t>Table A1.3</t>
  </si>
  <si>
    <t>Table A1.3 - 2021/22 figures do not include North Lanarkshire Financial Inclusion Team. 2020/21 figures do not include Belshill CAB, Cumbernauld CAB, Motherwell CAB and Wishaw CAB. 2020/21 figures for referrals from other organisations/services do not include Airdrie CAB and Coatbridge CAB.</t>
  </si>
  <si>
    <t>Table A1.4</t>
  </si>
  <si>
    <t xml:space="preserve">Table A1.4 -2020/21 figures do not include North Lanarkshire Financial Inclusion Team, Airdrie CAB, Bellshill CAB, Cumbernauld CAB Motherwell CAB and Wishaw CAB .Figure from previous years relate to money advice only. </t>
  </si>
  <si>
    <t>Table A1.5</t>
  </si>
  <si>
    <t>Table A1.5 - 2021/22 figures do not include North Lanarkshire Financial Inclusion Teamand Bellshill CAB. 2020/21 figures do not include North Lanarkshire Financial Inclusion Team, Airdrie CAB and Bellshill CAB.</t>
  </si>
  <si>
    <t>Table A1.6</t>
  </si>
  <si>
    <t>Table A1.6 - 2020/21 figures do not include Bellshill CAB,  Coatbridge CAB, Cumbernauld CAB, Motherwell CAB and Wishaw CAB. 2020/21 figures from North Lanarkshire Financial Inclusion Team include telephone contacts only.</t>
  </si>
  <si>
    <t>Table A1.7</t>
  </si>
  <si>
    <t>Table A1.7 - 2020/21 figures only include Airdrie CAB.</t>
  </si>
  <si>
    <t>Table A1.8</t>
  </si>
  <si>
    <t>Table A1.8 - 2021/22 figures do not include North Lanarkshire Financial Inclusion Team, Bellshill CAB, Coatbridge CAB, Cumbernauld CAB and Motherwell &amp; Wishaw CAB. 2021/22 figures for closed SNSIAP cases do not include Airdrie CAB. 2020/21 figures do not include Airdrie CAB, Bellshill CAB, Cumbernauld CAB, Motherwell CAB and Wishaw CAB. 2020/21 figures for open cases do not include Coatbridge CAB.</t>
  </si>
  <si>
    <t>Debt Strategy</t>
  </si>
  <si>
    <t>Table OP1.1</t>
  </si>
  <si>
    <t>Table OP1.1 - 2021/22 figures do not include Airdrie CAB, Coatbridge CAB, Cumbernauld CAB and Motherwell &amp; Wishaw CAB. 2020/21 figures do not include Coatbridge CAB, Cumbernauld CAB, Motherwell CAB and Wishaw CAB. 2020/21 figures for clients awaiting outcome and clients who did not agree a strategy do not include Airdrie CAB.</t>
  </si>
  <si>
    <t>Table OP1.2</t>
  </si>
  <si>
    <t>Table OP1.2 - 2021/22 figures do not include Airdrie CAB, Bellshill CAB, Coatbridge CAB, Cumbernauld CAB and Motherwell &amp; Wishaw CAB. 2020/21 figures do not include Airdrie CAB, Bellshill CAB and Cumbernauld CAB.</t>
  </si>
  <si>
    <t>Figures for 2017/18 include partial data.</t>
  </si>
  <si>
    <t>Table OP2.1</t>
  </si>
  <si>
    <t>Table OP2.1 - 2020/21 figures for awards do not include Bellshill CAB.</t>
  </si>
  <si>
    <t>Table OP3.1</t>
  </si>
  <si>
    <t>Table OP3.1 - 2021/22 figures for mandatory reconsiderations won do not include North Lanarkshire Financial Inclusion Team.  2020/21 figures for Total Mandatory Reconsiderations do not include North Lanarkshire Financial Inclusion Team. 2020/21 figures for Mandatory reconsiderations won do not include Airdrie CAB and Bellshill CAB. 2020/21 figures for Mandatory Reconsiderations lost do not include Airdrie CAB, Bellshill CAB Cumbernauld CAB, Motherwell CAB and Wishaw CAB. 2020/21 figures for mandatory reconsiderations awaiting outcome and withdrawn do not include North Lanarkshire Financial Inclusion team, Airdrie CAB, Bellshill CAB, Cumbernauld CAB, Mortherwell CAB and Wishaw CAB.</t>
  </si>
  <si>
    <t>Table OP3.2</t>
  </si>
  <si>
    <t>Table OP3.2 - 2021/22 figures for appeals lost do not include Airdrie CAB and Bellshill CAB. 2020/21 figures for Appeals won do not include Airdrie CAB and Bellshill CAB. 2020/21 figures for Appeals lost do not include Airdrie CAB, Bellshill CAB, Cumbernauld CAB, Motherwell CAB and Wishaw CAB. 2020/21 figures for Appeals awaiting outcome and withdrawn do not include North Lanarkshire Financial Inclusion Team, Coatbridge CAB, Airdrie CAB, Bellshill CAB, Cumbernauld CAB, Motherwell CAB and Wishaw CAB.</t>
  </si>
  <si>
    <t>Table OP2.2</t>
  </si>
  <si>
    <t xml:space="preserve">Table OP2.2 - 2021/22 figures do not include Bellshill CAB. 2020/21 figures do not include Bellshill CAB. 2021/22 figures for claims do not include Airdrie CAB, Cumbernauld CAB and Motherwell &amp; Wishaw CAB. </t>
  </si>
  <si>
    <t>Table OP3.3</t>
  </si>
  <si>
    <t>Table OP3.3 - 2021/22 figures do not include North Lanarkshire Financial Inclusion Team and Bellshill CAB. 2020/21 figures do not include Airdrie CAB and Bellshill CAB. 2020/21 figures for Total Mandatory Reconsiderations do not include North Lanarkshire Financial Inclusion Team. 2020/21 figures for Mandatory Reconsiderations Lost do not include Cumbernauld CAB, Motherwell CAB and Wishaw CAB.</t>
  </si>
  <si>
    <t>Table OP3.4</t>
  </si>
  <si>
    <t>Table OP3.4 - 2021/22 figures do not include North Lanarkshire Financial Inclusion Team and Bellshill CAB. 2020/21 figures do not include Airdrie CAB and Bellshill CAB. 2020/21 figures for Appeals lost do not include Cumbernauld CAB, Motherwell CAB and Wishaw CAB.</t>
  </si>
  <si>
    <t>Table OC1.1</t>
  </si>
  <si>
    <t>Table OC1.1 - 2021/22 figures for verified finacial gain from MR's/Appeals won do not include North Lanarkshire Financial Inclusion Team. 2021/22 figures for other verified welfare benefits financial gain do not include North Lanarkshire Financial Inclusion Team, Bellshill CAB, Coatbridge CAB and Cumbernauld CAB. 2021/22 figures for money advice financial gain do not include Bellshill CAB.  2020/21 figures for financial gain from awards and MR's/Appeals do not include Airdrie CAB. 2020/21 figures for money advice financial gain do not include Airdrie CAB, Bellshill CAB and Cumbernauld CAB.</t>
  </si>
  <si>
    <t>Table OC1.2</t>
  </si>
  <si>
    <t>Table OC1.2 - 2021/22 figures do not include Bellshill CAB. 2021/22 figures for verified finacial gain from MR's/Appeals won do not include North Lanarkshire Financial Inclusion Team.2020/21 figures do not include Bellshill CAB. 2020/21 figures for MRs/Appeals do not include North Lanarkshire Financial Inclusion Team and Airdrie CAB.</t>
  </si>
  <si>
    <t>In 2021/22 North Lanarkshire Council funded 7 services to deliver Money and Welfare Rights Advice.</t>
  </si>
  <si>
    <t>One of these services is delivered internally within the council whilst the other six are externally commissioned to deliver advice.</t>
  </si>
  <si>
    <t xml:space="preserve">These services are listed below. </t>
  </si>
  <si>
    <t>Internal Service</t>
  </si>
  <si>
    <t>Service Name</t>
  </si>
  <si>
    <t>Advice Provided</t>
  </si>
  <si>
    <t>North Lanarkshire Financial Inclusion Team</t>
  </si>
  <si>
    <t>Money &amp; Welfare Rights Advice</t>
  </si>
  <si>
    <r>
      <t>External Services</t>
    </r>
    <r>
      <rPr>
        <b/>
        <vertAlign val="superscript"/>
        <sz val="11"/>
        <color theme="1"/>
        <rFont val="Calibri"/>
        <family val="2"/>
        <scheme val="minor"/>
      </rPr>
      <t>1</t>
    </r>
  </si>
  <si>
    <t>Airdrie CAB</t>
  </si>
  <si>
    <t>Bellshill CAB</t>
  </si>
  <si>
    <t>Coatbridge CAB</t>
  </si>
  <si>
    <t>Cumbernauld CAB</t>
  </si>
  <si>
    <t>Motherwell CAB</t>
  </si>
  <si>
    <t xml:space="preserve"> Wishaw CAB</t>
  </si>
  <si>
    <t>1. Please note data for these 6 external services could not be collected in 2019/20</t>
  </si>
  <si>
    <t>Clients by Demographics</t>
  </si>
  <si>
    <t>Gender</t>
  </si>
  <si>
    <t>Table C2.1</t>
  </si>
  <si>
    <t>Age</t>
  </si>
  <si>
    <t>Table C2.2</t>
  </si>
  <si>
    <t>Ethnicity</t>
  </si>
  <si>
    <t>Table C2.3</t>
  </si>
  <si>
    <t>Disability</t>
  </si>
  <si>
    <t>Household Income</t>
  </si>
  <si>
    <t>Table C2.5</t>
  </si>
  <si>
    <t>Economic Status</t>
  </si>
  <si>
    <t>Housing Tenure</t>
  </si>
  <si>
    <t>Household Composition</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</si>
  <si>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</si>
  <si>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</si>
  <si>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</si>
  <si>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</si>
  <si>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</si>
  <si>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</si>
  <si>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</si>
  <si>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</si>
  <si>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</si>
  <si>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</si>
  <si>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</si>
  <si>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</si>
  <si>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</si>
  <si>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</si>
  <si>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</si>
  <si>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</si>
  <si>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</si>
  <si>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</si>
  <si>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</si>
  <si>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</si>
  <si>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</si>
  <si>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</si>
  <si>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</si>
  <si>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</si>
  <si>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</si>
  <si>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</si>
  <si>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</si>
  <si>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</si>
  <si>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</si>
  <si>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</si>
  <si>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</si>
  <si>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</si>
  <si>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</si>
  <si>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</si>
  <si>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</si>
  <si>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</si>
  <si>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</si>
  <si>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</si>
  <si>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</si>
  <si>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</si>
  <si>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</si>
  <si>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</si>
  <si>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</si>
  <si>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</si>
  <si>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</si>
  <si>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</si>
  <si>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</si>
  <si>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</si>
  <si>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</si>
  <si>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</si>
  <si>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</si>
  <si>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</si>
  <si>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</si>
  <si>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</si>
  <si>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</si>
  <si>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</si>
  <si>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</si>
  <si>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</si>
  <si>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</si>
  <si>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</si>
  <si>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</si>
  <si>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</si>
  <si>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</si>
  <si>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</si>
  <si>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</si>
  <si>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</si>
  <si>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</si>
  <si>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</si>
  <si>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</si>
  <si>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</si>
  <si>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</si>
  <si>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</si>
  <si>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</si>
  <si>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u/>
        <vertAlign val="superscript"/>
        <sz val="11"/>
        <color theme="10"/>
        <rFont val="Calibri"/>
        <family val="2"/>
        <scheme val="minor"/>
      </rPr>
      <t>1</t>
    </r>
  </si>
  <si>
    <t>Owner Occupied</t>
  </si>
  <si>
    <t>Social Rented</t>
  </si>
  <si>
    <t>Private Rented</t>
  </si>
  <si>
    <t>Temp Accomodation / Homeless</t>
  </si>
  <si>
    <r>
      <t>Table C2.8 Money and Welfare Rights Advice Clients by Household Composition in 2018/19 to 2021/22</t>
    </r>
    <r>
      <rPr>
        <u/>
        <vertAlign val="superscript"/>
        <sz val="11"/>
        <color theme="10"/>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</si>
  <si>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</si>
  <si>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</si>
  <si>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</si>
  <si>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</si>
  <si>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</si>
  <si>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</si>
  <si>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</si>
  <si>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</si>
  <si>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</si>
  <si>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</si>
  <si>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</si>
  <si>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</si>
  <si>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</si>
  <si>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</si>
  <si>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</si>
  <si>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</si>
  <si>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</si>
  <si>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</si>
  <si>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</si>
  <si>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</si>
  <si>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</si>
  <si>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</si>
  <si>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</si>
  <si>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</si>
  <si>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</si>
  <si>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</si>
  <si>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</si>
  <si>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</si>
  <si>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</si>
  <si>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</si>
  <si>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</si>
  <si>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</si>
  <si>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</si>
  <si>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</si>
  <si>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</si>
  <si>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</si>
  <si>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</si>
  <si>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r>
      <t>Chart C2.2 Proportion of North Lanarkshire Money and Welfare Rights Advice Clients by Age in 2020/21 and 2021/22</t>
    </r>
    <r>
      <rPr>
        <b/>
        <vertAlign val="superscript"/>
        <sz val="11"/>
        <color rgb="FF000000"/>
        <rFont val="Calibri"/>
        <family val="2"/>
        <scheme val="minor"/>
      </rPr>
      <t>1</t>
    </r>
  </si>
  <si>
    <t>1. Figures exclude "Not Recorded" and "Prefer not to answer"</t>
  </si>
  <si>
    <r>
      <t>Chart C2.6 Proportion of 2021/22 Money and Welfare Rights Advice Clients in North Lanarkshireby and Scotland by Economic Status</t>
    </r>
    <r>
      <rPr>
        <b/>
        <vertAlign val="superscript"/>
        <sz val="11"/>
        <color rgb="FF000000"/>
        <rFont val="Calibri"/>
        <family val="2"/>
        <scheme val="minor"/>
      </rPr>
      <t>1</t>
    </r>
  </si>
  <si>
    <t>Proportion excluding NA &amp; PNA</t>
  </si>
  <si>
    <t>Debt Clients and Amount Owed</t>
  </si>
  <si>
    <t>Total Clients &amp; Amount Owed</t>
  </si>
  <si>
    <t>Table C3.1</t>
  </si>
  <si>
    <t>Breakdown of Debt Clients</t>
  </si>
  <si>
    <t>Breakdown of Amount Owed</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</si>
  <si>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</si>
  <si>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</si>
  <si>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</si>
  <si>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</si>
  <si>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</si>
  <si>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</si>
  <si>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</si>
  <si>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</si>
  <si>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</si>
  <si>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</si>
  <si>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</si>
  <si>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</si>
  <si>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</si>
  <si>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</si>
  <si>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</si>
  <si>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</si>
  <si>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</si>
  <si>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</si>
  <si>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</si>
  <si>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</si>
  <si>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</si>
  <si>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</si>
  <si>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</si>
  <si>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</si>
  <si>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</si>
  <si>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</si>
  <si>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</si>
  <si>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</si>
  <si>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</si>
  <si>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</si>
  <si>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</si>
  <si>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</si>
  <si>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</si>
  <si>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</si>
  <si>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</si>
  <si>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</si>
  <si>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</si>
  <si>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</si>
  <si>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Chart C3.1 Total debt owed by North Lanarkshire clients, 2020/21 to 2021/22</t>
  </si>
  <si>
    <t>Local Authority Funding</t>
  </si>
  <si>
    <t>Funding from Other Sources</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</si>
  <si>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</si>
  <si>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</si>
  <si>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</si>
  <si>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</si>
  <si>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</si>
  <si>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</si>
  <si>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</si>
  <si>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</si>
  <si>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</si>
  <si>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</si>
  <si>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</si>
  <si>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</si>
  <si>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</si>
  <si>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</si>
  <si>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</si>
  <si>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</si>
  <si>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</si>
  <si>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</si>
  <si>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</si>
  <si>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</si>
  <si>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</si>
  <si>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</si>
  <si>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</si>
  <si>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</si>
  <si>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</si>
  <si>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</si>
  <si>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</si>
  <si>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Benefit Entitlement Checks</t>
  </si>
  <si>
    <t>Table A1.2</t>
  </si>
  <si>
    <t>Total Referrals</t>
  </si>
  <si>
    <t>Breakdown of Referrals</t>
  </si>
  <si>
    <t>Contact Information</t>
  </si>
  <si>
    <t>Contact Channel</t>
  </si>
  <si>
    <t>Online Support</t>
  </si>
  <si>
    <t>SNSIAP Activity</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</si>
  <si>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</si>
  <si>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</si>
  <si>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</si>
  <si>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</si>
  <si>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</si>
  <si>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</si>
  <si>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</si>
  <si>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</si>
  <si>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</si>
  <si>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</si>
  <si>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</si>
  <si>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</si>
  <si>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</si>
  <si>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</si>
  <si>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</si>
  <si>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</si>
  <si>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</si>
  <si>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</si>
  <si>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</si>
  <si>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</si>
  <si>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</si>
  <si>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</si>
  <si>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</si>
  <si>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</si>
  <si>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</si>
  <si>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</si>
  <si>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</si>
  <si>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</si>
  <si>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</si>
  <si>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</si>
  <si>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</si>
  <si>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</si>
  <si>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</si>
  <si>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</si>
  <si>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</si>
  <si>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</si>
  <si>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</si>
  <si>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</si>
  <si>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</si>
  <si>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</si>
  <si>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</si>
  <si>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</si>
  <si>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</si>
  <si>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</si>
  <si>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</si>
  <si>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</si>
  <si>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Advice Outputs</t>
  </si>
  <si>
    <t>Debt Strategy Breakdown</t>
  </si>
  <si>
    <r>
      <t>Table OP1.1 Debt Advice Outputs 2014/15 to 2021/22</t>
    </r>
    <r>
      <rPr>
        <u/>
        <vertAlign val="superscript"/>
        <sz val="11"/>
        <color theme="10"/>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</si>
  <si>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</si>
  <si>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</si>
  <si>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</si>
  <si>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</si>
  <si>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</si>
  <si>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</si>
  <si>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</si>
  <si>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</si>
  <si>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</si>
  <si>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</si>
  <si>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</si>
  <si>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</si>
  <si>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</si>
  <si>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</si>
  <si>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</si>
  <si>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</si>
  <si>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</si>
  <si>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</si>
  <si>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</si>
  <si>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</si>
  <si>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</si>
  <si>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</si>
  <si>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</si>
  <si>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</si>
  <si>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</si>
  <si>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</si>
  <si>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</si>
  <si>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</si>
  <si>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</si>
  <si>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</si>
  <si>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</si>
  <si>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</si>
  <si>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</si>
  <si>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</si>
  <si>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</si>
  <si>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</si>
  <si>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</si>
  <si>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</si>
  <si>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</si>
  <si>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</si>
  <si>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</si>
  <si>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</si>
  <si>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</si>
  <si>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</si>
  <si>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u/>
        <vertAlign val="superscript"/>
        <sz val="11"/>
        <color theme="10"/>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</si>
  <si>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</si>
  <si>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</si>
  <si>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</si>
  <si>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</si>
  <si>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</si>
  <si>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</si>
  <si>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</si>
  <si>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</si>
  <si>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</si>
  <si>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</si>
  <si>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</si>
  <si>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</si>
  <si>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</si>
  <si>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</si>
  <si>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</si>
  <si>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</si>
  <si>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</si>
  <si>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</si>
  <si>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</si>
  <si>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</si>
  <si>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</si>
  <si>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</si>
  <si>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</si>
  <si>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</si>
  <si>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</si>
  <si>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</si>
  <si>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</si>
  <si>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</si>
  <si>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</si>
  <si>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</si>
  <si>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</si>
  <si>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</si>
  <si>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</si>
  <si>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</si>
  <si>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</si>
  <si>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</si>
  <si>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</si>
  <si>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</si>
  <si>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</si>
  <si>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</si>
  <si>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</si>
  <si>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</si>
  <si>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</si>
  <si>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</si>
  <si>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</si>
  <si>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</si>
  <si>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</si>
  <si>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</si>
  <si>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</si>
  <si>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</si>
  <si>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</si>
  <si>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</si>
  <si>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</si>
  <si>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</si>
  <si>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</si>
  <si>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</si>
  <si>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</si>
  <si>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</si>
  <si>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</si>
  <si>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</si>
  <si>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</si>
  <si>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</si>
  <si>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</si>
  <si>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</si>
  <si>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</si>
  <si>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</si>
  <si>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</si>
  <si>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</si>
  <si>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</si>
  <si>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</si>
  <si>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</si>
  <si>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</si>
  <si>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</si>
  <si>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</si>
  <si>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</si>
  <si>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</si>
  <si>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</si>
  <si>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</si>
  <si>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</si>
  <si>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</si>
  <si>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</si>
  <si>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</si>
  <si>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</si>
  <si>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</si>
  <si>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</si>
  <si>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</si>
  <si>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</si>
  <si>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</si>
  <si>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</si>
  <si>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</si>
  <si>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</si>
  <si>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</si>
  <si>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</si>
  <si>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Motherwell &amp; Wishaw CAB - Client survey 2021/22</t>
  </si>
  <si>
    <t>Self-reported improvements resulting from advice</t>
  </si>
  <si>
    <t>Proportion of respondents who agreed</t>
  </si>
  <si>
    <t>Improved wellbeing</t>
  </si>
  <si>
    <t>Reduced stress</t>
  </si>
  <si>
    <t>Increased financial resilience</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</si>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</sst>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_-* #,##0_-;\-* #,##0_-;_-* &quot;-&quot;??_-;_-@_-"/>
    <numFmt numFmtId="165" formatCode="0.0%"/>
    <numFmt numFmtId="166" formatCode="&quot;£&quot;#,##0"/>
    <numFmt numFmtId="167"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6">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8">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7"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3"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9"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4" xfId="0" applyFont="1" applyFill="1" applyBorder="1" applyAlignment="1">
      <alignment horizontal="left" indent="2"/>
    </xf>
    <xf numFmtId="0" fontId="1" fillId="3" borderId="74"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5" xfId="0" applyFont="1" applyFill="1" applyBorder="1" applyAlignment="1">
      <alignment horizontal="left" indent="2"/>
    </xf>
    <xf numFmtId="166" fontId="17" fillId="2" borderId="76"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8" xfId="0" applyFont="1" applyFill="1" applyBorder="1" applyAlignment="1">
      <alignment horizontal="center" wrapText="1"/>
    </xf>
    <xf numFmtId="0" fontId="0" fillId="2" borderId="69"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79"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79" xfId="0" applyNumberFormat="1" applyFont="1" applyFill="1" applyBorder="1" applyAlignment="1">
      <alignment horizontal="right"/>
    </xf>
    <xf numFmtId="166" fontId="17" fillId="2" borderId="80"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48" xfId="0" applyFill="1" applyBorder="1" applyAlignment="1">
      <alignment horizontal="left" wrapText="1" indent="2"/>
    </xf>
    <xf numFmtId="0" fontId="14" fillId="4" borderId="66" xfId="0" applyFont="1" applyFill="1" applyBorder="1" applyAlignment="1">
      <alignment wrapText="1"/>
    </xf>
    <xf numFmtId="0" fontId="14" fillId="4" borderId="48" xfId="0" applyFont="1" applyFill="1" applyBorder="1" applyAlignment="1">
      <alignment wrapText="1"/>
    </xf>
    <xf numFmtId="0" fontId="14" fillId="4" borderId="66" xfId="0" applyFont="1" applyFill="1" applyBorder="1"/>
    <xf numFmtId="0" fontId="0" fillId="2" borderId="68" xfId="0" applyFill="1" applyBorder="1" applyAlignment="1">
      <alignment horizontal="left" wrapText="1" indent="2"/>
    </xf>
    <xf numFmtId="0" fontId="13" fillId="0" borderId="67" xfId="0" applyFont="1" applyBorder="1" applyAlignment="1">
      <alignment horizontal="left" wrapText="1" indent="2"/>
    </xf>
    <xf numFmtId="0" fontId="0" fillId="2" borderId="71" xfId="0" applyFill="1" applyBorder="1" applyAlignment="1">
      <alignment horizontal="left" wrapText="1" indent="2"/>
    </xf>
    <xf numFmtId="0" fontId="0" fillId="2" borderId="70"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7"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7"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7"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79"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79" xfId="5" applyNumberFormat="1" applyFont="1" applyFill="1" applyBorder="1" applyAlignment="1">
      <alignment horizontal="right"/>
    </xf>
    <xf numFmtId="166" fontId="17" fillId="3" borderId="72"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5"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8" xfId="2" applyFont="1" applyFill="1" applyBorder="1" applyAlignment="1">
      <alignment horizontal="right"/>
    </xf>
    <xf numFmtId="9" fontId="17" fillId="3" borderId="39" xfId="2" applyFont="1" applyFill="1" applyBorder="1" applyAlignment="1">
      <alignment horizontal="right"/>
    </xf>
    <xf numFmtId="9" fontId="17" fillId="3" borderId="84"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2"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5"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79"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2" xfId="1" applyNumberFormat="1" applyFont="1" applyFill="1" applyBorder="1"/>
    <xf numFmtId="164" fontId="17" fillId="2" borderId="85"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79"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79"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1" xfId="1" applyNumberFormat="1" applyFont="1" applyFill="1" applyBorder="1" applyAlignment="1">
      <alignment horizontal="center"/>
    </xf>
    <xf numFmtId="164" fontId="1" fillId="3" borderId="74" xfId="1" applyNumberFormat="1" applyFont="1" applyFill="1" applyBorder="1" applyAlignment="1">
      <alignment horizontal="center"/>
    </xf>
    <xf numFmtId="9" fontId="0" fillId="3" borderId="83" xfId="2" applyFont="1" applyFill="1" applyBorder="1" applyAlignment="1">
      <alignment horizontal="center"/>
    </xf>
    <xf numFmtId="9" fontId="0" fillId="2" borderId="83" xfId="2" applyFont="1" applyFill="1" applyBorder="1" applyAlignment="1">
      <alignment horizontal="center"/>
    </xf>
    <xf numFmtId="9" fontId="0" fillId="2" borderId="82" xfId="2" applyFont="1" applyFill="1" applyBorder="1" applyAlignment="1">
      <alignment horizontal="center"/>
    </xf>
    <xf numFmtId="9" fontId="17" fillId="2" borderId="87" xfId="2" applyFont="1" applyFill="1" applyBorder="1" applyAlignment="1">
      <alignment horizontal="center"/>
    </xf>
    <xf numFmtId="9" fontId="17" fillId="2" borderId="83" xfId="2" applyFont="1" applyFill="1" applyBorder="1" applyAlignment="1">
      <alignment horizontal="center"/>
    </xf>
    <xf numFmtId="9" fontId="17" fillId="2" borderId="88" xfId="2" applyFont="1" applyFill="1" applyBorder="1" applyAlignment="1">
      <alignment horizontal="center"/>
    </xf>
    <xf numFmtId="9" fontId="17" fillId="3" borderId="87" xfId="2" applyFont="1" applyFill="1" applyBorder="1" applyAlignment="1">
      <alignment horizontal="center"/>
    </xf>
    <xf numFmtId="9" fontId="17" fillId="3" borderId="88" xfId="2" applyFont="1" applyFill="1" applyBorder="1" applyAlignment="1">
      <alignment horizontal="center"/>
    </xf>
    <xf numFmtId="0" fontId="1" fillId="3" borderId="89"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3" xfId="0" applyFont="1" applyFill="1" applyBorder="1"/>
    <xf numFmtId="0" fontId="2" fillId="2" borderId="94" xfId="0" applyFont="1" applyFill="1" applyBorder="1"/>
    <xf numFmtId="0" fontId="2" fillId="2" borderId="86"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1"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1"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2"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5"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2"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5" xfId="1" applyNumberFormat="1" applyFont="1" applyFill="1" applyBorder="1" applyAlignment="1">
      <alignment horizontal="center"/>
    </xf>
    <xf numFmtId="164" fontId="17" fillId="3" borderId="72" xfId="1" applyNumberFormat="1" applyFont="1" applyFill="1" applyBorder="1" applyAlignment="1">
      <alignment horizontal="center"/>
    </xf>
    <xf numFmtId="164" fontId="17" fillId="3" borderId="85" xfId="1" applyNumberFormat="1" applyFont="1" applyFill="1" applyBorder="1" applyAlignment="1">
      <alignment horizontal="center"/>
    </xf>
    <xf numFmtId="164" fontId="1" fillId="3" borderId="90" xfId="1" applyNumberFormat="1" applyFont="1" applyFill="1" applyBorder="1" applyAlignment="1">
      <alignment horizontal="center"/>
    </xf>
    <xf numFmtId="9" fontId="1" fillId="3" borderId="74"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79" xfId="1" applyNumberFormat="1" applyFont="1" applyFill="1" applyBorder="1" applyAlignment="1">
      <alignment horizontal="center"/>
    </xf>
    <xf numFmtId="166" fontId="17" fillId="3" borderId="79"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1" xfId="1" applyNumberFormat="1" applyFont="1" applyFill="1" applyBorder="1" applyAlignment="1">
      <alignment horizontal="center"/>
    </xf>
    <xf numFmtId="166" fontId="1" fillId="3" borderId="74"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5" xfId="2" applyNumberFormat="1" applyFont="1" applyFill="1" applyBorder="1" applyAlignment="1">
      <alignment horizontal="center"/>
    </xf>
    <xf numFmtId="166" fontId="17" fillId="2" borderId="72" xfId="2" applyNumberFormat="1" applyFont="1" applyFill="1" applyBorder="1" applyAlignment="1">
      <alignment horizontal="center"/>
    </xf>
    <xf numFmtId="166" fontId="17" fillId="3" borderId="72" xfId="2" applyNumberFormat="1" applyFont="1" applyFill="1" applyBorder="1" applyAlignment="1">
      <alignment horizontal="center"/>
    </xf>
    <xf numFmtId="166" fontId="17" fillId="3" borderId="85" xfId="2" applyNumberFormat="1" applyFont="1" applyFill="1" applyBorder="1" applyAlignment="1">
      <alignment horizontal="center"/>
    </xf>
    <xf numFmtId="166" fontId="1" fillId="3" borderId="90"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1" xfId="2" applyNumberFormat="1" applyFont="1" applyFill="1" applyBorder="1" applyAlignment="1">
      <alignment horizontal="center"/>
    </xf>
    <xf numFmtId="166" fontId="17" fillId="3" borderId="91"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2"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0" fillId="2" borderId="2" xfId="0" applyFill="1" applyBorder="1" applyAlignment="1">
      <alignment horizontal="left" wrapText="1" indent="2"/>
    </xf>
    <xf numFmtId="0" fontId="0" fillId="2" borderId="4" xfId="0" applyFill="1" applyBorder="1" applyAlignment="1">
      <alignment horizontal="left" indent="2"/>
    </xf>
    <xf numFmtId="0" fontId="0" fillId="3" borderId="2" xfId="0" applyFill="1" applyBorder="1" applyAlignment="1">
      <alignment horizontal="left" wrapText="1" indent="2"/>
    </xf>
    <xf numFmtId="0" fontId="13" fillId="0" borderId="70" xfId="0" applyFont="1" applyBorder="1" applyAlignment="1">
      <alignment horizontal="left" wrapText="1" indent="2"/>
    </xf>
    <xf numFmtId="0" fontId="0" fillId="2" borderId="67" xfId="0" applyFill="1" applyBorder="1" applyAlignment="1">
      <alignment horizontal="left" vertical="center" wrapText="1" indent="2"/>
    </xf>
    <xf numFmtId="0" fontId="13" fillId="5" borderId="70" xfId="0" applyFont="1" applyFill="1" applyBorder="1" applyAlignment="1">
      <alignment horizontal="left" wrapText="1" indent="2"/>
    </xf>
    <xf numFmtId="0" fontId="13" fillId="5" borderId="48" xfId="0" applyFont="1" applyFill="1" applyBorder="1" applyAlignment="1">
      <alignment horizontal="left" wrapText="1" indent="2"/>
    </xf>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2" fillId="2" borderId="5" xfId="0" applyFont="1" applyFill="1" applyBorder="1" applyAlignment="1">
      <alignment horizontal="center" wrapText="1"/>
    </xf>
    <xf numFmtId="9" fontId="0" fillId="2" borderId="4" xfId="0" applyNumberFormat="1" applyFill="1" applyBorder="1" applyAlignment="1">
      <alignment horizontal="center" wrapText="1"/>
    </xf>
    <xf numFmtId="0" fontId="0" fillId="3" borderId="17" xfId="0" applyFill="1" applyBorder="1"/>
    <xf numFmtId="9" fontId="0" fillId="3" borderId="19" xfId="0" applyNumberFormat="1" applyFill="1" applyBorder="1" applyAlignment="1">
      <alignment horizontal="center" wrapText="1"/>
    </xf>
    <xf numFmtId="0" fontId="0" fillId="3" borderId="3" xfId="0" applyFill="1" applyBorder="1"/>
    <xf numFmtId="9" fontId="0" fillId="3" borderId="5" xfId="0" applyNumberFormat="1" applyFill="1" applyBorder="1" applyAlignment="1">
      <alignment horizontal="center"/>
    </xf>
    <xf numFmtId="0" fontId="6" fillId="0" borderId="0" xfId="4"/>
    <xf numFmtId="0" fontId="6" fillId="2" borderId="70" xfId="4" applyFill="1" applyBorder="1"/>
    <xf numFmtId="0" fontId="6" fillId="2" borderId="67" xfId="4" applyFill="1" applyBorder="1"/>
    <xf numFmtId="0" fontId="6" fillId="2" borderId="71" xfId="4" applyFill="1" applyBorder="1"/>
    <xf numFmtId="0" fontId="6" fillId="5" borderId="0" xfId="4" applyFill="1"/>
    <xf numFmtId="0" fontId="23" fillId="5" borderId="0" xfId="0" applyFont="1" applyFill="1"/>
    <xf numFmtId="0" fontId="25" fillId="5" borderId="0" xfId="0" applyFont="1" applyFill="1"/>
    <xf numFmtId="6" fontId="0" fillId="2" borderId="0" xfId="0" applyNumberFormat="1" applyFill="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2" xfId="0" applyFont="1" applyFill="1" applyBorder="1" applyAlignment="1">
      <alignment horizontal="center"/>
    </xf>
    <xf numFmtId="0" fontId="2" fillId="2" borderId="24" xfId="0" applyFont="1" applyFill="1" applyBorder="1" applyAlignment="1">
      <alignment horizontal="center"/>
    </xf>
    <xf numFmtId="0" fontId="2" fillId="2" borderId="63"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8" xfId="0" applyNumberFormat="1"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21" xfId="0" applyFont="1" applyFill="1" applyBorder="1" applyAlignment="1">
      <alignment horizontal="center"/>
    </xf>
    <xf numFmtId="0" fontId="2" fillId="2" borderId="26" xfId="0" applyFont="1" applyFill="1" applyBorder="1" applyAlignment="1">
      <alignment horizontal="center"/>
    </xf>
    <xf numFmtId="0" fontId="2" fillId="2" borderId="88"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2" fillId="2" borderId="84" xfId="0" applyFont="1" applyFill="1" applyBorder="1" applyAlignment="1">
      <alignment horizontal="center"/>
    </xf>
    <xf numFmtId="0" fontId="5" fillId="2" borderId="2" xfId="0" applyFont="1" applyFill="1" applyBorder="1" applyAlignment="1">
      <alignment horizontal="left" vertical="top"/>
    </xf>
    <xf numFmtId="0" fontId="2" fillId="2" borderId="8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50" xfId="0" applyFont="1" applyFill="1" applyBorder="1" applyAlignment="1">
      <alignment horizontal="center"/>
    </xf>
    <xf numFmtId="0" fontId="2" fillId="2" borderId="55" xfId="0" applyFont="1" applyFill="1" applyBorder="1" applyAlignment="1">
      <alignment horizontal="center"/>
    </xf>
    <xf numFmtId="0" fontId="2" fillId="2" borderId="4" xfId="0" applyFont="1" applyFill="1" applyBorder="1" applyAlignment="1">
      <alignment horizontal="center"/>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5" xfId="0" applyFont="1" applyFill="1" applyBorder="1" applyAlignment="1">
      <alignment horizontal="center"/>
    </xf>
    <xf numFmtId="0" fontId="7" fillId="2" borderId="84"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2" xfId="0" applyFont="1" applyFill="1" applyBorder="1" applyAlignment="1">
      <alignment horizontal="center" wrapText="1"/>
    </xf>
    <xf numFmtId="0" fontId="7" fillId="2" borderId="63"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2"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Data'!$B$48</c:f>
              <c:strCache>
                <c:ptCount val="1"/>
                <c:pt idx="0">
                  <c:v>2020/21</c:v>
                </c:pt>
              </c:strCache>
            </c:strRef>
          </c:tx>
          <c:spPr>
            <a:solidFill>
              <a:schemeClr val="accent5">
                <a:lumMod val="75000"/>
              </a:schemeClr>
            </a:solidFill>
            <a:ln>
              <a:noFill/>
            </a:ln>
            <a:effectLst/>
          </c:spPr>
          <c:invertIfNegative val="0"/>
          <c:dPt>
            <c:idx val="2"/>
            <c:invertIfNegative val="0"/>
            <c:bubble3D val="0"/>
            <c:spPr>
              <a:solidFill>
                <a:schemeClr val="accent5">
                  <a:lumMod val="75000"/>
                </a:schemeClr>
              </a:solidFill>
              <a:ln>
                <a:solidFill>
                  <a:sysClr val="windowText" lastClr="000000"/>
                </a:solidFill>
              </a:ln>
              <a:effectLst/>
            </c:spPr>
            <c:extLst>
              <c:ext xmlns:c16="http://schemas.microsoft.com/office/drawing/2014/chart" uri="{C3380CC4-5D6E-409C-BE32-E72D297353CC}">
                <c16:uniqueId val="{00000002-1705-45AD-9A85-FBA7AE12D2DD}"/>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Data'!$C$37:$F$37</c:f>
              <c:strCache>
                <c:ptCount val="4"/>
                <c:pt idx="0">
                  <c:v>16-34</c:v>
                </c:pt>
                <c:pt idx="1">
                  <c:v>35-44</c:v>
                </c:pt>
                <c:pt idx="2">
                  <c:v>45-59</c:v>
                </c:pt>
                <c:pt idx="3">
                  <c:v>60+</c:v>
                </c:pt>
              </c:strCache>
            </c:strRef>
          </c:cat>
          <c:val>
            <c:numRef>
              <c:f>'Chart Data'!$C$48:$F$48</c:f>
              <c:numCache>
                <c:formatCode>0%</c:formatCode>
                <c:ptCount val="4"/>
                <c:pt idx="0">
                  <c:v>0.20145929222999873</c:v>
                </c:pt>
                <c:pt idx="1">
                  <c:v>0.14848649140500006</c:v>
                </c:pt>
                <c:pt idx="2">
                  <c:v>0.22104732368307317</c:v>
                </c:pt>
                <c:pt idx="3">
                  <c:v>0.42900689268192821</c:v>
                </c:pt>
              </c:numCache>
            </c:numRef>
          </c:val>
          <c:extLst>
            <c:ext xmlns:c16="http://schemas.microsoft.com/office/drawing/2014/chart" uri="{C3380CC4-5D6E-409C-BE32-E72D297353CC}">
              <c16:uniqueId val="{00000000-1705-45AD-9A85-FBA7AE12D2DD}"/>
            </c:ext>
          </c:extLst>
        </c:ser>
        <c:ser>
          <c:idx val="1"/>
          <c:order val="1"/>
          <c:tx>
            <c:strRef>
              <c:f>'Chart Data'!$B$49</c:f>
              <c:strCache>
                <c:ptCount val="1"/>
                <c:pt idx="0">
                  <c:v>2021/22</c:v>
                </c:pt>
              </c:strCache>
            </c:strRef>
          </c:tx>
          <c:spPr>
            <a:solidFill>
              <a:schemeClr val="accent5">
                <a:lumMod val="40000"/>
                <a:lumOff val="60000"/>
              </a:schemeClr>
            </a:solidFill>
            <a:ln>
              <a:noFill/>
            </a:ln>
            <a:effectLst/>
          </c:spPr>
          <c:invertIfNegative val="0"/>
          <c:dPt>
            <c:idx val="2"/>
            <c:invertIfNegative val="0"/>
            <c:bubble3D val="0"/>
            <c:spPr>
              <a:solidFill>
                <a:schemeClr val="accent5">
                  <a:lumMod val="40000"/>
                  <a:lumOff val="60000"/>
                </a:schemeClr>
              </a:solidFill>
              <a:ln>
                <a:solidFill>
                  <a:sysClr val="windowText" lastClr="000000"/>
                </a:solidFill>
              </a:ln>
              <a:effectLst/>
            </c:spPr>
            <c:extLst>
              <c:ext xmlns:c16="http://schemas.microsoft.com/office/drawing/2014/chart" uri="{C3380CC4-5D6E-409C-BE32-E72D297353CC}">
                <c16:uniqueId val="{00000003-1705-45AD-9A85-FBA7AE12D2DD}"/>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Data'!$C$37:$F$37</c:f>
              <c:strCache>
                <c:ptCount val="4"/>
                <c:pt idx="0">
                  <c:v>16-34</c:v>
                </c:pt>
                <c:pt idx="1">
                  <c:v>35-44</c:v>
                </c:pt>
                <c:pt idx="2">
                  <c:v>45-59</c:v>
                </c:pt>
                <c:pt idx="3">
                  <c:v>60+</c:v>
                </c:pt>
              </c:strCache>
            </c:strRef>
          </c:cat>
          <c:val>
            <c:numRef>
              <c:f>'Chart Data'!$C$49:$F$49</c:f>
              <c:numCache>
                <c:formatCode>0%</c:formatCode>
                <c:ptCount val="4"/>
                <c:pt idx="0">
                  <c:v>0.22589257451310332</c:v>
                </c:pt>
                <c:pt idx="1">
                  <c:v>0.18870891158389283</c:v>
                </c:pt>
                <c:pt idx="2">
                  <c:v>0.32630824850473988</c:v>
                </c:pt>
                <c:pt idx="3">
                  <c:v>0.25909026539826396</c:v>
                </c:pt>
              </c:numCache>
            </c:numRef>
          </c:val>
          <c:extLst>
            <c:ext xmlns:c16="http://schemas.microsoft.com/office/drawing/2014/chart" uri="{C3380CC4-5D6E-409C-BE32-E72D297353CC}">
              <c16:uniqueId val="{00000001-1705-45AD-9A85-FBA7AE12D2DD}"/>
            </c:ext>
          </c:extLst>
        </c:ser>
        <c:dLbls>
          <c:dLblPos val="outEnd"/>
          <c:showLegendKey val="0"/>
          <c:showVal val="1"/>
          <c:showCatName val="0"/>
          <c:showSerName val="0"/>
          <c:showPercent val="0"/>
          <c:showBubbleSize val="0"/>
        </c:dLbls>
        <c:gapWidth val="219"/>
        <c:overlap val="-27"/>
        <c:axId val="211451648"/>
        <c:axId val="1339544736"/>
      </c:barChart>
      <c:catAx>
        <c:axId val="21145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39544736"/>
        <c:crosses val="autoZero"/>
        <c:auto val="1"/>
        <c:lblAlgn val="ctr"/>
        <c:lblOffset val="100"/>
        <c:noMultiLvlLbl val="0"/>
      </c:catAx>
      <c:valAx>
        <c:axId val="1339544736"/>
        <c:scaling>
          <c:orientation val="minMax"/>
        </c:scaling>
        <c:delete val="1"/>
        <c:axPos val="l"/>
        <c:numFmt formatCode="0%" sourceLinked="1"/>
        <c:majorTickMark val="none"/>
        <c:minorTickMark val="none"/>
        <c:tickLblPos val="nextTo"/>
        <c:crossAx val="211451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'Chart Data'!$O$18</c:f>
              <c:strCache>
                <c:ptCount val="1"/>
                <c:pt idx="0">
                  <c:v>Scotland</c:v>
                </c:pt>
              </c:strCache>
            </c:strRef>
          </c:tx>
          <c:spPr>
            <a:solidFill>
              <a:schemeClr val="accent5">
                <a:lumMod val="40000"/>
                <a:lumOff val="60000"/>
              </a:schemeClr>
            </a:solidFill>
            <a:ln>
              <a:noFill/>
            </a:ln>
            <a:effectLst/>
          </c:spPr>
          <c:invertIfNegative val="0"/>
          <c:dPt>
            <c:idx val="5"/>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3-4FE3-421A-A958-6A8C3F361AA2}"/>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Data'!$C$19:$L$19</c:f>
              <c:strCache>
                <c:ptCount val="10"/>
                <c:pt idx="0">
                  <c:v>Self-employed</c:v>
                </c:pt>
                <c:pt idx="1">
                  <c:v>Employed full-time</c:v>
                </c:pt>
                <c:pt idx="2">
                  <c:v>Employed part-time</c:v>
                </c:pt>
                <c:pt idx="3">
                  <c:v>Looking after the home or family</c:v>
                </c:pt>
                <c:pt idx="4">
                  <c:v>Permanently retired from work</c:v>
                </c:pt>
                <c:pt idx="5">
                  <c:v>Unemployed and seeking work</c:v>
                </c:pt>
                <c:pt idx="6">
                  <c:v>Student</c:v>
                </c:pt>
                <c:pt idx="7">
                  <c:v>Government work or training scheme</c:v>
                </c:pt>
                <c:pt idx="8">
                  <c:v>Disability/Illness</c:v>
                </c:pt>
                <c:pt idx="9">
                  <c:v>Other</c:v>
                </c:pt>
              </c:strCache>
            </c:strRef>
          </c:cat>
          <c:val>
            <c:numRef>
              <c:f>'Chart Data'!$O$31:$X$31</c:f>
              <c:numCache>
                <c:formatCode>0%</c:formatCode>
                <c:ptCount val="10"/>
                <c:pt idx="0">
                  <c:v>3.2708546634759424E-2</c:v>
                </c:pt>
                <c:pt idx="1">
                  <c:v>0.1243301997625159</c:v>
                </c:pt>
                <c:pt idx="2">
                  <c:v>0.10194728202717804</c:v>
                </c:pt>
                <c:pt idx="3">
                  <c:v>5.7445972177471168E-2</c:v>
                </c:pt>
                <c:pt idx="4">
                  <c:v>0.16159653755506137</c:v>
                </c:pt>
                <c:pt idx="5">
                  <c:v>0.12021378018333113</c:v>
                </c:pt>
                <c:pt idx="6">
                  <c:v>2.1579524689236289E-2</c:v>
                </c:pt>
                <c:pt idx="7">
                  <c:v>4.5956150263771415E-4</c:v>
                </c:pt>
                <c:pt idx="8">
                  <c:v>0.33804393132102056</c:v>
                </c:pt>
                <c:pt idx="9">
                  <c:v>4.1674664146788255E-2</c:v>
                </c:pt>
              </c:numCache>
            </c:numRef>
          </c:val>
          <c:extLst>
            <c:ext xmlns:c16="http://schemas.microsoft.com/office/drawing/2014/chart" uri="{C3380CC4-5D6E-409C-BE32-E72D297353CC}">
              <c16:uniqueId val="{00000001-4FE3-421A-A958-6A8C3F361AA2}"/>
            </c:ext>
          </c:extLst>
        </c:ser>
        <c:ser>
          <c:idx val="0"/>
          <c:order val="1"/>
          <c:tx>
            <c:strRef>
              <c:f>'Chart Data'!$C$18</c:f>
              <c:strCache>
                <c:ptCount val="1"/>
                <c:pt idx="0">
                  <c:v>North Lanarkshire</c:v>
                </c:pt>
              </c:strCache>
            </c:strRef>
          </c:tx>
          <c:spPr>
            <a:solidFill>
              <a:schemeClr val="accent5">
                <a:lumMod val="75000"/>
              </a:schemeClr>
            </a:solidFill>
            <a:ln>
              <a:noFill/>
            </a:ln>
            <a:effectLst/>
          </c:spPr>
          <c:invertIfNegative val="0"/>
          <c:dPt>
            <c:idx val="5"/>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4FE3-421A-A958-6A8C3F361AA2}"/>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Data'!$C$19:$L$19</c:f>
              <c:strCache>
                <c:ptCount val="10"/>
                <c:pt idx="0">
                  <c:v>Self-employed</c:v>
                </c:pt>
                <c:pt idx="1">
                  <c:v>Employed full-time</c:v>
                </c:pt>
                <c:pt idx="2">
                  <c:v>Employed part-time</c:v>
                </c:pt>
                <c:pt idx="3">
                  <c:v>Looking after the home or family</c:v>
                </c:pt>
                <c:pt idx="4">
                  <c:v>Permanently retired from work</c:v>
                </c:pt>
                <c:pt idx="5">
                  <c:v>Unemployed and seeking work</c:v>
                </c:pt>
                <c:pt idx="6">
                  <c:v>Student</c:v>
                </c:pt>
                <c:pt idx="7">
                  <c:v>Government work or training scheme</c:v>
                </c:pt>
                <c:pt idx="8">
                  <c:v>Disability/Illness</c:v>
                </c:pt>
                <c:pt idx="9">
                  <c:v>Other</c:v>
                </c:pt>
              </c:strCache>
            </c:strRef>
          </c:cat>
          <c:val>
            <c:numRef>
              <c:f>'Chart Data'!$C$31:$L$31</c:f>
              <c:numCache>
                <c:formatCode>0%</c:formatCode>
                <c:ptCount val="10"/>
                <c:pt idx="0">
                  <c:v>2.488301187192174E-2</c:v>
                </c:pt>
                <c:pt idx="1">
                  <c:v>0.17487351880186291</c:v>
                </c:pt>
                <c:pt idx="2">
                  <c:v>0.11706853996582497</c:v>
                </c:pt>
                <c:pt idx="3">
                  <c:v>4.3297334122561128E-2</c:v>
                </c:pt>
                <c:pt idx="4">
                  <c:v>0.10155798032142421</c:v>
                </c:pt>
                <c:pt idx="5">
                  <c:v>0.19454762729090122</c:v>
                </c:pt>
                <c:pt idx="6">
                  <c:v>1.2483945543282818E-2</c:v>
                </c:pt>
                <c:pt idx="7">
                  <c:v>0</c:v>
                </c:pt>
                <c:pt idx="8">
                  <c:v>0.28090329353689458</c:v>
                </c:pt>
                <c:pt idx="9">
                  <c:v>5.0384748545326631E-2</c:v>
                </c:pt>
              </c:numCache>
            </c:numRef>
          </c:val>
          <c:extLst>
            <c:ext xmlns:c16="http://schemas.microsoft.com/office/drawing/2014/chart" uri="{C3380CC4-5D6E-409C-BE32-E72D297353CC}">
              <c16:uniqueId val="{00000000-4FE3-421A-A958-6A8C3F361AA2}"/>
            </c:ext>
          </c:extLst>
        </c:ser>
        <c:dLbls>
          <c:dLblPos val="outEnd"/>
          <c:showLegendKey val="0"/>
          <c:showVal val="1"/>
          <c:showCatName val="0"/>
          <c:showSerName val="0"/>
          <c:showPercent val="0"/>
          <c:showBubbleSize val="0"/>
        </c:dLbls>
        <c:gapWidth val="247"/>
        <c:overlap val="-48"/>
        <c:axId val="1514231295"/>
        <c:axId val="1477957039"/>
      </c:barChart>
      <c:catAx>
        <c:axId val="151423129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77957039"/>
        <c:crosses val="autoZero"/>
        <c:auto val="1"/>
        <c:lblAlgn val="ctr"/>
        <c:lblOffset val="100"/>
        <c:noMultiLvlLbl val="0"/>
      </c:catAx>
      <c:valAx>
        <c:axId val="1477957039"/>
        <c:scaling>
          <c:orientation val="minMax"/>
        </c:scaling>
        <c:delete val="1"/>
        <c:axPos val="t"/>
        <c:numFmt formatCode="0%" sourceLinked="1"/>
        <c:majorTickMark val="none"/>
        <c:minorTickMark val="none"/>
        <c:tickLblPos val="nextTo"/>
        <c:crossAx val="15142312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Debt!$F$12:$G$12</c:f>
              <c:strCache>
                <c:ptCount val="2"/>
                <c:pt idx="0">
                  <c:v>2020/21</c:v>
                </c:pt>
                <c:pt idx="1">
                  <c:v>2021/22</c:v>
                </c:pt>
              </c:strCache>
            </c:strRef>
          </c:cat>
          <c:val>
            <c:numRef>
              <c:f>Debt!$F$14:$G$14</c:f>
              <c:numCache>
                <c:formatCode>"£"#,##0</c:formatCode>
                <c:ptCount val="2"/>
                <c:pt idx="0">
                  <c:v>8300597.665</c:v>
                </c:pt>
                <c:pt idx="1">
                  <c:v>9491231.0054560006</c:v>
                </c:pt>
              </c:numCache>
            </c:numRef>
          </c:val>
          <c:extLst>
            <c:ext xmlns:c16="http://schemas.microsoft.com/office/drawing/2014/chart" uri="{C3380CC4-5D6E-409C-BE32-E72D297353CC}">
              <c16:uniqueId val="{00000000-2882-4BCB-9654-F855ACA1B14A}"/>
            </c:ext>
          </c:extLst>
        </c:ser>
        <c:dLbls>
          <c:showLegendKey val="0"/>
          <c:showVal val="1"/>
          <c:showCatName val="0"/>
          <c:showSerName val="0"/>
          <c:showPercent val="0"/>
          <c:showBubbleSize val="0"/>
        </c:dLbls>
        <c:gapWidth val="150"/>
        <c:axId val="1011635872"/>
        <c:axId val="1011254608"/>
      </c:barChart>
      <c:catAx>
        <c:axId val="101163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11254608"/>
        <c:crosses val="autoZero"/>
        <c:auto val="1"/>
        <c:lblAlgn val="ctr"/>
        <c:lblOffset val="100"/>
        <c:noMultiLvlLbl val="0"/>
      </c:catAx>
      <c:valAx>
        <c:axId val="1011254608"/>
        <c:scaling>
          <c:orientation val="minMax"/>
        </c:scaling>
        <c:delete val="1"/>
        <c:axPos val="l"/>
        <c:numFmt formatCode="&quot;£&quot;#,##0" sourceLinked="1"/>
        <c:majorTickMark val="none"/>
        <c:minorTickMark val="none"/>
        <c:tickLblPos val="nextTo"/>
        <c:crossAx val="1011635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368300</xdr:colOff>
      <xdr:row>3</xdr:row>
      <xdr:rowOff>76200</xdr:rowOff>
    </xdr:from>
    <xdr:to>
      <xdr:col>10</xdr:col>
      <xdr:colOff>501650</xdr:colOff>
      <xdr:row>30</xdr:row>
      <xdr:rowOff>152400</xdr:rowOff>
    </xdr:to>
    <xdr:grpSp>
      <xdr:nvGrpSpPr>
        <xdr:cNvPr id="22" name="Group 21" descr="The image is an infographic with a series of boxes describing the key points. The boxes show:&#10;- The proportion of money and welfare rights advice clients aged between 45-59 has risen 11 percentage points in 2021/22 &#10;- 95% of clients surveyed by one of North Lanarkshire’s council funded money and welfare rights advice services, stated support from the service resulted in reduced stress&#10;- The total amount of debt owed by money advice clients in North Lanarkshire increased 14% between 2020/21 and 2021/22&#10;- There was a total of 28,823 benefit entitlement checks carried out by local authority funded money and welfare rights advice services in 2021/22 &#10;- The proportion of money and welfare rights advice clients listed as being unemployed and seeking work was 7 percentage points higher in North Lanarkshire than for Scotland in 2021/22 &#10;- Local Authority funded money and welfare rights advice services secured a total of £31,738,807 in financial gains for clients in 2021/22 &#10;&#10;">
          <a:extLst>
            <a:ext uri="{FF2B5EF4-FFF2-40B4-BE49-F238E27FC236}">
              <a16:creationId xmlns:a16="http://schemas.microsoft.com/office/drawing/2014/main" id="{DC4FBC7C-1C44-45B5-8CF2-681B4E6FB5FA}"/>
            </a:ext>
          </a:extLst>
        </xdr:cNvPr>
        <xdr:cNvGrpSpPr/>
      </xdr:nvGrpSpPr>
      <xdr:grpSpPr>
        <a:xfrm>
          <a:off x="368300" y="695325"/>
          <a:ext cx="6334125" cy="5219700"/>
          <a:chOff x="2444750" y="1847850"/>
          <a:chExt cx="6369050" cy="5530850"/>
        </a:xfrm>
      </xdr:grpSpPr>
      <xdr:sp macro="" textlink="">
        <xdr:nvSpPr>
          <xdr:cNvPr id="8" name="TextBox 7">
            <a:extLst>
              <a:ext uri="{FF2B5EF4-FFF2-40B4-BE49-F238E27FC236}">
                <a16:creationId xmlns:a16="http://schemas.microsoft.com/office/drawing/2014/main" id="{7D4B9F69-E2CF-4A8C-9A70-3F4DE6DAFBE1}"/>
              </a:ext>
            </a:extLst>
          </xdr:cNvPr>
          <xdr:cNvSpPr txBox="1"/>
        </xdr:nvSpPr>
        <xdr:spPr>
          <a:xfrm>
            <a:off x="5626100" y="1847850"/>
            <a:ext cx="3187700" cy="18288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0" i="0">
                <a:solidFill>
                  <a:schemeClr val="accent2">
                    <a:lumMod val="75000"/>
                  </a:schemeClr>
                </a:solidFill>
                <a:effectLst/>
                <a:latin typeface="+mn-lt"/>
                <a:ea typeface="+mn-ea"/>
                <a:cs typeface="+mn-cs"/>
              </a:rPr>
              <a:t>95% </a:t>
            </a:r>
            <a:r>
              <a:rPr lang="en-GB" sz="1400" b="0" i="0">
                <a:solidFill>
                  <a:schemeClr val="dk1"/>
                </a:solidFill>
                <a:effectLst/>
                <a:latin typeface="+mn-lt"/>
                <a:ea typeface="+mn-ea"/>
                <a:cs typeface="+mn-cs"/>
              </a:rPr>
              <a:t>of clients surveyed by one of North Lanarkshire’s council funded money and welfare rights advice services, stated support from the service </a:t>
            </a:r>
          </a:p>
          <a:p>
            <a:r>
              <a:rPr lang="en-GB" sz="1400" b="0" i="0">
                <a:solidFill>
                  <a:schemeClr val="dk1"/>
                </a:solidFill>
                <a:effectLst/>
                <a:latin typeface="+mn-lt"/>
                <a:ea typeface="+mn-ea"/>
                <a:cs typeface="+mn-cs"/>
              </a:rPr>
              <a:t>resulted in reduced </a:t>
            </a:r>
          </a:p>
          <a:p>
            <a:r>
              <a:rPr lang="en-GB" sz="1400" b="0" i="0">
                <a:solidFill>
                  <a:schemeClr val="dk1"/>
                </a:solidFill>
                <a:effectLst/>
                <a:latin typeface="+mn-lt"/>
                <a:ea typeface="+mn-ea"/>
                <a:cs typeface="+mn-cs"/>
              </a:rPr>
              <a:t>stress</a:t>
            </a:r>
            <a:endParaRPr lang="en-GB" sz="1400"/>
          </a:p>
        </xdr:txBody>
      </xdr:sp>
      <xdr:sp macro="" textlink="">
        <xdr:nvSpPr>
          <xdr:cNvPr id="7" name="TextBox 6">
            <a:extLst>
              <a:ext uri="{FF2B5EF4-FFF2-40B4-BE49-F238E27FC236}">
                <a16:creationId xmlns:a16="http://schemas.microsoft.com/office/drawing/2014/main" id="{D9860AE2-D8A3-4658-8BFB-955857BA7921}"/>
              </a:ext>
            </a:extLst>
          </xdr:cNvPr>
          <xdr:cNvSpPr txBox="1"/>
        </xdr:nvSpPr>
        <xdr:spPr>
          <a:xfrm>
            <a:off x="5626100" y="3676650"/>
            <a:ext cx="3187700" cy="18288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ysClr val="windowText" lastClr="000000"/>
                </a:solidFill>
                <a:effectLst/>
                <a:latin typeface="+mn-lt"/>
                <a:ea typeface="+mn-ea"/>
                <a:cs typeface="+mn-cs"/>
              </a:rPr>
              <a:t>There</a:t>
            </a:r>
            <a:r>
              <a:rPr lang="en-GB" sz="1400" b="0" i="0" u="none" strike="noStrike" baseline="0">
                <a:solidFill>
                  <a:sysClr val="windowText" lastClr="000000"/>
                </a:solidFill>
                <a:effectLst/>
                <a:latin typeface="+mn-lt"/>
                <a:ea typeface="+mn-ea"/>
                <a:cs typeface="+mn-cs"/>
              </a:rPr>
              <a:t> was a total of </a:t>
            </a:r>
            <a:r>
              <a:rPr lang="en-GB" sz="1800" b="0" i="0" u="none" strike="noStrike" baseline="0">
                <a:solidFill>
                  <a:schemeClr val="accent5">
                    <a:lumMod val="75000"/>
                  </a:schemeClr>
                </a:solidFill>
                <a:effectLst/>
                <a:latin typeface="+mn-lt"/>
                <a:ea typeface="+mn-ea"/>
                <a:cs typeface="+mn-cs"/>
              </a:rPr>
              <a:t>28,823</a:t>
            </a:r>
            <a:r>
              <a:rPr lang="en-GB" sz="1400" b="0" i="0" u="none" strike="noStrike" baseline="0">
                <a:solidFill>
                  <a:sysClr val="windowText" lastClr="000000"/>
                </a:solidFill>
                <a:effectLst/>
                <a:latin typeface="+mn-lt"/>
                <a:ea typeface="+mn-ea"/>
                <a:cs typeface="+mn-cs"/>
              </a:rPr>
              <a:t> benefit entit</a:t>
            </a:r>
            <a:r>
              <a:rPr lang="en-GB" sz="1400" b="0" i="0" u="none" strike="noStrike">
                <a:solidFill>
                  <a:sysClr val="windowText" lastClr="000000"/>
                </a:solidFill>
                <a:effectLst/>
                <a:latin typeface="+mn-lt"/>
                <a:ea typeface="+mn-ea"/>
                <a:cs typeface="+mn-cs"/>
              </a:rPr>
              <a:t>lement checks carried</a:t>
            </a:r>
            <a:r>
              <a:rPr lang="en-GB" sz="1400" b="0" i="0" u="none" strike="noStrike" baseline="0">
                <a:solidFill>
                  <a:sysClr val="windowText" lastClr="000000"/>
                </a:solidFill>
                <a:effectLst/>
                <a:latin typeface="+mn-lt"/>
                <a:ea typeface="+mn-ea"/>
                <a:cs typeface="+mn-cs"/>
              </a:rPr>
              <a:t> out by local authority funded money and welfare rights advice services in 2021/22 </a:t>
            </a:r>
            <a:endParaRPr lang="en-GB" sz="1400"/>
          </a:p>
        </xdr:txBody>
      </xdr:sp>
      <xdr:sp macro="" textlink="">
        <xdr:nvSpPr>
          <xdr:cNvPr id="2" name="TextBox 1">
            <a:extLst>
              <a:ext uri="{FF2B5EF4-FFF2-40B4-BE49-F238E27FC236}">
                <a16:creationId xmlns:a16="http://schemas.microsoft.com/office/drawing/2014/main" id="{D4066BBE-2471-47D8-99BC-9C276D1F6FDB}"/>
              </a:ext>
            </a:extLst>
          </xdr:cNvPr>
          <xdr:cNvSpPr txBox="1"/>
        </xdr:nvSpPr>
        <xdr:spPr>
          <a:xfrm>
            <a:off x="2444750" y="1847850"/>
            <a:ext cx="3187700" cy="18288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a:t>
            </a:r>
            <a:r>
              <a:rPr lang="en-GB" sz="1400" baseline="0"/>
              <a:t> proportion of money and welfare rights advice clients aged between </a:t>
            </a:r>
            <a:r>
              <a:rPr lang="en-GB" sz="1400" baseline="0">
                <a:solidFill>
                  <a:schemeClr val="accent5">
                    <a:lumMod val="75000"/>
                  </a:schemeClr>
                </a:solidFill>
              </a:rPr>
              <a:t>45-59</a:t>
            </a:r>
            <a:r>
              <a:rPr lang="en-GB" sz="1400" baseline="0"/>
              <a:t> has risen </a:t>
            </a:r>
            <a:r>
              <a:rPr lang="en-GB" sz="1800" baseline="0">
                <a:solidFill>
                  <a:schemeClr val="accent5">
                    <a:lumMod val="75000"/>
                  </a:schemeClr>
                </a:solidFill>
              </a:rPr>
              <a:t>11</a:t>
            </a:r>
            <a:r>
              <a:rPr lang="en-GB" sz="1800" baseline="30000">
                <a:solidFill>
                  <a:schemeClr val="accent5">
                    <a:lumMod val="75000"/>
                  </a:schemeClr>
                </a:solidFill>
              </a:rPr>
              <a:t>1</a:t>
            </a:r>
            <a:r>
              <a:rPr lang="en-GB" sz="1800" baseline="0">
                <a:solidFill>
                  <a:schemeClr val="accent5">
                    <a:lumMod val="75000"/>
                  </a:schemeClr>
                </a:solidFill>
              </a:rPr>
              <a:t> percentage points </a:t>
            </a:r>
            <a:r>
              <a:rPr lang="en-GB" sz="1400" baseline="0"/>
              <a:t>in 2021/22 </a:t>
            </a:r>
          </a:p>
        </xdr:txBody>
      </xdr:sp>
      <xdr:sp macro="" textlink="">
        <xdr:nvSpPr>
          <xdr:cNvPr id="9" name="TextBox 8">
            <a:extLst>
              <a:ext uri="{FF2B5EF4-FFF2-40B4-BE49-F238E27FC236}">
                <a16:creationId xmlns:a16="http://schemas.microsoft.com/office/drawing/2014/main" id="{C2F26B97-F51F-4C2F-AC11-D46B81C84626}"/>
              </a:ext>
            </a:extLst>
          </xdr:cNvPr>
          <xdr:cNvSpPr txBox="1"/>
        </xdr:nvSpPr>
        <xdr:spPr>
          <a:xfrm>
            <a:off x="2444750" y="3676650"/>
            <a:ext cx="3181350" cy="18288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a:t>
            </a:r>
            <a:r>
              <a:rPr lang="en-GB" sz="1400" baseline="0"/>
              <a:t> total amount of debt owed by money advice clients in North Lanarkshire increased </a:t>
            </a:r>
            <a:r>
              <a:rPr lang="en-GB" sz="1800" baseline="0">
                <a:solidFill>
                  <a:schemeClr val="accent2">
                    <a:lumMod val="75000"/>
                  </a:schemeClr>
                </a:solidFill>
              </a:rPr>
              <a:t>14% </a:t>
            </a:r>
            <a:r>
              <a:rPr lang="en-GB" sz="1400" baseline="0"/>
              <a:t>between 2020/21 and 2021/22</a:t>
            </a:r>
            <a:endParaRPr lang="en-GB" sz="1400"/>
          </a:p>
        </xdr:txBody>
      </xdr:sp>
      <xdr:pic>
        <xdr:nvPicPr>
          <xdr:cNvPr id="6" name="Graphic 5" descr="Bar graph with upward trend">
            <a:extLst>
              <a:ext uri="{FF2B5EF4-FFF2-40B4-BE49-F238E27FC236}">
                <a16:creationId xmlns:a16="http://schemas.microsoft.com/office/drawing/2014/main" id="{FE513038-AF8B-406F-A8C4-862C2744AC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81550" y="2794000"/>
            <a:ext cx="698500" cy="698500"/>
          </a:xfrm>
          <a:prstGeom prst="rect">
            <a:avLst/>
          </a:prstGeom>
        </xdr:spPr>
      </xdr:pic>
      <xdr:pic>
        <xdr:nvPicPr>
          <xdr:cNvPr id="11" name="Graphic 10" descr="Head with gears">
            <a:extLst>
              <a:ext uri="{FF2B5EF4-FFF2-40B4-BE49-F238E27FC236}">
                <a16:creationId xmlns:a16="http://schemas.microsoft.com/office/drawing/2014/main" id="{8A82E9C1-C1E9-4387-AA39-E0D5842FF2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658100" y="2641600"/>
            <a:ext cx="914400" cy="914400"/>
          </a:xfrm>
          <a:prstGeom prst="rect">
            <a:avLst/>
          </a:prstGeom>
        </xdr:spPr>
      </xdr:pic>
      <xdr:pic>
        <xdr:nvPicPr>
          <xdr:cNvPr id="13" name="Graphic 12" descr="Speaker Phone">
            <a:extLst>
              <a:ext uri="{FF2B5EF4-FFF2-40B4-BE49-F238E27FC236}">
                <a16:creationId xmlns:a16="http://schemas.microsoft.com/office/drawing/2014/main" id="{2EBFE876-9121-46A1-9F93-A91B64599FC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47000" y="4572000"/>
            <a:ext cx="914400" cy="914400"/>
          </a:xfrm>
          <a:prstGeom prst="rect">
            <a:avLst/>
          </a:prstGeom>
        </xdr:spPr>
      </xdr:pic>
      <xdr:pic>
        <xdr:nvPicPr>
          <xdr:cNvPr id="15" name="Graphic 14" descr="Credit card">
            <a:extLst>
              <a:ext uri="{FF2B5EF4-FFF2-40B4-BE49-F238E27FC236}">
                <a16:creationId xmlns:a16="http://schemas.microsoft.com/office/drawing/2014/main" id="{0798205E-01CA-49A5-96F5-6524F9C5D5C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387850" y="4495800"/>
            <a:ext cx="914400" cy="914400"/>
          </a:xfrm>
          <a:prstGeom prst="rect">
            <a:avLst/>
          </a:prstGeom>
        </xdr:spPr>
      </xdr:pic>
      <xdr:sp macro="" textlink="">
        <xdr:nvSpPr>
          <xdr:cNvPr id="16" name="TextBox 15">
            <a:extLst>
              <a:ext uri="{FF2B5EF4-FFF2-40B4-BE49-F238E27FC236}">
                <a16:creationId xmlns:a16="http://schemas.microsoft.com/office/drawing/2014/main" id="{BA3DFFF0-D148-41E9-8575-A37C114C4B82}"/>
              </a:ext>
            </a:extLst>
          </xdr:cNvPr>
          <xdr:cNvSpPr txBox="1"/>
        </xdr:nvSpPr>
        <xdr:spPr>
          <a:xfrm>
            <a:off x="2451100" y="5511800"/>
            <a:ext cx="3181350" cy="18669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money and welfare rights advice clients listed as being unemployed and seeking work was </a:t>
            </a:r>
            <a:endParaRPr lang="en-GB" sz="1100" b="0" i="0" u="none" strike="noStrike">
              <a:solidFill>
                <a:schemeClr val="dk1"/>
              </a:solidFill>
              <a:effectLst/>
              <a:latin typeface="+mn-lt"/>
              <a:ea typeface="+mn-ea"/>
              <a:cs typeface="+mn-cs"/>
            </a:endParaRPr>
          </a:p>
          <a:p>
            <a:r>
              <a:rPr lang="en-GB" sz="1800" b="0" i="0" u="none" strike="noStrike">
                <a:solidFill>
                  <a:schemeClr val="accent5">
                    <a:lumMod val="75000"/>
                  </a:schemeClr>
                </a:solidFill>
                <a:effectLst/>
                <a:latin typeface="+mn-lt"/>
                <a:ea typeface="+mn-ea"/>
                <a:cs typeface="+mn-cs"/>
              </a:rPr>
              <a:t>7 percentage points </a:t>
            </a:r>
            <a:r>
              <a:rPr lang="en-GB" sz="1400" b="0" i="0" u="none" strike="noStrike">
                <a:solidFill>
                  <a:schemeClr val="dk1"/>
                </a:solidFill>
                <a:effectLst/>
                <a:latin typeface="+mn-lt"/>
                <a:ea typeface="+mn-ea"/>
                <a:cs typeface="+mn-cs"/>
              </a:rPr>
              <a:t>higher in North Lanarkshire than for </a:t>
            </a:r>
          </a:p>
          <a:p>
            <a:r>
              <a:rPr lang="en-GB" sz="1400" b="0" i="0" u="none" strike="noStrike">
                <a:solidFill>
                  <a:schemeClr val="dk1"/>
                </a:solidFill>
                <a:effectLst/>
                <a:latin typeface="+mn-lt"/>
                <a:ea typeface="+mn-ea"/>
                <a:cs typeface="+mn-cs"/>
              </a:rPr>
              <a:t>Scotland in </a:t>
            </a:r>
          </a:p>
          <a:p>
            <a:r>
              <a:rPr lang="en-GB" sz="1400" b="0" i="0" u="none" strike="noStrike">
                <a:solidFill>
                  <a:schemeClr val="dk1"/>
                </a:solidFill>
                <a:effectLst/>
                <a:latin typeface="+mn-lt"/>
                <a:ea typeface="+mn-ea"/>
                <a:cs typeface="+mn-cs"/>
              </a:rPr>
              <a:t>2021/22</a:t>
            </a:r>
            <a:r>
              <a:rPr lang="en-GB" sz="1400"/>
              <a:t> </a:t>
            </a:r>
          </a:p>
        </xdr:txBody>
      </xdr:sp>
      <xdr:sp macro="" textlink="">
        <xdr:nvSpPr>
          <xdr:cNvPr id="17" name="TextBox 16">
            <a:extLst>
              <a:ext uri="{FF2B5EF4-FFF2-40B4-BE49-F238E27FC236}">
                <a16:creationId xmlns:a16="http://schemas.microsoft.com/office/drawing/2014/main" id="{A4768F74-F76A-499A-A141-4AA13FEB28AF}"/>
              </a:ext>
            </a:extLst>
          </xdr:cNvPr>
          <xdr:cNvSpPr txBox="1"/>
        </xdr:nvSpPr>
        <xdr:spPr>
          <a:xfrm>
            <a:off x="5632450" y="5505450"/>
            <a:ext cx="3181350" cy="18732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Local Authority funded money and welfare rights advice services secured a total of </a:t>
            </a:r>
            <a:r>
              <a:rPr lang="en-GB" sz="1800" b="0" i="0" u="none" strike="noStrike">
                <a:solidFill>
                  <a:schemeClr val="accent2">
                    <a:lumMod val="75000"/>
                  </a:schemeClr>
                </a:solidFill>
                <a:effectLst/>
                <a:latin typeface="+mn-lt"/>
                <a:ea typeface="+mn-ea"/>
                <a:cs typeface="+mn-cs"/>
              </a:rPr>
              <a:t>£31,738,807 </a:t>
            </a:r>
            <a:r>
              <a:rPr lang="en-GB" sz="1400" b="0" i="0" u="none" strike="noStrike">
                <a:solidFill>
                  <a:schemeClr val="dk1"/>
                </a:solidFill>
                <a:effectLst/>
                <a:latin typeface="+mn-lt"/>
                <a:ea typeface="+mn-ea"/>
                <a:cs typeface="+mn-cs"/>
              </a:rPr>
              <a:t>in </a:t>
            </a:r>
          </a:p>
          <a:p>
            <a:r>
              <a:rPr lang="en-GB" sz="1400" b="0" i="0" u="none" strike="noStrike">
                <a:solidFill>
                  <a:schemeClr val="dk1"/>
                </a:solidFill>
                <a:effectLst/>
                <a:latin typeface="+mn-lt"/>
                <a:ea typeface="+mn-ea"/>
                <a:cs typeface="+mn-cs"/>
              </a:rPr>
              <a:t>financial gains for clients </a:t>
            </a:r>
          </a:p>
          <a:p>
            <a:r>
              <a:rPr lang="en-GB" sz="1400" b="0" i="0" u="none" strike="noStrike">
                <a:solidFill>
                  <a:schemeClr val="dk1"/>
                </a:solidFill>
                <a:effectLst/>
                <a:latin typeface="+mn-lt"/>
                <a:ea typeface="+mn-ea"/>
                <a:cs typeface="+mn-cs"/>
              </a:rPr>
              <a:t>in 2021/22</a:t>
            </a:r>
            <a:r>
              <a:rPr lang="en-GB" sz="1400"/>
              <a:t> </a:t>
            </a:r>
          </a:p>
        </xdr:txBody>
      </xdr:sp>
      <xdr:pic>
        <xdr:nvPicPr>
          <xdr:cNvPr id="19" name="Graphic 18" descr="Briefcase">
            <a:extLst>
              <a:ext uri="{FF2B5EF4-FFF2-40B4-BE49-F238E27FC236}">
                <a16:creationId xmlns:a16="http://schemas.microsoft.com/office/drawing/2014/main" id="{CA2E6B77-2D4B-4BE4-A641-2CA83CDC1F1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495800" y="6464300"/>
            <a:ext cx="914400" cy="914400"/>
          </a:xfrm>
          <a:prstGeom prst="rect">
            <a:avLst/>
          </a:prstGeom>
        </xdr:spPr>
      </xdr:pic>
      <xdr:pic>
        <xdr:nvPicPr>
          <xdr:cNvPr id="21" name="Graphic 20" descr="Money">
            <a:extLst>
              <a:ext uri="{FF2B5EF4-FFF2-40B4-BE49-F238E27FC236}">
                <a16:creationId xmlns:a16="http://schemas.microsoft.com/office/drawing/2014/main" id="{9D30D521-0EF5-4426-BA06-B02DD7C01EC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442200" y="634365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184149</xdr:colOff>
      <xdr:row>2</xdr:row>
      <xdr:rowOff>0</xdr:rowOff>
    </xdr:from>
    <xdr:to>
      <xdr:col>16</xdr:col>
      <xdr:colOff>161924</xdr:colOff>
      <xdr:row>6</xdr:row>
      <xdr:rowOff>28575</xdr:rowOff>
    </xdr:to>
    <xdr:sp macro="" textlink="">
      <xdr:nvSpPr>
        <xdr:cNvPr id="3" name="TextBox 2">
          <a:extLst>
            <a:ext uri="{FF2B5EF4-FFF2-40B4-BE49-F238E27FC236}">
              <a16:creationId xmlns:a16="http://schemas.microsoft.com/office/drawing/2014/main" id="{9AB3BB70-59AA-460E-94BE-20147277E32E}"/>
            </a:ext>
          </a:extLst>
        </xdr:cNvPr>
        <xdr:cNvSpPr txBox="1"/>
      </xdr:nvSpPr>
      <xdr:spPr>
        <a:xfrm>
          <a:off x="6280149" y="409575"/>
          <a:ext cx="3635375" cy="7905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a:t>
          </a:r>
          <a:r>
            <a:rPr lang="en-GB" sz="1100" baseline="0">
              <a:solidFill>
                <a:schemeClr val="dk1"/>
              </a:solidFill>
              <a:effectLst/>
              <a:latin typeface="+mn-lt"/>
              <a:ea typeface="+mn-ea"/>
              <a:cs typeface="+mn-cs"/>
            </a:rPr>
            <a:t> proportion of money and welfare rights advice clients aged between 45-59 has risen by 11</a:t>
          </a:r>
          <a:r>
            <a:rPr lang="en-GB" sz="1100" baseline="30000">
              <a:solidFill>
                <a:schemeClr val="dk1"/>
              </a:solidFill>
              <a:effectLst/>
              <a:latin typeface="+mn-lt"/>
              <a:ea typeface="+mn-ea"/>
              <a:cs typeface="+mn-cs"/>
            </a:rPr>
            <a:t>1</a:t>
          </a:r>
          <a:r>
            <a:rPr lang="en-GB" sz="1100" baseline="0">
              <a:solidFill>
                <a:schemeClr val="dk1"/>
              </a:solidFill>
              <a:effectLst/>
              <a:latin typeface="+mn-lt"/>
              <a:ea typeface="+mn-ea"/>
              <a:cs typeface="+mn-cs"/>
            </a:rPr>
            <a:t> percentages points between 2020/21 and 2021/22.</a:t>
          </a:r>
          <a:endParaRPr lang="en-GB">
            <a:effectLst/>
          </a:endParaRPr>
        </a:p>
        <a:p>
          <a:endParaRPr lang="en-GB" sz="1100"/>
        </a:p>
      </xdr:txBody>
    </xdr:sp>
    <xdr:clientData/>
  </xdr:twoCellAnchor>
  <xdr:twoCellAnchor>
    <xdr:from>
      <xdr:col>0</xdr:col>
      <xdr:colOff>200025</xdr:colOff>
      <xdr:row>2</xdr:row>
      <xdr:rowOff>28575</xdr:rowOff>
    </xdr:from>
    <xdr:to>
      <xdr:col>10</xdr:col>
      <xdr:colOff>44025</xdr:colOff>
      <xdr:row>21</xdr:row>
      <xdr:rowOff>9075</xdr:rowOff>
    </xdr:to>
    <xdr:graphicFrame macro="">
      <xdr:nvGraphicFramePr>
        <xdr:cNvPr id="5" name="Chart 4" descr="The proportion of money and welfare rights advice clients aged between 45-59 has risen by 11 percentages points between 2020/21 and 2021/22.">
          <a:extLst>
            <a:ext uri="{FF2B5EF4-FFF2-40B4-BE49-F238E27FC236}">
              <a16:creationId xmlns:a16="http://schemas.microsoft.com/office/drawing/2014/main" id="{D54576DA-115D-499C-9D0F-DC883BA8B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2</xdr:row>
      <xdr:rowOff>57150</xdr:rowOff>
    </xdr:from>
    <xdr:to>
      <xdr:col>10</xdr:col>
      <xdr:colOff>82125</xdr:colOff>
      <xdr:row>21</xdr:row>
      <xdr:rowOff>66225</xdr:rowOff>
    </xdr:to>
    <xdr:graphicFrame macro="">
      <xdr:nvGraphicFramePr>
        <xdr:cNvPr id="2" name="Chart 1" descr="The proportion of money and welfare rights advice clients listed as being unemployed and seeking work was 7 percentage points higher in North Lanarkshire than for Scotland in 2021/22.">
          <a:extLst>
            <a:ext uri="{FF2B5EF4-FFF2-40B4-BE49-F238E27FC236}">
              <a16:creationId xmlns:a16="http://schemas.microsoft.com/office/drawing/2014/main" id="{DE1E6D2E-C465-4DF6-A514-ED75CA77B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190500</xdr:colOff>
      <xdr:row>2</xdr:row>
      <xdr:rowOff>53975</xdr:rowOff>
    </xdr:from>
    <xdr:to>
      <xdr:col>15</xdr:col>
      <xdr:colOff>476250</xdr:colOff>
      <xdr:row>6</xdr:row>
      <xdr:rowOff>123825</xdr:rowOff>
    </xdr:to>
    <xdr:sp macro="" textlink="">
      <xdr:nvSpPr>
        <xdr:cNvPr id="3" name="TextBox 2">
          <a:extLst>
            <a:ext uri="{FF2B5EF4-FFF2-40B4-BE49-F238E27FC236}">
              <a16:creationId xmlns:a16="http://schemas.microsoft.com/office/drawing/2014/main" id="{102C7273-F273-437A-8AF2-3D24EFF8B8E4}"/>
            </a:ext>
          </a:extLst>
        </xdr:cNvPr>
        <xdr:cNvSpPr txBox="1"/>
      </xdr:nvSpPr>
      <xdr:spPr>
        <a:xfrm>
          <a:off x="6286500" y="463550"/>
          <a:ext cx="3333750" cy="8318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money and welfare rights advice clients listed as being unemployed and seeking work was 7</a:t>
          </a:r>
          <a:r>
            <a:rPr lang="en-GB" sz="1100" baseline="30000"/>
            <a:t>1</a:t>
          </a:r>
          <a:r>
            <a:rPr lang="en-GB" sz="1100"/>
            <a:t> percentage points higher in North Lanarkshire than for Scotland in 2021/22.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127000</xdr:colOff>
      <xdr:row>2</xdr:row>
      <xdr:rowOff>47625</xdr:rowOff>
    </xdr:from>
    <xdr:to>
      <xdr:col>15</xdr:col>
      <xdr:colOff>514350</xdr:colOff>
      <xdr:row>6</xdr:row>
      <xdr:rowOff>0</xdr:rowOff>
    </xdr:to>
    <xdr:sp macro="" textlink="">
      <xdr:nvSpPr>
        <xdr:cNvPr id="3" name="TextBox 2">
          <a:extLst>
            <a:ext uri="{FF2B5EF4-FFF2-40B4-BE49-F238E27FC236}">
              <a16:creationId xmlns:a16="http://schemas.microsoft.com/office/drawing/2014/main" id="{AAFAF415-F06C-4480-88BA-4AED9A08C553}"/>
            </a:ext>
          </a:extLst>
        </xdr:cNvPr>
        <xdr:cNvSpPr txBox="1"/>
      </xdr:nvSpPr>
      <xdr:spPr>
        <a:xfrm>
          <a:off x="6223000" y="457200"/>
          <a:ext cx="3435350" cy="7143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a:t>
          </a:r>
          <a:r>
            <a:rPr lang="en-GB" sz="1100" baseline="0">
              <a:solidFill>
                <a:schemeClr val="dk1"/>
              </a:solidFill>
              <a:effectLst/>
              <a:latin typeface="+mn-lt"/>
              <a:ea typeface="+mn-ea"/>
              <a:cs typeface="+mn-cs"/>
            </a:rPr>
            <a:t> total amount of debt owed by money advice clients in North Lanarkshire increased14% between 2020/21 and 2021/22.</a:t>
          </a:r>
          <a:endParaRPr lang="en-GB">
            <a:effectLst/>
          </a:endParaRPr>
        </a:p>
        <a:p>
          <a:endParaRPr lang="en-GB" sz="1100"/>
        </a:p>
      </xdr:txBody>
    </xdr:sp>
    <xdr:clientData/>
  </xdr:twoCellAnchor>
  <xdr:twoCellAnchor>
    <xdr:from>
      <xdr:col>0</xdr:col>
      <xdr:colOff>177800</xdr:colOff>
      <xdr:row>2</xdr:row>
      <xdr:rowOff>38100</xdr:rowOff>
    </xdr:from>
    <xdr:to>
      <xdr:col>10</xdr:col>
      <xdr:colOff>21800</xdr:colOff>
      <xdr:row>21</xdr:row>
      <xdr:rowOff>18600</xdr:rowOff>
    </xdr:to>
    <xdr:graphicFrame macro="">
      <xdr:nvGraphicFramePr>
        <xdr:cNvPr id="4" name="Chart 3" descr="The total amount of debt owed by money advice clients in North Lanarkshire increased14% between 2020/21 and 2021/22.">
          <a:extLst>
            <a:ext uri="{FF2B5EF4-FFF2-40B4-BE49-F238E27FC236}">
              <a16:creationId xmlns:a16="http://schemas.microsoft.com/office/drawing/2014/main" id="{1CA3B64A-E5CF-4009-95C6-BF7F991FB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4"/>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56" t="s">
        <v>1</v>
      </c>
      <c r="B2" s="756"/>
      <c r="C2" s="756"/>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19" spans="1:1" x14ac:dyDescent="0.25">
      <c r="A19" s="316" t="s">
        <v>15</v>
      </c>
    </row>
    <row r="21" spans="1:1" x14ac:dyDescent="0.25">
      <c r="A21" s="5" t="s">
        <v>16</v>
      </c>
    </row>
    <row r="22" spans="1:1" x14ac:dyDescent="0.25">
      <c r="A22" s="316" t="s">
        <v>17</v>
      </c>
    </row>
    <row r="23" spans="1:1" x14ac:dyDescent="0.25">
      <c r="A23" s="316" t="s">
        <v>18</v>
      </c>
    </row>
    <row r="24" spans="1:1" x14ac:dyDescent="0.25">
      <c r="A24" s="316" t="s">
        <v>19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4B9063D0-63A6-47B7-AC0E-BD3E9338E15B}"/>
    <hyperlink ref="A22" location="'Age Chart'!A1" display="Age Chart" xr:uid="{E50196D3-5E06-444F-9654-E47FE47B5098}"/>
    <hyperlink ref="A23" location="'Economic Status Chart'!A1" display="Economic Status Chart" xr:uid="{104AB27A-F440-4826-980B-74C3157D89B1}"/>
    <hyperlink ref="A24" location="'Debt Owed Chart'!A1" display="Debt Owed Chart" xr:uid="{EE4D63AD-62C5-40B3-899E-26A8E77E7CF3}"/>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52"/>
  <sheetViews>
    <sheetView zoomScaleNormal="100" workbookViewId="0">
      <selection activeCell="B14" sqref="B14"/>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20</v>
      </c>
    </row>
    <row r="4" spans="1:4" x14ac:dyDescent="0.25">
      <c r="A4"/>
    </row>
    <row r="5" spans="1:4" x14ac:dyDescent="0.25">
      <c r="A5" s="2" t="s">
        <v>21</v>
      </c>
    </row>
    <row r="6" spans="1:4" x14ac:dyDescent="0.25">
      <c r="A6" s="2" t="s">
        <v>22</v>
      </c>
    </row>
    <row r="7" spans="1:4" x14ac:dyDescent="0.25">
      <c r="A7" s="2" t="s">
        <v>23</v>
      </c>
    </row>
    <row r="8" spans="1:4" x14ac:dyDescent="0.25">
      <c r="A8" s="2" t="s">
        <v>24</v>
      </c>
    </row>
    <row r="9" spans="1:4" x14ac:dyDescent="0.25">
      <c r="A9" s="2" t="s">
        <v>25</v>
      </c>
    </row>
    <row r="11" spans="1:4" x14ac:dyDescent="0.25">
      <c r="B11" s="514" t="s">
        <v>26</v>
      </c>
    </row>
    <row r="12" spans="1:4" ht="60" x14ac:dyDescent="0.25">
      <c r="B12" s="734" t="s">
        <v>27</v>
      </c>
    </row>
    <row r="13" spans="1:4" ht="45" x14ac:dyDescent="0.25">
      <c r="B13" s="735" t="s">
        <v>28</v>
      </c>
    </row>
    <row r="14" spans="1:4" ht="105" x14ac:dyDescent="0.25">
      <c r="B14" s="516" t="s">
        <v>29</v>
      </c>
    </row>
    <row r="15" spans="1:4" ht="75" x14ac:dyDescent="0.25">
      <c r="B15" s="312" t="s">
        <v>30</v>
      </c>
    </row>
    <row r="16" spans="1:4" x14ac:dyDescent="0.25">
      <c r="B16" s="513" t="s">
        <v>8</v>
      </c>
    </row>
    <row r="17" spans="1:2" ht="30" x14ac:dyDescent="0.25">
      <c r="B17" s="511" t="s">
        <v>31</v>
      </c>
    </row>
    <row r="18" spans="1:2" x14ac:dyDescent="0.25">
      <c r="B18" s="515" t="s">
        <v>32</v>
      </c>
    </row>
    <row r="19" spans="1:2" x14ac:dyDescent="0.25">
      <c r="A19" s="749" t="s">
        <v>33</v>
      </c>
      <c r="B19" s="515" t="s">
        <v>34</v>
      </c>
    </row>
    <row r="20" spans="1:2" x14ac:dyDescent="0.25">
      <c r="A20" s="750" t="s">
        <v>35</v>
      </c>
      <c r="B20" s="515" t="s">
        <v>36</v>
      </c>
    </row>
    <row r="21" spans="1:2" x14ac:dyDescent="0.25">
      <c r="A21" s="750" t="s">
        <v>37</v>
      </c>
      <c r="B21" s="515" t="s">
        <v>38</v>
      </c>
    </row>
    <row r="22" spans="1:2" x14ac:dyDescent="0.25">
      <c r="A22" s="750" t="s">
        <v>39</v>
      </c>
      <c r="B22" s="515" t="s">
        <v>40</v>
      </c>
    </row>
    <row r="23" spans="1:2" ht="30" x14ac:dyDescent="0.25">
      <c r="A23" s="751" t="s">
        <v>41</v>
      </c>
      <c r="B23" s="515" t="s">
        <v>42</v>
      </c>
    </row>
    <row r="24" spans="1:2" x14ac:dyDescent="0.25">
      <c r="B24" s="513" t="s">
        <v>9</v>
      </c>
    </row>
    <row r="25" spans="1:2" ht="30" x14ac:dyDescent="0.25">
      <c r="A25" s="749" t="s">
        <v>43</v>
      </c>
      <c r="B25" s="518" t="s">
        <v>44</v>
      </c>
    </row>
    <row r="26" spans="1:2" ht="30" x14ac:dyDescent="0.25">
      <c r="A26" s="751" t="s">
        <v>45</v>
      </c>
      <c r="B26" s="517" t="s">
        <v>46</v>
      </c>
    </row>
    <row r="27" spans="1:2" x14ac:dyDescent="0.25">
      <c r="B27" s="513" t="s">
        <v>10</v>
      </c>
    </row>
    <row r="28" spans="1:2" ht="75" x14ac:dyDescent="0.25">
      <c r="A28" s="749" t="s">
        <v>47</v>
      </c>
      <c r="B28" s="736" t="s">
        <v>48</v>
      </c>
    </row>
    <row r="29" spans="1:2" x14ac:dyDescent="0.25">
      <c r="A29" s="751" t="s">
        <v>49</v>
      </c>
      <c r="B29" s="737" t="s">
        <v>50</v>
      </c>
    </row>
    <row r="30" spans="1:2" x14ac:dyDescent="0.25">
      <c r="B30" s="513" t="s">
        <v>11</v>
      </c>
    </row>
    <row r="31" spans="1:2" ht="30" x14ac:dyDescent="0.25">
      <c r="A31" s="749" t="s">
        <v>51</v>
      </c>
      <c r="B31" s="518" t="s">
        <v>52</v>
      </c>
    </row>
    <row r="32" spans="1:2" ht="30" x14ac:dyDescent="0.25">
      <c r="A32" s="750" t="s">
        <v>53</v>
      </c>
      <c r="B32" s="312" t="s">
        <v>54</v>
      </c>
    </row>
    <row r="33" spans="1:2" ht="30" x14ac:dyDescent="0.25">
      <c r="A33" s="750" t="s">
        <v>55</v>
      </c>
      <c r="B33" s="312" t="s">
        <v>56</v>
      </c>
    </row>
    <row r="34" spans="1:2" ht="30" x14ac:dyDescent="0.25">
      <c r="A34" s="750" t="s">
        <v>57</v>
      </c>
      <c r="B34" s="312" t="s">
        <v>58</v>
      </c>
    </row>
    <row r="35" spans="1:2" ht="30" x14ac:dyDescent="0.25">
      <c r="A35" s="750" t="s">
        <v>59</v>
      </c>
      <c r="B35" s="312" t="s">
        <v>60</v>
      </c>
    </row>
    <row r="36" spans="1:2" x14ac:dyDescent="0.25">
      <c r="A36" s="750" t="s">
        <v>61</v>
      </c>
      <c r="B36" s="312" t="s">
        <v>62</v>
      </c>
    </row>
    <row r="37" spans="1:2" ht="45" x14ac:dyDescent="0.25">
      <c r="A37" s="751" t="s">
        <v>63</v>
      </c>
      <c r="B37" s="517" t="s">
        <v>64</v>
      </c>
    </row>
    <row r="38" spans="1:2" x14ac:dyDescent="0.25">
      <c r="B38" s="513" t="s">
        <v>65</v>
      </c>
    </row>
    <row r="39" spans="1:2" ht="30" x14ac:dyDescent="0.25">
      <c r="A39" s="749" t="s">
        <v>66</v>
      </c>
      <c r="B39" s="518" t="s">
        <v>67</v>
      </c>
    </row>
    <row r="40" spans="1:2" ht="30" x14ac:dyDescent="0.25">
      <c r="A40" s="751" t="s">
        <v>68</v>
      </c>
      <c r="B40" s="517" t="s">
        <v>69</v>
      </c>
    </row>
    <row r="41" spans="1:2" x14ac:dyDescent="0.25">
      <c r="B41" s="513" t="s">
        <v>13</v>
      </c>
    </row>
    <row r="42" spans="1:2" x14ac:dyDescent="0.25">
      <c r="B42" s="518" t="s">
        <v>70</v>
      </c>
    </row>
    <row r="43" spans="1:2" x14ac:dyDescent="0.25">
      <c r="A43" s="142" t="s">
        <v>71</v>
      </c>
      <c r="B43" s="312" t="s">
        <v>72</v>
      </c>
    </row>
    <row r="44" spans="1:2" ht="75" x14ac:dyDescent="0.25">
      <c r="A44" s="142" t="s">
        <v>73</v>
      </c>
      <c r="B44" s="312" t="s">
        <v>74</v>
      </c>
    </row>
    <row r="45" spans="1:2" ht="45" x14ac:dyDescent="0.25">
      <c r="A45" s="142" t="s">
        <v>75</v>
      </c>
      <c r="B45" s="312" t="s">
        <v>76</v>
      </c>
    </row>
    <row r="46" spans="1:2" ht="30" x14ac:dyDescent="0.25">
      <c r="A46" s="142" t="s">
        <v>77</v>
      </c>
      <c r="B46" s="312" t="s">
        <v>78</v>
      </c>
    </row>
    <row r="47" spans="1:2" ht="45" x14ac:dyDescent="0.25">
      <c r="A47" s="142" t="s">
        <v>79</v>
      </c>
      <c r="B47" s="312" t="s">
        <v>80</v>
      </c>
    </row>
    <row r="48" spans="1:2" ht="30" x14ac:dyDescent="0.25">
      <c r="A48" s="142" t="s">
        <v>81</v>
      </c>
      <c r="B48" s="517" t="s">
        <v>82</v>
      </c>
    </row>
    <row r="49" spans="1:2" x14ac:dyDescent="0.25">
      <c r="B49" s="512" t="s">
        <v>14</v>
      </c>
    </row>
    <row r="50" spans="1:2" x14ac:dyDescent="0.25">
      <c r="B50" s="518" t="s">
        <v>70</v>
      </c>
    </row>
    <row r="51" spans="1:2" ht="60" x14ac:dyDescent="0.25">
      <c r="A51" s="749" t="s">
        <v>83</v>
      </c>
      <c r="B51" s="312" t="s">
        <v>84</v>
      </c>
    </row>
    <row r="52" spans="1:2" ht="30" x14ac:dyDescent="0.25">
      <c r="A52" s="751" t="s">
        <v>85</v>
      </c>
      <c r="B52" s="517" t="s">
        <v>86</v>
      </c>
    </row>
  </sheetData>
  <hyperlinks>
    <hyperlink ref="A3" location="Contents!A1" display="Return to Contents" xr:uid="{493EF0A1-0B02-49F9-A603-0FD5A8BB4B7F}"/>
    <hyperlink ref="A19" location="Demographics!A82" display="Table C2.4" xr:uid="{156EEF0C-9B11-46D6-B6EB-098A7884B6C6}"/>
    <hyperlink ref="A20" location="Demographics!A134" display="Table C2.6" xr:uid="{AE0FBE84-F02D-47D1-A605-C026F92D131F}"/>
    <hyperlink ref="A21" location="Demographics!A168" display="Table C2.7" xr:uid="{051C1AB2-6DF7-4D9C-9CAB-EC5A210AC334}"/>
    <hyperlink ref="A22" location="Demographics!A199" display="Table C2.8" xr:uid="{72463C8D-C229-48CB-912E-CDB78C803592}"/>
    <hyperlink ref="A23" location="Demographics!A216" display="Table C2/9" xr:uid="{B6313881-9217-487B-809B-E440C5A269E6}"/>
    <hyperlink ref="A25" location="Debt!A16" display="Table C3.2" xr:uid="{ED6B31D8-E6AF-478B-B37D-3C4ABF3D6AD2}"/>
    <hyperlink ref="A26" location="Debt!A68" display="Table C3.3" xr:uid="{2CF651D1-1459-4675-8DD9-32448564B3B9}"/>
    <hyperlink ref="A28" location="Funding!A8" display="Table I2.1" xr:uid="{BB405919-54AB-4994-9502-05CE26CE766C}"/>
    <hyperlink ref="A29" location="Funding!A25" display="Table I2.2" xr:uid="{A04E0958-A70E-4487-8F30-E1DC535D87BF}"/>
    <hyperlink ref="A31" location="Volume!A14" display="Table A1/1" xr:uid="{43598253-10C7-4B91-96C0-8F9E05DE6B91}"/>
    <hyperlink ref="A32" location="Volume!A33" display="Table A1.3" xr:uid="{DCA45FD0-DF7A-4CCF-821A-E01449C9E928}"/>
    <hyperlink ref="A33" location="Volume!A50" display="Table A1.4" xr:uid="{550C52C3-6F88-4B74-B92D-D7FEFF27B287}"/>
    <hyperlink ref="A34" location="Volume!A66" display="Table A1.5" xr:uid="{B707F112-CC94-4716-B1B6-84E4DB74839F}"/>
    <hyperlink ref="A35" location="Volume!A75" display="Table A1.6" xr:uid="{67DCEE79-D2E9-4CEA-B347-EC015AE01F44}"/>
    <hyperlink ref="A36" location="Volume!A92" display="Table A1.7" xr:uid="{328734ED-2257-45E8-8155-F91C8B7F8A0F}"/>
    <hyperlink ref="A37" location="Volume!A101" display="Table A1.8" xr:uid="{95F34954-8C9F-4E9D-A048-2D7EFFCFB730}"/>
    <hyperlink ref="A39" location="'Debt Strategies'!A8" display="Table OP1.1" xr:uid="{CE38C0CF-5843-4413-93CB-0EB5DC394F80}"/>
    <hyperlink ref="A40" location="'Debt Strategies'!A18" display="Table OP1.2" xr:uid="{78A597D3-49DB-45AF-8C39-BCE972B06286}"/>
    <hyperlink ref="A43" location="'Welfare Rights Activity'!A12" display="Table OP2.1" xr:uid="{0368D592-3AA9-448E-B3B9-100F8C14079C}"/>
    <hyperlink ref="A44" location="'Welfare Rights Activity'!A20" display="Table OP3.1" xr:uid="{AE188DA9-B04F-4CF0-B168-08CE05EC3076}"/>
    <hyperlink ref="A45" location="'Welfare Rights Activity'!A30" display="Table OP3.2" xr:uid="{DB581ED4-4252-49E3-A00F-737C760CD7DB}"/>
    <hyperlink ref="A46" location="'Welfare Rights Activity'!A40" display="Table OP2.2" xr:uid="{30446744-3CDA-45E1-ABA1-36053F6456C3}"/>
    <hyperlink ref="A47" location="'Welfare Rights Activity'!A127" display="Table OP3.3" xr:uid="{A60022FE-0A19-4254-9443-118715073D60}"/>
    <hyperlink ref="A48" location="'Welfare Rights Activity'!A214" display="Table OP3.4" xr:uid="{46C3ED68-8196-4EC4-9859-EBA4F7F0BA47}"/>
    <hyperlink ref="A51" location="'Financial Gain'!A8" display="Table OC1.1" xr:uid="{DB0D7468-B85A-411A-A116-2778991032A0}"/>
    <hyperlink ref="A52" location="'Financial Gain'!A24" display="Table OC1.2" xr:uid="{B0FF5488-B87A-4AA4-BFC5-AACB6F3FE49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80FD6-B962-415E-A613-F10E14CBBEC8}">
  <dimension ref="A1:E9"/>
  <sheetViews>
    <sheetView workbookViewId="0">
      <selection activeCell="O12" sqref="O12"/>
    </sheetView>
  </sheetViews>
  <sheetFormatPr defaultRowHeight="15" x14ac:dyDescent="0.25"/>
  <cols>
    <col min="1" max="4" width="9.140625" style="2"/>
    <col min="5" max="5" width="10.7109375" style="2" bestFit="1" customWidth="1"/>
    <col min="6" max="16384" width="9.140625" style="2"/>
  </cols>
  <sheetData>
    <row r="1" spans="1:5" ht="18.75" x14ac:dyDescent="0.3">
      <c r="A1" s="313" t="s">
        <v>1</v>
      </c>
    </row>
    <row r="2" spans="1:5" x14ac:dyDescent="0.25">
      <c r="A2" s="5" t="s">
        <v>5</v>
      </c>
    </row>
    <row r="3" spans="1:5" x14ac:dyDescent="0.25">
      <c r="A3" s="142" t="s">
        <v>20</v>
      </c>
    </row>
    <row r="9" spans="1:5" x14ac:dyDescent="0.25">
      <c r="E9" s="755"/>
    </row>
  </sheetData>
  <hyperlinks>
    <hyperlink ref="A3" location="Contents!A1" display="Return to Contents" xr:uid="{518ADCED-2C40-4CB8-95A3-6C6D24D2C0EE}"/>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0DAC72-E7C9-4046-A389-DB4DF65D5150}">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22"/>
  <sheetViews>
    <sheetView workbookViewId="0">
      <selection activeCell="A23" sqref="A23"/>
    </sheetView>
  </sheetViews>
  <sheetFormatPr defaultColWidth="9.140625" defaultRowHeight="15" x14ac:dyDescent="0.25"/>
  <cols>
    <col min="1" max="3" width="43.28515625" style="2" customWidth="1"/>
    <col min="4" max="16384" width="9.140625" style="2"/>
  </cols>
  <sheetData>
    <row r="1" spans="1:3" ht="18.75" x14ac:dyDescent="0.3">
      <c r="A1" s="756" t="s">
        <v>1</v>
      </c>
      <c r="B1" s="756"/>
      <c r="C1" s="756"/>
    </row>
    <row r="2" spans="1:3" x14ac:dyDescent="0.25">
      <c r="A2" s="5" t="s">
        <v>7</v>
      </c>
    </row>
    <row r="3" spans="1:3" x14ac:dyDescent="0.25">
      <c r="A3" s="142" t="s">
        <v>20</v>
      </c>
    </row>
    <row r="5" spans="1:3" x14ac:dyDescent="0.25">
      <c r="A5" s="2" t="s">
        <v>87</v>
      </c>
    </row>
    <row r="6" spans="1:3" x14ac:dyDescent="0.25">
      <c r="A6" s="2" t="s">
        <v>88</v>
      </c>
    </row>
    <row r="7" spans="1:3" x14ac:dyDescent="0.25">
      <c r="A7" s="2" t="s">
        <v>89</v>
      </c>
    </row>
    <row r="9" spans="1:3" ht="15.75" thickBot="1" x14ac:dyDescent="0.3">
      <c r="A9" s="232" t="s">
        <v>90</v>
      </c>
    </row>
    <row r="10" spans="1:3" x14ac:dyDescent="0.25">
      <c r="A10" s="519" t="s">
        <v>91</v>
      </c>
      <c r="B10" s="520" t="s">
        <v>92</v>
      </c>
    </row>
    <row r="11" spans="1:3" x14ac:dyDescent="0.25">
      <c r="A11" s="729" t="s">
        <v>93</v>
      </c>
      <c r="B11" s="730" t="s">
        <v>94</v>
      </c>
    </row>
    <row r="13" spans="1:3" ht="18" thickBot="1" x14ac:dyDescent="0.3">
      <c r="A13" s="232" t="s">
        <v>95</v>
      </c>
    </row>
    <row r="14" spans="1:3" x14ac:dyDescent="0.25">
      <c r="A14" s="519" t="s">
        <v>91</v>
      </c>
      <c r="B14" s="520" t="s">
        <v>92</v>
      </c>
    </row>
    <row r="15" spans="1:3" x14ac:dyDescent="0.25">
      <c r="A15" s="244" t="s">
        <v>96</v>
      </c>
      <c r="B15" s="730" t="s">
        <v>94</v>
      </c>
    </row>
    <row r="16" spans="1:3" x14ac:dyDescent="0.25">
      <c r="A16" s="731" t="s">
        <v>97</v>
      </c>
      <c r="B16" s="732" t="s">
        <v>94</v>
      </c>
    </row>
    <row r="17" spans="1:2" x14ac:dyDescent="0.25">
      <c r="A17" s="733" t="s">
        <v>98</v>
      </c>
      <c r="B17" s="730" t="s">
        <v>94</v>
      </c>
    </row>
    <row r="18" spans="1:2" x14ac:dyDescent="0.25">
      <c r="A18" s="731" t="s">
        <v>99</v>
      </c>
      <c r="B18" s="732" t="s">
        <v>94</v>
      </c>
    </row>
    <row r="19" spans="1:2" x14ac:dyDescent="0.25">
      <c r="A19" s="733" t="s">
        <v>100</v>
      </c>
      <c r="B19" s="730" t="s">
        <v>94</v>
      </c>
    </row>
    <row r="20" spans="1:2" x14ac:dyDescent="0.25">
      <c r="A20" s="731" t="s">
        <v>101</v>
      </c>
      <c r="B20" s="732" t="s">
        <v>94</v>
      </c>
    </row>
    <row r="22" spans="1:2" x14ac:dyDescent="0.25">
      <c r="A22" s="10" t="s">
        <v>102</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132" workbookViewId="0">
      <selection activeCell="C37" activeCellId="1" sqref="C48:H49 C37:H37"/>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56" t="s">
        <v>1</v>
      </c>
      <c r="B1" s="756"/>
      <c r="C1" s="756"/>
      <c r="N1" s="142"/>
    </row>
    <row r="2" spans="1:14" x14ac:dyDescent="0.25">
      <c r="A2" s="5" t="s">
        <v>103</v>
      </c>
    </row>
    <row r="3" spans="1:14" x14ac:dyDescent="0.25">
      <c r="A3" s="142" t="s">
        <v>20</v>
      </c>
    </row>
    <row r="4" spans="1:14" x14ac:dyDescent="0.25">
      <c r="A4" s="5"/>
    </row>
    <row r="5" spans="1:14" x14ac:dyDescent="0.25">
      <c r="A5" s="141" t="s">
        <v>104</v>
      </c>
      <c r="B5" s="141"/>
      <c r="C5" s="142" t="s">
        <v>105</v>
      </c>
    </row>
    <row r="6" spans="1:14" x14ac:dyDescent="0.25">
      <c r="A6" s="141" t="s">
        <v>106</v>
      </c>
      <c r="B6" s="141"/>
      <c r="C6" s="142" t="s">
        <v>107</v>
      </c>
    </row>
    <row r="7" spans="1:14" x14ac:dyDescent="0.25">
      <c r="A7" s="141" t="s">
        <v>108</v>
      </c>
      <c r="B7" s="141"/>
      <c r="C7" s="142" t="s">
        <v>109</v>
      </c>
    </row>
    <row r="8" spans="1:14" x14ac:dyDescent="0.25">
      <c r="A8" s="141" t="s">
        <v>110</v>
      </c>
      <c r="B8" s="141"/>
      <c r="C8" s="142" t="s">
        <v>33</v>
      </c>
    </row>
    <row r="9" spans="1:14" x14ac:dyDescent="0.25">
      <c r="A9" s="141" t="s">
        <v>111</v>
      </c>
      <c r="B9" s="141"/>
      <c r="C9" s="142" t="s">
        <v>112</v>
      </c>
    </row>
    <row r="10" spans="1:14" x14ac:dyDescent="0.25">
      <c r="A10" s="141" t="s">
        <v>113</v>
      </c>
      <c r="B10" s="141"/>
      <c r="C10" s="142" t="s">
        <v>35</v>
      </c>
    </row>
    <row r="11" spans="1:14" x14ac:dyDescent="0.25">
      <c r="A11" s="141" t="s">
        <v>114</v>
      </c>
      <c r="B11" s="141"/>
      <c r="C11" s="142" t="s">
        <v>37</v>
      </c>
    </row>
    <row r="12" spans="1:14" x14ac:dyDescent="0.25">
      <c r="A12" s="141" t="s">
        <v>115</v>
      </c>
      <c r="B12" s="141"/>
      <c r="C12" s="142" t="s">
        <v>39</v>
      </c>
    </row>
    <row r="13" spans="1:14" x14ac:dyDescent="0.25">
      <c r="A13" s="141" t="s">
        <v>116</v>
      </c>
      <c r="B13" s="141"/>
      <c r="C13" s="142" t="s">
        <v>41</v>
      </c>
    </row>
    <row r="15" spans="1:14" x14ac:dyDescent="0.25">
      <c r="A15" t="s">
        <v>117</v>
      </c>
    </row>
    <row r="16" spans="1:14" x14ac:dyDescent="0.25">
      <c r="A16" s="5"/>
    </row>
    <row r="17" spans="2:14" x14ac:dyDescent="0.25">
      <c r="C17" s="757" t="s">
        <v>118</v>
      </c>
      <c r="D17" s="758"/>
      <c r="E17" s="758"/>
      <c r="F17" s="758"/>
      <c r="G17" s="758"/>
      <c r="H17" s="758"/>
      <c r="I17" s="758"/>
      <c r="J17" s="775"/>
      <c r="K17" s="774" t="s">
        <v>119</v>
      </c>
      <c r="L17" s="769"/>
      <c r="M17" s="769"/>
      <c r="N17" s="769"/>
    </row>
    <row r="18" spans="2:14" x14ac:dyDescent="0.25">
      <c r="B18" s="233"/>
      <c r="C18" s="761" t="str">
        <f>A1</f>
        <v>North Lanarkshire</v>
      </c>
      <c r="D18" s="762"/>
      <c r="E18" s="762"/>
      <c r="F18" s="763"/>
      <c r="G18" s="761" t="s">
        <v>120</v>
      </c>
      <c r="H18" s="762"/>
      <c r="I18" s="762"/>
      <c r="J18" s="763"/>
      <c r="K18" s="765" t="str">
        <f>$A$1</f>
        <v>North Lanarkshire</v>
      </c>
      <c r="L18" s="762"/>
      <c r="M18" s="762"/>
      <c r="N18" s="762"/>
    </row>
    <row r="19" spans="2:14" ht="45.75" thickBot="1" x14ac:dyDescent="0.3">
      <c r="B19" s="289" t="s">
        <v>104</v>
      </c>
      <c r="C19" s="3" t="s">
        <v>121</v>
      </c>
      <c r="D19" s="290" t="s">
        <v>122</v>
      </c>
      <c r="E19" s="521" t="s">
        <v>123</v>
      </c>
      <c r="F19" s="521" t="s">
        <v>124</v>
      </c>
      <c r="G19" s="3" t="s">
        <v>121</v>
      </c>
      <c r="H19" s="290" t="s">
        <v>122</v>
      </c>
      <c r="I19" s="521" t="s">
        <v>123</v>
      </c>
      <c r="J19" s="521" t="s">
        <v>124</v>
      </c>
      <c r="K19" s="447" t="s">
        <v>121</v>
      </c>
      <c r="L19" s="290" t="s">
        <v>122</v>
      </c>
      <c r="M19" s="521" t="s">
        <v>125</v>
      </c>
      <c r="N19" s="521" t="s">
        <v>126</v>
      </c>
    </row>
    <row r="20" spans="2:14" x14ac:dyDescent="0.25">
      <c r="B20" s="233" t="s">
        <v>127</v>
      </c>
      <c r="C20" s="321"/>
      <c r="D20" s="320"/>
      <c r="E20" s="320"/>
      <c r="F20" s="320"/>
      <c r="G20" s="321"/>
      <c r="H20" s="320"/>
      <c r="I20" s="320"/>
      <c r="J20" s="320"/>
      <c r="K20" s="448"/>
      <c r="L20" s="320"/>
      <c r="M20" s="320"/>
      <c r="N20" s="320"/>
    </row>
    <row r="21" spans="2:14" x14ac:dyDescent="0.25">
      <c r="B21" s="4" t="s">
        <v>128</v>
      </c>
      <c r="C21" s="34">
        <v>8813</v>
      </c>
      <c r="D21" s="35">
        <v>12603</v>
      </c>
      <c r="E21" s="35">
        <v>25</v>
      </c>
      <c r="F21" s="35">
        <v>0</v>
      </c>
      <c r="G21" s="34">
        <v>55010</v>
      </c>
      <c r="H21" s="35">
        <v>68302</v>
      </c>
      <c r="I21" s="35">
        <v>26646</v>
      </c>
      <c r="J21" s="35">
        <v>0</v>
      </c>
      <c r="K21" s="449" t="s">
        <v>129</v>
      </c>
      <c r="L21" s="35" t="s">
        <v>129</v>
      </c>
      <c r="M21" s="35" t="s">
        <v>129</v>
      </c>
      <c r="N21" s="35" t="s">
        <v>129</v>
      </c>
    </row>
    <row r="22" spans="2:14" x14ac:dyDescent="0.25">
      <c r="B22" s="1" t="s">
        <v>130</v>
      </c>
      <c r="C22" s="19">
        <v>8980</v>
      </c>
      <c r="D22" s="20">
        <v>12687</v>
      </c>
      <c r="E22" s="20">
        <v>35</v>
      </c>
      <c r="F22" s="20">
        <v>0</v>
      </c>
      <c r="G22" s="19">
        <v>79040.762000000002</v>
      </c>
      <c r="H22" s="20">
        <v>98579.547000000006</v>
      </c>
      <c r="I22" s="20">
        <v>39814.305</v>
      </c>
      <c r="J22" s="20">
        <v>2329.5949999999998</v>
      </c>
      <c r="K22" s="450" t="s">
        <v>129</v>
      </c>
      <c r="L22" s="20" t="s">
        <v>129</v>
      </c>
      <c r="M22" s="20" t="s">
        <v>129</v>
      </c>
      <c r="N22" s="20" t="s">
        <v>129</v>
      </c>
    </row>
    <row r="23" spans="2:14" x14ac:dyDescent="0.25">
      <c r="B23" s="4" t="s">
        <v>131</v>
      </c>
      <c r="C23" s="34">
        <v>16428</v>
      </c>
      <c r="D23" s="35">
        <v>22317</v>
      </c>
      <c r="E23" s="35">
        <v>41</v>
      </c>
      <c r="F23" s="35">
        <v>0</v>
      </c>
      <c r="G23" s="34">
        <v>83409.87</v>
      </c>
      <c r="H23" s="35">
        <v>102803.81</v>
      </c>
      <c r="I23" s="35">
        <v>47178.964999999997</v>
      </c>
      <c r="J23" s="35">
        <v>726.6</v>
      </c>
      <c r="K23" s="449" t="s">
        <v>129</v>
      </c>
      <c r="L23" s="35" t="s">
        <v>129</v>
      </c>
      <c r="M23" s="35" t="s">
        <v>129</v>
      </c>
      <c r="N23" s="35" t="s">
        <v>129</v>
      </c>
    </row>
    <row r="24" spans="2:14" x14ac:dyDescent="0.25">
      <c r="B24" s="1" t="s">
        <v>132</v>
      </c>
      <c r="C24" s="19">
        <v>11144.55</v>
      </c>
      <c r="D24" s="20">
        <v>15527.2</v>
      </c>
      <c r="E24" s="20">
        <v>444.65</v>
      </c>
      <c r="F24" s="20">
        <v>245.9</v>
      </c>
      <c r="G24" s="19">
        <v>70814.53</v>
      </c>
      <c r="H24" s="20">
        <v>93465.5</v>
      </c>
      <c r="I24" s="20">
        <v>43881.36</v>
      </c>
      <c r="J24" s="20">
        <v>1943.2</v>
      </c>
      <c r="K24" s="450" t="s">
        <v>129</v>
      </c>
      <c r="L24" s="20" t="s">
        <v>129</v>
      </c>
      <c r="M24" s="20" t="s">
        <v>129</v>
      </c>
      <c r="N24" s="20" t="s">
        <v>129</v>
      </c>
    </row>
    <row r="25" spans="2:14" x14ac:dyDescent="0.25">
      <c r="B25" s="522" t="s">
        <v>133</v>
      </c>
      <c r="C25" s="523">
        <v>1815.8</v>
      </c>
      <c r="D25" s="524">
        <v>2572.83</v>
      </c>
      <c r="E25" s="524">
        <v>664.41</v>
      </c>
      <c r="F25" s="524">
        <v>77.33</v>
      </c>
      <c r="G25" s="523">
        <v>59390.338400000001</v>
      </c>
      <c r="H25" s="524">
        <v>79996.281799999997</v>
      </c>
      <c r="I25" s="524">
        <v>63134.379399999998</v>
      </c>
      <c r="J25" s="524">
        <v>1689.1715999999999</v>
      </c>
      <c r="K25" s="525" t="s">
        <v>129</v>
      </c>
      <c r="L25" s="524" t="s">
        <v>129</v>
      </c>
      <c r="M25" s="524" t="s">
        <v>129</v>
      </c>
      <c r="N25" s="524" t="s">
        <v>129</v>
      </c>
    </row>
    <row r="26" spans="2:14" x14ac:dyDescent="0.25">
      <c r="B26" s="15" t="s">
        <v>134</v>
      </c>
      <c r="C26" s="21"/>
      <c r="D26" s="61"/>
      <c r="E26" s="61"/>
      <c r="F26" s="61"/>
      <c r="G26" s="21"/>
      <c r="H26" s="61"/>
      <c r="I26" s="61"/>
      <c r="J26" s="61"/>
      <c r="K26" s="451"/>
      <c r="L26" s="61"/>
      <c r="M26" s="61"/>
      <c r="N26" s="61"/>
    </row>
    <row r="27" spans="2:14" x14ac:dyDescent="0.25">
      <c r="B27" s="4" t="s">
        <v>128</v>
      </c>
      <c r="C27" s="36">
        <f>IFERROR(C21/SUM($C21:$F21),"-")</f>
        <v>0.4110349330721515</v>
      </c>
      <c r="D27" s="37">
        <f t="shared" ref="D27:F27" si="0">IFERROR(D21/SUM($C21:$F21),"-")</f>
        <v>0.58779907653560937</v>
      </c>
      <c r="E27" s="37">
        <f t="shared" si="0"/>
        <v>1.165990392239168E-3</v>
      </c>
      <c r="F27" s="37">
        <f t="shared" si="0"/>
        <v>0</v>
      </c>
      <c r="G27" s="36">
        <f>IFERROR(G21/SUM($G21:$J21),"-")</f>
        <v>0.3668360474266128</v>
      </c>
      <c r="H27" s="37">
        <f t="shared" ref="H27:J27" si="1">IFERROR(H21/SUM($G21:$J21),"-")</f>
        <v>0.45547419944251055</v>
      </c>
      <c r="I27" s="37">
        <f t="shared" si="1"/>
        <v>0.17768975313087665</v>
      </c>
      <c r="J27" s="37">
        <f t="shared" si="1"/>
        <v>0</v>
      </c>
      <c r="K27" s="452">
        <v>0.48399999999999999</v>
      </c>
      <c r="L27" s="37">
        <v>0.51600000000000001</v>
      </c>
      <c r="M27" s="37">
        <v>0</v>
      </c>
      <c r="N27" s="37">
        <v>0</v>
      </c>
    </row>
    <row r="28" spans="2:14" x14ac:dyDescent="0.25">
      <c r="B28" s="1" t="s">
        <v>130</v>
      </c>
      <c r="C28" s="23">
        <f t="shared" ref="C28:F28" si="2">IFERROR(C22/SUM($C22:$F22),"-")</f>
        <v>0.41378674776518293</v>
      </c>
      <c r="D28" s="24">
        <f t="shared" si="2"/>
        <v>0.58460049764998623</v>
      </c>
      <c r="E28" s="24">
        <f t="shared" si="2"/>
        <v>1.6127545848308911E-3</v>
      </c>
      <c r="F28" s="24">
        <f t="shared" si="2"/>
        <v>0</v>
      </c>
      <c r="G28" s="23">
        <f t="shared" ref="G28:J28" si="3">IFERROR(G22/SUM($G22:$J22),"-")</f>
        <v>0.35966166811084332</v>
      </c>
      <c r="H28" s="24">
        <f t="shared" si="3"/>
        <v>0.44856961672043699</v>
      </c>
      <c r="I28" s="24">
        <f t="shared" si="3"/>
        <v>0.18116828568750246</v>
      </c>
      <c r="J28" s="24">
        <f t="shared" si="3"/>
        <v>1.0600429481217298E-2</v>
      </c>
      <c r="K28" s="453">
        <v>0.48099999999999998</v>
      </c>
      <c r="L28" s="24">
        <v>0.51600000000000001</v>
      </c>
      <c r="M28" s="24">
        <v>1E-3</v>
      </c>
      <c r="N28" s="24">
        <v>2E-3</v>
      </c>
    </row>
    <row r="29" spans="2:14" x14ac:dyDescent="0.25">
      <c r="B29" s="4" t="s">
        <v>131</v>
      </c>
      <c r="C29" s="36">
        <f t="shared" ref="C29:F29" si="4">IFERROR(C23/SUM($C23:$F23),"-")</f>
        <v>0.4235548909400299</v>
      </c>
      <c r="D29" s="37">
        <f t="shared" si="4"/>
        <v>0.57538802660753885</v>
      </c>
      <c r="E29" s="37">
        <f t="shared" si="4"/>
        <v>1.0570824524312897E-3</v>
      </c>
      <c r="F29" s="37">
        <f t="shared" si="4"/>
        <v>0</v>
      </c>
      <c r="G29" s="36">
        <f t="shared" ref="G29:J29" si="5">IFERROR(G23/SUM($G23:$J23),"-")</f>
        <v>0.35627088238730653</v>
      </c>
      <c r="H29" s="37">
        <f t="shared" si="5"/>
        <v>0.43910875417354095</v>
      </c>
      <c r="I29" s="37">
        <f t="shared" si="5"/>
        <v>0.20151681678283218</v>
      </c>
      <c r="J29" s="37">
        <f t="shared" si="5"/>
        <v>3.1035466563203722E-3</v>
      </c>
      <c r="K29" s="452">
        <v>0.48499999999999999</v>
      </c>
      <c r="L29" s="37">
        <v>0.51500000000000001</v>
      </c>
      <c r="M29" s="37">
        <v>0</v>
      </c>
      <c r="N29" s="37">
        <v>0</v>
      </c>
    </row>
    <row r="30" spans="2:14" x14ac:dyDescent="0.25">
      <c r="B30" s="1" t="s">
        <v>132</v>
      </c>
      <c r="C30" s="23">
        <f t="shared" ref="C30:F30" si="6">IFERROR(C24/SUM($C24:$F24),"-")</f>
        <v>0.40729580481172994</v>
      </c>
      <c r="D30" s="24">
        <f t="shared" si="6"/>
        <v>0.56746691615836387</v>
      </c>
      <c r="E30" s="24">
        <f t="shared" si="6"/>
        <v>1.625046140127109E-2</v>
      </c>
      <c r="F30" s="24">
        <f t="shared" si="6"/>
        <v>8.9868176286350184E-3</v>
      </c>
      <c r="G30" s="23">
        <f t="shared" ref="G30:J30" si="7">IFERROR(G24/SUM($G24:$J24),"-")</f>
        <v>0.33704418356590871</v>
      </c>
      <c r="H30" s="24">
        <f t="shared" si="7"/>
        <v>0.44485225191891331</v>
      </c>
      <c r="I30" s="24">
        <f t="shared" si="7"/>
        <v>0.20885483748831948</v>
      </c>
      <c r="J30" s="24">
        <f t="shared" si="7"/>
        <v>9.2487270268583836E-3</v>
      </c>
      <c r="K30" s="453" t="s">
        <v>129</v>
      </c>
      <c r="L30" s="24" t="s">
        <v>129</v>
      </c>
      <c r="M30" s="24" t="s">
        <v>129</v>
      </c>
      <c r="N30" s="24" t="s">
        <v>129</v>
      </c>
    </row>
    <row r="31" spans="2:14" ht="15.75" thickBot="1" x14ac:dyDescent="0.3">
      <c r="B31" s="526" t="s">
        <v>133</v>
      </c>
      <c r="C31" s="494">
        <f t="shared" ref="C31:F31" si="8">IFERROR(C25/SUM($C25:$F25),"-")</f>
        <v>0.3539315877802186</v>
      </c>
      <c r="D31" s="495">
        <f t="shared" si="8"/>
        <v>0.50149014593489361</v>
      </c>
      <c r="E31" s="495">
        <f t="shared" si="8"/>
        <v>0.12950527934632394</v>
      </c>
      <c r="F31" s="495">
        <f t="shared" si="8"/>
        <v>1.5072986938563885E-2</v>
      </c>
      <c r="G31" s="494">
        <f t="shared" ref="G31:J31" si="9">IFERROR(G25/SUM($G25:$J25),"-")</f>
        <v>0.29082948244450618</v>
      </c>
      <c r="H31" s="495">
        <f t="shared" si="9"/>
        <v>0.39173505085431315</v>
      </c>
      <c r="I31" s="495">
        <f t="shared" si="9"/>
        <v>0.30916373571895811</v>
      </c>
      <c r="J31" s="495">
        <f t="shared" si="9"/>
        <v>8.271730982222494E-3</v>
      </c>
      <c r="K31" s="527" t="s">
        <v>129</v>
      </c>
      <c r="L31" s="495" t="s">
        <v>129</v>
      </c>
      <c r="M31" s="495" t="s">
        <v>129</v>
      </c>
      <c r="N31" s="495" t="s">
        <v>129</v>
      </c>
    </row>
    <row r="32" spans="2:14" x14ac:dyDescent="0.25">
      <c r="D32" s="17"/>
    </row>
    <row r="33" spans="1:21" ht="17.25" x14ac:dyDescent="0.25">
      <c r="A33" t="s">
        <v>135</v>
      </c>
    </row>
    <row r="34" spans="1:21" x14ac:dyDescent="0.25">
      <c r="A34" s="5"/>
    </row>
    <row r="35" spans="1:21" x14ac:dyDescent="0.25">
      <c r="B35" s="5" t="s">
        <v>136</v>
      </c>
      <c r="C35" s="757" t="s">
        <v>118</v>
      </c>
      <c r="D35" s="758"/>
      <c r="E35" s="758"/>
      <c r="F35" s="758"/>
      <c r="G35" s="758"/>
      <c r="H35" s="758"/>
      <c r="I35" s="758"/>
      <c r="J35" s="758"/>
      <c r="K35" s="758"/>
      <c r="L35" s="758"/>
      <c r="M35" s="758"/>
      <c r="N35" s="775"/>
      <c r="O35" s="764" t="s">
        <v>119</v>
      </c>
      <c r="P35" s="758"/>
      <c r="Q35" s="758"/>
      <c r="R35" s="758"/>
    </row>
    <row r="36" spans="1:21" x14ac:dyDescent="0.25">
      <c r="C36" s="761" t="str">
        <f>$A$1</f>
        <v>North Lanarkshire</v>
      </c>
      <c r="D36" s="762"/>
      <c r="E36" s="762"/>
      <c r="F36" s="762"/>
      <c r="G36" s="762"/>
      <c r="H36" s="763"/>
      <c r="I36" s="761" t="s">
        <v>120</v>
      </c>
      <c r="J36" s="762"/>
      <c r="K36" s="762"/>
      <c r="L36" s="762"/>
      <c r="M36" s="762"/>
      <c r="N36" s="763"/>
      <c r="O36" s="765" t="str">
        <f>$A$1</f>
        <v>North Lanarkshire</v>
      </c>
      <c r="P36" s="762"/>
      <c r="Q36" s="762"/>
      <c r="R36" s="762"/>
    </row>
    <row r="37" spans="1:21" ht="30.75" thickBot="1" x14ac:dyDescent="0.3">
      <c r="B37" s="40" t="s">
        <v>106</v>
      </c>
      <c r="C37" s="3" t="s">
        <v>137</v>
      </c>
      <c r="D37" s="290" t="s">
        <v>138</v>
      </c>
      <c r="E37" s="290" t="s">
        <v>139</v>
      </c>
      <c r="F37" s="290" t="s">
        <v>140</v>
      </c>
      <c r="G37" s="521" t="s">
        <v>123</v>
      </c>
      <c r="H37" s="521" t="s">
        <v>124</v>
      </c>
      <c r="I37" s="3" t="s">
        <v>137</v>
      </c>
      <c r="J37" s="290" t="s">
        <v>138</v>
      </c>
      <c r="K37" s="290" t="s">
        <v>139</v>
      </c>
      <c r="L37" s="290" t="s">
        <v>140</v>
      </c>
      <c r="M37" s="521" t="s">
        <v>123</v>
      </c>
      <c r="N37" s="521" t="s">
        <v>124</v>
      </c>
      <c r="O37" s="447" t="s">
        <v>137</v>
      </c>
      <c r="P37" s="290" t="s">
        <v>138</v>
      </c>
      <c r="Q37" s="290" t="s">
        <v>139</v>
      </c>
      <c r="R37" s="290" t="s">
        <v>140</v>
      </c>
    </row>
    <row r="38" spans="1:21" x14ac:dyDescent="0.25">
      <c r="B38" s="27" t="s">
        <v>127</v>
      </c>
      <c r="C38" s="18"/>
      <c r="D38" s="16"/>
      <c r="E38" s="16"/>
      <c r="F38" s="16"/>
      <c r="G38" s="16"/>
      <c r="H38" s="16"/>
      <c r="I38" s="18"/>
      <c r="J38" s="16"/>
      <c r="K38" s="16"/>
      <c r="L38" s="16"/>
      <c r="M38" s="16"/>
      <c r="N38" s="16"/>
      <c r="O38" s="454"/>
      <c r="P38" s="16"/>
      <c r="Q38" s="16"/>
      <c r="R38" s="16"/>
    </row>
    <row r="39" spans="1:21" x14ac:dyDescent="0.25">
      <c r="B39" s="148" t="s">
        <v>128</v>
      </c>
      <c r="C39" s="32">
        <v>3880</v>
      </c>
      <c r="D39" s="33">
        <v>2403</v>
      </c>
      <c r="E39" s="33">
        <v>4210</v>
      </c>
      <c r="F39" s="33">
        <v>10500</v>
      </c>
      <c r="G39" s="33">
        <v>7</v>
      </c>
      <c r="H39" s="33">
        <v>0</v>
      </c>
      <c r="I39" s="32">
        <v>24153</v>
      </c>
      <c r="J39" s="33">
        <v>19731</v>
      </c>
      <c r="K39" s="33">
        <v>29311</v>
      </c>
      <c r="L39" s="33">
        <v>37234</v>
      </c>
      <c r="M39" s="33">
        <v>29029</v>
      </c>
      <c r="N39" s="33">
        <v>0</v>
      </c>
      <c r="O39" s="63" t="s">
        <v>129</v>
      </c>
      <c r="P39" s="33" t="s">
        <v>129</v>
      </c>
      <c r="Q39" s="33" t="s">
        <v>129</v>
      </c>
      <c r="R39" s="33" t="s">
        <v>129</v>
      </c>
    </row>
    <row r="40" spans="1:21" x14ac:dyDescent="0.25">
      <c r="B40" s="149" t="s">
        <v>130</v>
      </c>
      <c r="C40" s="30">
        <f>IFERROR(SUM(D54:E54),"-")</f>
        <v>3692</v>
      </c>
      <c r="D40" s="31">
        <v>2448</v>
      </c>
      <c r="E40" s="31">
        <v>4264</v>
      </c>
      <c r="F40" s="31">
        <v>11212</v>
      </c>
      <c r="G40" s="31">
        <v>86</v>
      </c>
      <c r="H40" s="31">
        <v>0</v>
      </c>
      <c r="I40" s="30">
        <f>IFERROR(SUM(L54:M54),"-")</f>
        <v>40117</v>
      </c>
      <c r="J40" s="31">
        <v>31774</v>
      </c>
      <c r="K40" s="31">
        <v>41754</v>
      </c>
      <c r="L40" s="31">
        <v>55942</v>
      </c>
      <c r="M40" s="31">
        <v>38752</v>
      </c>
      <c r="N40" s="31">
        <v>0</v>
      </c>
      <c r="O40" s="64" t="s">
        <v>129</v>
      </c>
      <c r="P40" s="31" t="s">
        <v>129</v>
      </c>
      <c r="Q40" s="31" t="s">
        <v>129</v>
      </c>
      <c r="R40" s="31" t="s">
        <v>129</v>
      </c>
    </row>
    <row r="41" spans="1:21" x14ac:dyDescent="0.25">
      <c r="B41" s="148" t="s">
        <v>131</v>
      </c>
      <c r="C41" s="32">
        <f t="shared" ref="C41:C43" si="10">IFERROR(SUM(D55:E55),"-")</f>
        <v>6648</v>
      </c>
      <c r="D41" s="33">
        <v>4662</v>
      </c>
      <c r="E41" s="33">
        <v>8117</v>
      </c>
      <c r="F41" s="33">
        <v>19223</v>
      </c>
      <c r="G41" s="33">
        <v>67</v>
      </c>
      <c r="H41" s="33">
        <v>0</v>
      </c>
      <c r="I41" s="32">
        <f t="shared" ref="I41:I43" si="11">IFERROR(SUM(L55:M55),"-")</f>
        <v>39660.404999999999</v>
      </c>
      <c r="J41" s="33">
        <v>29913.205000000002</v>
      </c>
      <c r="K41" s="33">
        <v>48913.845000000001</v>
      </c>
      <c r="L41" s="33">
        <v>71419.48</v>
      </c>
      <c r="M41" s="33">
        <v>25928.115000000002</v>
      </c>
      <c r="N41" s="33">
        <v>993.15499999999997</v>
      </c>
      <c r="O41" s="63" t="s">
        <v>129</v>
      </c>
      <c r="P41" s="33" t="s">
        <v>129</v>
      </c>
      <c r="Q41" s="33" t="s">
        <v>129</v>
      </c>
      <c r="R41" s="33" t="s">
        <v>129</v>
      </c>
    </row>
    <row r="42" spans="1:21" x14ac:dyDescent="0.25">
      <c r="B42" s="149" t="s">
        <v>132</v>
      </c>
      <c r="C42" s="30">
        <f t="shared" si="10"/>
        <v>5313.65</v>
      </c>
      <c r="D42" s="31">
        <v>3916.45</v>
      </c>
      <c r="E42" s="31">
        <v>5830.3</v>
      </c>
      <c r="F42" s="31">
        <v>11315.4</v>
      </c>
      <c r="G42" s="31">
        <v>316.39999999999998</v>
      </c>
      <c r="H42" s="31">
        <v>460.1</v>
      </c>
      <c r="I42" s="30">
        <f t="shared" si="11"/>
        <v>40224.090000000004</v>
      </c>
      <c r="J42" s="31">
        <v>31531.25</v>
      </c>
      <c r="K42" s="31">
        <v>44794.51</v>
      </c>
      <c r="L42" s="31">
        <v>50817.19</v>
      </c>
      <c r="M42" s="31">
        <v>37272.120000000003</v>
      </c>
      <c r="N42" s="31">
        <v>3802.65</v>
      </c>
      <c r="O42" s="64" t="s">
        <v>129</v>
      </c>
      <c r="P42" s="31" t="s">
        <v>129</v>
      </c>
      <c r="Q42" s="31" t="s">
        <v>129</v>
      </c>
      <c r="R42" s="31" t="s">
        <v>129</v>
      </c>
    </row>
    <row r="43" spans="1:21" x14ac:dyDescent="0.25">
      <c r="B43" s="45" t="s">
        <v>133</v>
      </c>
      <c r="C43" s="528">
        <f t="shared" si="10"/>
        <v>1084.7</v>
      </c>
      <c r="D43" s="529">
        <v>906.15</v>
      </c>
      <c r="E43" s="529">
        <v>1566.88</v>
      </c>
      <c r="F43" s="529">
        <v>1244.1099999999999</v>
      </c>
      <c r="G43" s="529">
        <v>126.61</v>
      </c>
      <c r="H43" s="529">
        <v>199.92</v>
      </c>
      <c r="I43" s="528">
        <f t="shared" si="11"/>
        <v>34177.7408</v>
      </c>
      <c r="J43" s="529">
        <v>26742.036199999999</v>
      </c>
      <c r="K43" s="529">
        <v>41023.044199999997</v>
      </c>
      <c r="L43" s="529">
        <v>51739.887199999997</v>
      </c>
      <c r="M43" s="529">
        <v>48147.5412</v>
      </c>
      <c r="N43" s="529">
        <v>1913.4616000000001</v>
      </c>
      <c r="O43" s="530" t="s">
        <v>129</v>
      </c>
      <c r="P43" s="529" t="s">
        <v>129</v>
      </c>
      <c r="Q43" s="529" t="s">
        <v>129</v>
      </c>
      <c r="R43" s="529" t="s">
        <v>129</v>
      </c>
    </row>
    <row r="44" spans="1:21" x14ac:dyDescent="0.25">
      <c r="B44" s="28" t="s">
        <v>134</v>
      </c>
      <c r="C44" s="321"/>
      <c r="D44" s="320"/>
      <c r="E44" s="320"/>
      <c r="F44" s="320"/>
      <c r="G44" s="320"/>
      <c r="H44" s="320"/>
      <c r="I44" s="321"/>
      <c r="J44" s="320"/>
      <c r="K44" s="320"/>
      <c r="L44" s="320"/>
      <c r="M44" s="320"/>
      <c r="N44" s="320"/>
      <c r="O44" s="448"/>
      <c r="P44" s="320"/>
      <c r="Q44" s="320"/>
      <c r="R44" s="320"/>
    </row>
    <row r="45" spans="1:21" x14ac:dyDescent="0.25">
      <c r="A45" s="17"/>
      <c r="B45" s="148" t="s">
        <v>128</v>
      </c>
      <c r="C45" s="46">
        <f>IFERROR(C39/SUM($C39:$H39),"")</f>
        <v>0.18476190476190477</v>
      </c>
      <c r="D45" s="47">
        <f t="shared" ref="D45:H45" si="12">IFERROR(D39/SUM($C39:$H39),"")</f>
        <v>0.11442857142857144</v>
      </c>
      <c r="E45" s="47">
        <f t="shared" si="12"/>
        <v>0.20047619047619047</v>
      </c>
      <c r="F45" s="47">
        <f t="shared" si="12"/>
        <v>0.5</v>
      </c>
      <c r="G45" s="47">
        <f t="shared" si="12"/>
        <v>3.3333333333333332E-4</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0.28899999999999998</v>
      </c>
      <c r="P45" s="47">
        <v>0.16</v>
      </c>
      <c r="Q45" s="47">
        <v>0.29899999999999999</v>
      </c>
      <c r="R45" s="47">
        <v>0.252</v>
      </c>
      <c r="U45" s="17"/>
    </row>
    <row r="46" spans="1:21" x14ac:dyDescent="0.25">
      <c r="B46" s="149" t="s">
        <v>130</v>
      </c>
      <c r="C46" s="48">
        <f t="shared" ref="C46:H46" si="14">IFERROR(C40/SUM($C40:$H40),"")</f>
        <v>0.17012256934844716</v>
      </c>
      <c r="D46" s="49">
        <f t="shared" si="14"/>
        <v>0.1128006635333149</v>
      </c>
      <c r="E46" s="49">
        <f t="shared" si="14"/>
        <v>0.19647958713482627</v>
      </c>
      <c r="F46" s="49">
        <f t="shared" si="14"/>
        <v>0.51663441157497003</v>
      </c>
      <c r="G46" s="49">
        <f t="shared" si="14"/>
        <v>3.9627684084416184E-3</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0.28699999999999998</v>
      </c>
      <c r="P46" s="49">
        <v>0.158</v>
      </c>
      <c r="Q46" s="49">
        <v>0.253</v>
      </c>
      <c r="R46" s="49">
        <v>0.30299999999999999</v>
      </c>
      <c r="U46" s="17"/>
    </row>
    <row r="47" spans="1:21" x14ac:dyDescent="0.25">
      <c r="B47" s="148" t="s">
        <v>131</v>
      </c>
      <c r="C47" s="46">
        <f t="shared" ref="C47:H47" si="16">IFERROR(C41/SUM($C41:$H41),"")</f>
        <v>0.17170751866105327</v>
      </c>
      <c r="D47" s="47">
        <f t="shared" si="16"/>
        <v>0.12041222202133429</v>
      </c>
      <c r="E47" s="47">
        <f t="shared" si="16"/>
        <v>0.20964950796807605</v>
      </c>
      <c r="F47" s="47">
        <f t="shared" si="16"/>
        <v>0.49650024537025078</v>
      </c>
      <c r="G47" s="47">
        <f t="shared" si="16"/>
        <v>1.7305059792855852E-3</v>
      </c>
      <c r="H47" s="47">
        <f t="shared" si="16"/>
        <v>0</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0.28399999999999997</v>
      </c>
      <c r="P47" s="47">
        <v>0.158</v>
      </c>
      <c r="Q47" s="47">
        <v>0.28299999999999997</v>
      </c>
      <c r="R47" s="47">
        <v>0.27500000000000002</v>
      </c>
      <c r="U47" s="17"/>
    </row>
    <row r="48" spans="1:21" x14ac:dyDescent="0.25">
      <c r="B48" s="149" t="s">
        <v>132</v>
      </c>
      <c r="C48" s="48">
        <f t="shared" ref="C48:H48" si="18">IFERROR(C42/SUM($C42:$H42),"")</f>
        <v>0.19569797033768779</v>
      </c>
      <c r="D48" s="49">
        <f t="shared" si="18"/>
        <v>0.14424008279224965</v>
      </c>
      <c r="E48" s="49">
        <f t="shared" si="18"/>
        <v>0.21472582433164045</v>
      </c>
      <c r="F48" s="49">
        <f t="shared" si="18"/>
        <v>0.41673817687636044</v>
      </c>
      <c r="G48" s="49">
        <f t="shared" si="18"/>
        <v>1.1652788161592206E-2</v>
      </c>
      <c r="H48" s="49">
        <f t="shared" si="18"/>
        <v>1.6945157500469578E-2</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129</v>
      </c>
      <c r="P48" s="49" t="s">
        <v>129</v>
      </c>
      <c r="Q48" s="49" t="s">
        <v>129</v>
      </c>
      <c r="R48" s="49" t="s">
        <v>129</v>
      </c>
      <c r="U48" s="17"/>
    </row>
    <row r="49" spans="1:21" ht="15.75" thickBot="1" x14ac:dyDescent="0.3">
      <c r="B49" s="307" t="s">
        <v>133</v>
      </c>
      <c r="C49" s="531">
        <f t="shared" ref="C49:H49" si="20">IFERROR(C43/SUM($C43:$H43),"")</f>
        <v>0.2115096999631462</v>
      </c>
      <c r="D49" s="532">
        <f t="shared" si="20"/>
        <v>0.17669356930174696</v>
      </c>
      <c r="E49" s="532">
        <f t="shared" si="20"/>
        <v>0.30553177715336455</v>
      </c>
      <c r="F49" s="532">
        <f t="shared" si="20"/>
        <v>0.24259365061413274</v>
      </c>
      <c r="G49" s="532">
        <f t="shared" si="20"/>
        <v>2.4688156275775735E-2</v>
      </c>
      <c r="H49" s="532">
        <f t="shared" si="20"/>
        <v>3.8983146691833857E-2</v>
      </c>
      <c r="I49" s="531">
        <f t="shared" ref="I49:N49" si="21">IFERROR(I43/SUM($I43:$N43),"")</f>
        <v>0.16774869073848497</v>
      </c>
      <c r="J49" s="532">
        <f t="shared" si="21"/>
        <v>0.13125330859291817</v>
      </c>
      <c r="K49" s="532">
        <f t="shared" si="21"/>
        <v>0.20134630884253762</v>
      </c>
      <c r="L49" s="532">
        <f t="shared" si="21"/>
        <v>0.25394593479850186</v>
      </c>
      <c r="M49" s="532">
        <f t="shared" si="21"/>
        <v>0.23631424457924566</v>
      </c>
      <c r="N49" s="532">
        <f t="shared" si="21"/>
        <v>9.3915124483115817E-3</v>
      </c>
      <c r="O49" s="533" t="s">
        <v>129</v>
      </c>
      <c r="P49" s="532" t="s">
        <v>129</v>
      </c>
      <c r="Q49" s="532" t="s">
        <v>129</v>
      </c>
      <c r="R49" s="532" t="s">
        <v>129</v>
      </c>
      <c r="U49" s="17"/>
    </row>
    <row r="50" spans="1:21" x14ac:dyDescent="0.25">
      <c r="C50" s="17"/>
      <c r="D50" s="17"/>
      <c r="E50" s="17"/>
      <c r="F50" s="17"/>
      <c r="I50" s="17"/>
    </row>
    <row r="51" spans="1:21" x14ac:dyDescent="0.25">
      <c r="B51" s="5" t="s">
        <v>141</v>
      </c>
      <c r="C51" s="757" t="str">
        <f>$A$1</f>
        <v>North Lanarkshire</v>
      </c>
      <c r="D51" s="758"/>
      <c r="E51" s="758"/>
      <c r="F51" s="758"/>
      <c r="G51" s="758"/>
      <c r="H51" s="758"/>
      <c r="I51" s="758"/>
      <c r="J51" s="758"/>
      <c r="K51" s="757" t="s">
        <v>120</v>
      </c>
      <c r="L51" s="758"/>
      <c r="M51" s="758"/>
      <c r="N51" s="758"/>
      <c r="O51" s="758"/>
      <c r="P51" s="758"/>
      <c r="Q51" s="758"/>
      <c r="R51" s="758"/>
    </row>
    <row r="52" spans="1:21" ht="15.75" thickBot="1" x14ac:dyDescent="0.3">
      <c r="B52" s="40" t="s">
        <v>106</v>
      </c>
      <c r="C52" s="3" t="s">
        <v>142</v>
      </c>
      <c r="D52" s="290" t="s">
        <v>143</v>
      </c>
      <c r="E52" s="290" t="s">
        <v>144</v>
      </c>
      <c r="F52" s="290" t="s">
        <v>138</v>
      </c>
      <c r="G52" s="290" t="s">
        <v>139</v>
      </c>
      <c r="H52" s="290" t="s">
        <v>145</v>
      </c>
      <c r="I52" s="290" t="s">
        <v>146</v>
      </c>
      <c r="J52" s="290" t="s">
        <v>147</v>
      </c>
      <c r="K52" s="3" t="s">
        <v>142</v>
      </c>
      <c r="L52" s="290" t="s">
        <v>143</v>
      </c>
      <c r="M52" s="290" t="s">
        <v>144</v>
      </c>
      <c r="N52" s="290" t="s">
        <v>138</v>
      </c>
      <c r="O52" s="290" t="s">
        <v>139</v>
      </c>
      <c r="P52" s="290" t="s">
        <v>145</v>
      </c>
      <c r="Q52" s="290" t="s">
        <v>146</v>
      </c>
      <c r="R52" s="290" t="s">
        <v>147</v>
      </c>
    </row>
    <row r="53" spans="1:21" x14ac:dyDescent="0.25">
      <c r="B53" s="38" t="s">
        <v>148</v>
      </c>
      <c r="C53" s="18"/>
      <c r="D53" s="16"/>
      <c r="E53" s="16"/>
      <c r="F53" s="16"/>
      <c r="G53" s="16"/>
      <c r="H53" s="16"/>
      <c r="I53" s="16"/>
      <c r="J53" s="16"/>
      <c r="K53" s="18"/>
      <c r="L53" s="16"/>
      <c r="M53" s="16"/>
      <c r="N53" s="16"/>
      <c r="O53" s="16"/>
      <c r="P53" s="16"/>
      <c r="Q53" s="16"/>
      <c r="R53" s="16"/>
    </row>
    <row r="54" spans="1:21" x14ac:dyDescent="0.25">
      <c r="B54" s="41" t="s">
        <v>130</v>
      </c>
      <c r="C54" s="32">
        <v>0</v>
      </c>
      <c r="D54" s="33">
        <v>1329</v>
      </c>
      <c r="E54" s="33">
        <v>2363</v>
      </c>
      <c r="F54" s="33">
        <v>2448</v>
      </c>
      <c r="G54" s="33">
        <v>4264</v>
      </c>
      <c r="H54" s="33">
        <v>1503</v>
      </c>
      <c r="I54" s="33">
        <v>1503</v>
      </c>
      <c r="J54" s="33">
        <v>8206</v>
      </c>
      <c r="K54" s="32">
        <v>803</v>
      </c>
      <c r="L54" s="33">
        <v>13350</v>
      </c>
      <c r="M54" s="33">
        <v>26767</v>
      </c>
      <c r="N54" s="33">
        <v>31774</v>
      </c>
      <c r="O54" s="33">
        <v>41754</v>
      </c>
      <c r="P54" s="33">
        <v>20258</v>
      </c>
      <c r="Q54" s="33">
        <v>12890</v>
      </c>
      <c r="R54" s="33">
        <v>21652</v>
      </c>
    </row>
    <row r="55" spans="1:21" x14ac:dyDescent="0.25">
      <c r="B55" s="39" t="s">
        <v>131</v>
      </c>
      <c r="C55" s="30">
        <v>110</v>
      </c>
      <c r="D55" s="31">
        <v>2328</v>
      </c>
      <c r="E55" s="31">
        <v>4320</v>
      </c>
      <c r="F55" s="31">
        <v>4662</v>
      </c>
      <c r="G55" s="31">
        <v>8117</v>
      </c>
      <c r="H55" s="31">
        <v>0</v>
      </c>
      <c r="I55" s="31">
        <v>0</v>
      </c>
      <c r="J55" s="31">
        <v>0</v>
      </c>
      <c r="K55" s="30">
        <v>1386.04</v>
      </c>
      <c r="L55" s="31">
        <v>13035.18</v>
      </c>
      <c r="M55" s="31">
        <v>26625.224999999999</v>
      </c>
      <c r="N55" s="31">
        <v>29913.205000000002</v>
      </c>
      <c r="O55" s="31">
        <v>48913.845000000001</v>
      </c>
      <c r="P55" s="31">
        <v>15458</v>
      </c>
      <c r="Q55" s="31">
        <v>11277</v>
      </c>
      <c r="R55" s="31">
        <v>12860</v>
      </c>
    </row>
    <row r="56" spans="1:21" x14ac:dyDescent="0.25">
      <c r="B56" s="41" t="s">
        <v>132</v>
      </c>
      <c r="C56" s="32">
        <v>27</v>
      </c>
      <c r="D56" s="33">
        <v>1569</v>
      </c>
      <c r="E56" s="33">
        <v>3744.65</v>
      </c>
      <c r="F56" s="33">
        <v>3916.45</v>
      </c>
      <c r="G56" s="33">
        <v>5830.3</v>
      </c>
      <c r="H56" s="33">
        <v>1662</v>
      </c>
      <c r="I56" s="33">
        <v>1751</v>
      </c>
      <c r="J56" s="33">
        <v>7150</v>
      </c>
      <c r="K56" s="32">
        <v>716.78</v>
      </c>
      <c r="L56" s="33">
        <v>12014.19</v>
      </c>
      <c r="M56" s="33">
        <v>28209.9</v>
      </c>
      <c r="N56" s="33">
        <v>31531.25</v>
      </c>
      <c r="O56" s="33">
        <v>44794.51</v>
      </c>
      <c r="P56" s="33">
        <v>10376.07</v>
      </c>
      <c r="Q56" s="33">
        <v>8816.4</v>
      </c>
      <c r="R56" s="33">
        <v>14202.62</v>
      </c>
    </row>
    <row r="57" spans="1:21" x14ac:dyDescent="0.25">
      <c r="B57" s="39" t="s">
        <v>133</v>
      </c>
      <c r="C57" s="30">
        <v>2</v>
      </c>
      <c r="D57" s="31">
        <v>349.82</v>
      </c>
      <c r="E57" s="31">
        <v>734.88</v>
      </c>
      <c r="F57" s="31">
        <v>906.15</v>
      </c>
      <c r="G57" s="31">
        <v>1566.88</v>
      </c>
      <c r="H57" s="31">
        <v>17</v>
      </c>
      <c r="I57" s="31">
        <v>10</v>
      </c>
      <c r="J57" s="31">
        <v>8</v>
      </c>
      <c r="K57" s="30">
        <v>858.46</v>
      </c>
      <c r="L57" s="31">
        <v>11061.195</v>
      </c>
      <c r="M57" s="31">
        <v>23116.5458</v>
      </c>
      <c r="N57" s="31">
        <v>26742.036199999999</v>
      </c>
      <c r="O57" s="31">
        <v>41023.044199999997</v>
      </c>
      <c r="P57" s="31">
        <v>12905.844999999999</v>
      </c>
      <c r="Q57" s="31">
        <v>9459.74</v>
      </c>
      <c r="R57" s="31">
        <v>11147.205</v>
      </c>
    </row>
    <row r="58" spans="1:21" x14ac:dyDescent="0.25">
      <c r="B58" s="44" t="s">
        <v>149</v>
      </c>
      <c r="C58" s="42"/>
      <c r="D58" s="43"/>
      <c r="E58" s="43"/>
      <c r="F58" s="43"/>
      <c r="G58" s="43"/>
      <c r="H58" s="43"/>
      <c r="I58" s="43"/>
      <c r="J58" s="43"/>
      <c r="K58" s="42"/>
      <c r="L58" s="43"/>
      <c r="M58" s="43"/>
      <c r="N58" s="43"/>
      <c r="O58" s="43"/>
      <c r="P58" s="43"/>
      <c r="Q58" s="43"/>
      <c r="R58" s="43"/>
    </row>
    <row r="59" spans="1:21" x14ac:dyDescent="0.25">
      <c r="B59" s="41" t="s">
        <v>130</v>
      </c>
      <c r="C59" s="36">
        <f>IFERROR(C54/SUM($C54:$J54),"-")</f>
        <v>0</v>
      </c>
      <c r="D59" s="37">
        <f t="shared" ref="D59:J59" si="22">IFERROR(D54/SUM($C54:$J54),"-")</f>
        <v>6.148223538119911E-2</v>
      </c>
      <c r="E59" s="37">
        <f t="shared" si="22"/>
        <v>0.10931717246484086</v>
      </c>
      <c r="F59" s="37">
        <f t="shared" si="22"/>
        <v>0.11324944485566248</v>
      </c>
      <c r="G59" s="37">
        <f t="shared" si="22"/>
        <v>0.19726128793486306</v>
      </c>
      <c r="H59" s="37">
        <f t="shared" si="22"/>
        <v>6.9531828275351593E-2</v>
      </c>
      <c r="I59" s="37">
        <f t="shared" si="22"/>
        <v>6.9531828275351593E-2</v>
      </c>
      <c r="J59" s="37">
        <f t="shared" si="22"/>
        <v>0.37962620281273129</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131</v>
      </c>
      <c r="C60" s="23">
        <f t="shared" ref="C60:J60" si="24">IFERROR(C55/SUM($C55:$J55),"-")</f>
        <v>5.6303424271894357E-3</v>
      </c>
      <c r="D60" s="24">
        <f t="shared" si="24"/>
        <v>0.11915851973179097</v>
      </c>
      <c r="E60" s="24">
        <f t="shared" si="24"/>
        <v>0.22111890259507602</v>
      </c>
      <c r="F60" s="24">
        <f t="shared" si="24"/>
        <v>0.23862414905051954</v>
      </c>
      <c r="G60" s="24">
        <f t="shared" si="24"/>
        <v>0.41546808619542408</v>
      </c>
      <c r="H60" s="24">
        <f t="shared" si="24"/>
        <v>0</v>
      </c>
      <c r="I60" s="24">
        <f t="shared" si="24"/>
        <v>0</v>
      </c>
      <c r="J60" s="24">
        <f t="shared" si="24"/>
        <v>0</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132</v>
      </c>
      <c r="C61" s="36">
        <f t="shared" ref="C61:J61" si="26">IFERROR(C56/SUM($C56:$J56),"-")</f>
        <v>1.0526151638960797E-3</v>
      </c>
      <c r="D61" s="37">
        <f t="shared" si="26"/>
        <v>6.1168636746405519E-2</v>
      </c>
      <c r="E61" s="37">
        <f t="shared" si="26"/>
        <v>0.14598797679568351</v>
      </c>
      <c r="F61" s="37">
        <f t="shared" si="26"/>
        <v>0.15268572809780745</v>
      </c>
      <c r="G61" s="37">
        <f t="shared" si="26"/>
        <v>0.22729859963197457</v>
      </c>
      <c r="H61" s="37">
        <f t="shared" si="26"/>
        <v>6.4794311199825344E-2</v>
      </c>
      <c r="I61" s="37">
        <f t="shared" si="26"/>
        <v>6.8264042666001321E-2</v>
      </c>
      <c r="J61" s="37">
        <f t="shared" si="26"/>
        <v>0.27874808969840631</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4" t="s">
        <v>133</v>
      </c>
      <c r="C62" s="25">
        <f t="shared" ref="C62:J62" si="28">IFERROR(C57/SUM($C57:$J57),"-")</f>
        <v>5.5637001944513218E-4</v>
      </c>
      <c r="D62" s="26">
        <f t="shared" si="28"/>
        <v>9.7314680101148063E-2</v>
      </c>
      <c r="E62" s="26">
        <f t="shared" si="28"/>
        <v>0.20443259994491936</v>
      </c>
      <c r="F62" s="26">
        <f t="shared" si="28"/>
        <v>0.25207734656010328</v>
      </c>
      <c r="G62" s="26">
        <f t="shared" si="28"/>
        <v>0.43588252803409439</v>
      </c>
      <c r="H62" s="26">
        <f t="shared" si="28"/>
        <v>4.7291451652836233E-3</v>
      </c>
      <c r="I62" s="26">
        <f t="shared" si="28"/>
        <v>2.7818500972256609E-3</v>
      </c>
      <c r="J62" s="26">
        <f t="shared" si="28"/>
        <v>2.2254800777805287E-3</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150</v>
      </c>
      <c r="J64" s="17"/>
    </row>
    <row r="65" spans="1:26" x14ac:dyDescent="0.25">
      <c r="J65" s="17"/>
    </row>
    <row r="66" spans="1:26" x14ac:dyDescent="0.25">
      <c r="C66" s="757" t="s">
        <v>118</v>
      </c>
      <c r="D66" s="758"/>
      <c r="E66" s="758"/>
      <c r="F66" s="758"/>
      <c r="G66" s="758"/>
      <c r="H66" s="758"/>
      <c r="I66" s="758"/>
      <c r="J66" s="758"/>
      <c r="K66" s="758"/>
      <c r="L66" s="758"/>
      <c r="M66" s="758"/>
      <c r="N66" s="758"/>
      <c r="O66" s="758"/>
      <c r="P66" s="758"/>
      <c r="Q66" s="758"/>
      <c r="R66" s="775"/>
      <c r="S66" s="774" t="s">
        <v>119</v>
      </c>
      <c r="T66" s="769"/>
      <c r="U66" s="769"/>
      <c r="V66" s="769"/>
      <c r="W66" s="769"/>
      <c r="X66" s="769"/>
      <c r="Y66" s="769"/>
      <c r="Z66" s="769"/>
    </row>
    <row r="67" spans="1:26" x14ac:dyDescent="0.25">
      <c r="C67" s="761" t="str">
        <f>$A$1</f>
        <v>North Lanarkshire</v>
      </c>
      <c r="D67" s="762"/>
      <c r="E67" s="762"/>
      <c r="F67" s="762"/>
      <c r="G67" s="762"/>
      <c r="H67" s="762"/>
      <c r="I67" s="762"/>
      <c r="J67" s="763"/>
      <c r="K67" s="761" t="s">
        <v>120</v>
      </c>
      <c r="L67" s="762"/>
      <c r="M67" s="762"/>
      <c r="N67" s="762"/>
      <c r="O67" s="762"/>
      <c r="P67" s="762"/>
      <c r="Q67" s="762"/>
      <c r="R67" s="763"/>
      <c r="S67" s="765" t="str">
        <f>$A$1</f>
        <v>North Lanarkshire</v>
      </c>
      <c r="T67" s="762"/>
      <c r="U67" s="762"/>
      <c r="V67" s="762"/>
      <c r="W67" s="762"/>
      <c r="X67" s="762"/>
      <c r="Y67" s="762"/>
      <c r="Z67" s="762"/>
    </row>
    <row r="68" spans="1:26" ht="52.5" thickBot="1" x14ac:dyDescent="0.3">
      <c r="B68" s="40" t="s">
        <v>108</v>
      </c>
      <c r="C68" s="71" t="s">
        <v>151</v>
      </c>
      <c r="D68" s="70" t="s">
        <v>152</v>
      </c>
      <c r="E68" s="70" t="s">
        <v>153</v>
      </c>
      <c r="F68" s="70" t="s">
        <v>154</v>
      </c>
      <c r="G68" s="70" t="s">
        <v>155</v>
      </c>
      <c r="H68" s="70" t="s">
        <v>156</v>
      </c>
      <c r="I68" s="70" t="s">
        <v>157</v>
      </c>
      <c r="J68" s="70" t="s">
        <v>124</v>
      </c>
      <c r="K68" s="71" t="s">
        <v>151</v>
      </c>
      <c r="L68" s="70" t="s">
        <v>152</v>
      </c>
      <c r="M68" s="70" t="s">
        <v>153</v>
      </c>
      <c r="N68" s="70" t="s">
        <v>154</v>
      </c>
      <c r="O68" s="70" t="s">
        <v>155</v>
      </c>
      <c r="P68" s="70" t="s">
        <v>156</v>
      </c>
      <c r="Q68" s="70" t="s">
        <v>157</v>
      </c>
      <c r="R68" s="70" t="s">
        <v>124</v>
      </c>
      <c r="S68" s="72" t="s">
        <v>151</v>
      </c>
      <c r="T68" s="70" t="s">
        <v>152</v>
      </c>
      <c r="U68" s="70" t="s">
        <v>153</v>
      </c>
      <c r="V68" s="70" t="s">
        <v>154</v>
      </c>
      <c r="W68" s="70" t="s">
        <v>155</v>
      </c>
      <c r="X68" s="70" t="s">
        <v>156</v>
      </c>
      <c r="Y68" s="70" t="s">
        <v>158</v>
      </c>
      <c r="Z68" s="70" t="s">
        <v>126</v>
      </c>
    </row>
    <row r="69" spans="1:26" x14ac:dyDescent="0.25">
      <c r="B69" s="27" t="s">
        <v>127</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128</v>
      </c>
      <c r="C70" s="32">
        <v>13320</v>
      </c>
      <c r="D70" s="33">
        <v>8</v>
      </c>
      <c r="E70" s="33">
        <v>80</v>
      </c>
      <c r="F70" s="33">
        <v>10</v>
      </c>
      <c r="G70" s="33">
        <v>20</v>
      </c>
      <c r="H70" s="33">
        <v>37</v>
      </c>
      <c r="I70" s="33">
        <v>7962</v>
      </c>
      <c r="J70" s="33">
        <v>0</v>
      </c>
      <c r="K70" s="32">
        <v>87881</v>
      </c>
      <c r="L70" s="33">
        <v>2073</v>
      </c>
      <c r="M70" s="33">
        <v>2038</v>
      </c>
      <c r="N70" s="33">
        <v>405</v>
      </c>
      <c r="O70" s="33">
        <v>938</v>
      </c>
      <c r="P70" s="33">
        <v>1307</v>
      </c>
      <c r="Q70" s="33">
        <v>43052</v>
      </c>
      <c r="R70" s="33">
        <v>0</v>
      </c>
      <c r="S70" s="63" t="s">
        <v>129</v>
      </c>
      <c r="T70" s="33" t="s">
        <v>129</v>
      </c>
      <c r="U70" s="33" t="s">
        <v>129</v>
      </c>
      <c r="V70" s="33" t="s">
        <v>129</v>
      </c>
      <c r="W70" s="33" t="s">
        <v>129</v>
      </c>
      <c r="X70" s="33" t="s">
        <v>129</v>
      </c>
      <c r="Y70" s="33" t="s">
        <v>129</v>
      </c>
      <c r="Z70" s="33" t="s">
        <v>129</v>
      </c>
    </row>
    <row r="71" spans="1:26" x14ac:dyDescent="0.25">
      <c r="B71" s="149" t="s">
        <v>130</v>
      </c>
      <c r="C71" s="30">
        <v>13155</v>
      </c>
      <c r="D71" s="31">
        <v>13</v>
      </c>
      <c r="E71" s="31">
        <v>60</v>
      </c>
      <c r="F71" s="31">
        <v>8</v>
      </c>
      <c r="G71" s="31">
        <v>21</v>
      </c>
      <c r="H71" s="31">
        <v>25</v>
      </c>
      <c r="I71" s="31">
        <v>8420</v>
      </c>
      <c r="J71" s="31">
        <v>0</v>
      </c>
      <c r="K71" s="30">
        <v>137977.40100000001</v>
      </c>
      <c r="L71" s="31">
        <v>950.50300000000004</v>
      </c>
      <c r="M71" s="31">
        <v>3261.453</v>
      </c>
      <c r="N71" s="31">
        <v>1727.4570000000001</v>
      </c>
      <c r="O71" s="31">
        <v>499.71800000000002</v>
      </c>
      <c r="P71" s="31">
        <v>1830.617</v>
      </c>
      <c r="Q71" s="31">
        <v>60983.355000000003</v>
      </c>
      <c r="R71" s="31">
        <v>4660.7049999999999</v>
      </c>
      <c r="S71" s="64" t="s">
        <v>129</v>
      </c>
      <c r="T71" s="31" t="s">
        <v>129</v>
      </c>
      <c r="U71" s="31" t="s">
        <v>129</v>
      </c>
      <c r="V71" s="31" t="s">
        <v>129</v>
      </c>
      <c r="W71" s="31" t="s">
        <v>129</v>
      </c>
      <c r="X71" s="31" t="s">
        <v>129</v>
      </c>
      <c r="Y71" s="31" t="s">
        <v>129</v>
      </c>
      <c r="Z71" s="31" t="s">
        <v>129</v>
      </c>
    </row>
    <row r="72" spans="1:26" x14ac:dyDescent="0.25">
      <c r="B72" s="148" t="s">
        <v>131</v>
      </c>
      <c r="C72" s="32">
        <v>297</v>
      </c>
      <c r="D72" s="33">
        <v>0</v>
      </c>
      <c r="E72" s="33">
        <v>3</v>
      </c>
      <c r="F72" s="33">
        <v>0</v>
      </c>
      <c r="G72" s="33">
        <v>0</v>
      </c>
      <c r="H72" s="33">
        <v>2</v>
      </c>
      <c r="I72" s="33">
        <v>0</v>
      </c>
      <c r="J72" s="33">
        <v>0</v>
      </c>
      <c r="K72" s="32">
        <v>120815.22500000001</v>
      </c>
      <c r="L72" s="33">
        <v>625.79</v>
      </c>
      <c r="M72" s="33">
        <v>3338.585</v>
      </c>
      <c r="N72" s="33">
        <v>1709.77</v>
      </c>
      <c r="O72" s="33">
        <v>499.46</v>
      </c>
      <c r="P72" s="33">
        <v>1896.98</v>
      </c>
      <c r="Q72" s="33">
        <v>40861.235000000001</v>
      </c>
      <c r="R72" s="33">
        <v>3340.2</v>
      </c>
      <c r="S72" s="63" t="s">
        <v>129</v>
      </c>
      <c r="T72" s="33" t="s">
        <v>129</v>
      </c>
      <c r="U72" s="33" t="s">
        <v>129</v>
      </c>
      <c r="V72" s="33" t="s">
        <v>129</v>
      </c>
      <c r="W72" s="33" t="s">
        <v>129</v>
      </c>
      <c r="X72" s="33" t="s">
        <v>129</v>
      </c>
      <c r="Y72" s="33" t="s">
        <v>129</v>
      </c>
      <c r="Z72" s="33" t="s">
        <v>129</v>
      </c>
    </row>
    <row r="73" spans="1:26" x14ac:dyDescent="0.25">
      <c r="B73" s="149" t="s">
        <v>132</v>
      </c>
      <c r="C73" s="30">
        <v>15627.05</v>
      </c>
      <c r="D73" s="31">
        <v>22.55</v>
      </c>
      <c r="E73" s="31">
        <v>105.25</v>
      </c>
      <c r="F73" s="31">
        <v>45.55</v>
      </c>
      <c r="G73" s="31">
        <v>29.3</v>
      </c>
      <c r="H73" s="31">
        <v>273.5</v>
      </c>
      <c r="I73" s="31">
        <v>10096.799999999999</v>
      </c>
      <c r="J73" s="31">
        <v>1069.3</v>
      </c>
      <c r="K73" s="30">
        <v>123397.1</v>
      </c>
      <c r="L73" s="31">
        <v>807.98</v>
      </c>
      <c r="M73" s="31">
        <v>4178.7</v>
      </c>
      <c r="N73" s="31">
        <v>2226.83</v>
      </c>
      <c r="O73" s="31">
        <v>594.16999999999996</v>
      </c>
      <c r="P73" s="31">
        <v>2419.31</v>
      </c>
      <c r="Q73" s="31">
        <v>62253.26</v>
      </c>
      <c r="R73" s="31">
        <v>9703.34</v>
      </c>
      <c r="S73" s="64" t="s">
        <v>129</v>
      </c>
      <c r="T73" s="31" t="s">
        <v>129</v>
      </c>
      <c r="U73" s="31" t="s">
        <v>129</v>
      </c>
      <c r="V73" s="31" t="s">
        <v>129</v>
      </c>
      <c r="W73" s="31" t="s">
        <v>129</v>
      </c>
      <c r="X73" s="31" t="s">
        <v>129</v>
      </c>
      <c r="Y73" s="31" t="s">
        <v>129</v>
      </c>
      <c r="Z73" s="31" t="s">
        <v>129</v>
      </c>
    </row>
    <row r="74" spans="1:26" x14ac:dyDescent="0.25">
      <c r="B74" s="148" t="s">
        <v>133</v>
      </c>
      <c r="C74" s="32">
        <v>3816.81</v>
      </c>
      <c r="D74" s="33">
        <v>7.14</v>
      </c>
      <c r="E74" s="33">
        <v>58.27</v>
      </c>
      <c r="F74" s="33">
        <v>12.21</v>
      </c>
      <c r="G74" s="33">
        <v>3</v>
      </c>
      <c r="H74" s="33">
        <v>14.7</v>
      </c>
      <c r="I74" s="33">
        <v>744.49</v>
      </c>
      <c r="J74" s="33">
        <v>454.75</v>
      </c>
      <c r="K74" s="32">
        <v>118498.2516</v>
      </c>
      <c r="L74" s="33">
        <v>892.42579999999998</v>
      </c>
      <c r="M74" s="33">
        <v>3140.4207999999999</v>
      </c>
      <c r="N74" s="33">
        <v>1422.145</v>
      </c>
      <c r="O74" s="33">
        <v>561.96579999999994</v>
      </c>
      <c r="P74" s="33">
        <v>1879.4616000000001</v>
      </c>
      <c r="Q74" s="33">
        <v>72345.450800000006</v>
      </c>
      <c r="R74" s="33">
        <v>5453.0497999999998</v>
      </c>
      <c r="S74" s="63" t="s">
        <v>129</v>
      </c>
      <c r="T74" s="33" t="s">
        <v>129</v>
      </c>
      <c r="U74" s="33" t="s">
        <v>129</v>
      </c>
      <c r="V74" s="33" t="s">
        <v>129</v>
      </c>
      <c r="W74" s="33" t="s">
        <v>129</v>
      </c>
      <c r="X74" s="33" t="s">
        <v>129</v>
      </c>
      <c r="Y74" s="33" t="s">
        <v>129</v>
      </c>
      <c r="Z74" s="33" t="s">
        <v>129</v>
      </c>
    </row>
    <row r="75" spans="1:26" x14ac:dyDescent="0.25">
      <c r="B75" s="52" t="s">
        <v>134</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128</v>
      </c>
      <c r="C76" s="54">
        <f>IFERROR(C70/SUM($C70:$J70),"-")</f>
        <v>0.6213556001306153</v>
      </c>
      <c r="D76" s="68">
        <f t="shared" ref="D76:J76" si="30">IFERROR(D70/SUM($C70:$J70),"-")</f>
        <v>3.7318654662499414E-4</v>
      </c>
      <c r="E76" s="68">
        <f t="shared" si="30"/>
        <v>3.7318654662499419E-3</v>
      </c>
      <c r="F76" s="68">
        <f t="shared" si="30"/>
        <v>4.6648318328124273E-4</v>
      </c>
      <c r="G76" s="68">
        <f t="shared" si="30"/>
        <v>9.3296636656248547E-4</v>
      </c>
      <c r="H76" s="68">
        <f t="shared" si="30"/>
        <v>1.725987778140598E-3</v>
      </c>
      <c r="I76" s="723">
        <f t="shared" si="30"/>
        <v>0.37141391052852546</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3">
        <f t="shared" si="31"/>
        <v>0.31266431362296104</v>
      </c>
      <c r="R76" s="723">
        <f t="shared" si="31"/>
        <v>0</v>
      </c>
      <c r="S76" s="66">
        <v>0.97899999999999998</v>
      </c>
      <c r="T76" s="68">
        <v>1E-3</v>
      </c>
      <c r="U76" s="68">
        <v>7.0000000000000001E-3</v>
      </c>
      <c r="V76" s="68">
        <v>6.0000000000000001E-3</v>
      </c>
      <c r="W76" s="68">
        <v>0</v>
      </c>
      <c r="X76" s="68">
        <v>7.0000000000000001E-3</v>
      </c>
      <c r="Y76" s="68">
        <v>0</v>
      </c>
      <c r="Z76" s="68">
        <v>0</v>
      </c>
    </row>
    <row r="77" spans="1:26" x14ac:dyDescent="0.25">
      <c r="A77" s="17"/>
      <c r="B77" s="149" t="s">
        <v>130</v>
      </c>
      <c r="C77" s="55">
        <f t="shared" ref="C77:J77" si="32">IFERROR(C71/SUM($C71:$J71),"-")</f>
        <v>0.60616533038429643</v>
      </c>
      <c r="D77" s="69">
        <f t="shared" si="32"/>
        <v>5.9902313150861667E-4</v>
      </c>
      <c r="E77" s="69">
        <f t="shared" si="32"/>
        <v>2.764722145424385E-3</v>
      </c>
      <c r="F77" s="69">
        <f t="shared" si="32"/>
        <v>3.6862961938991797E-4</v>
      </c>
      <c r="G77" s="69">
        <f t="shared" si="32"/>
        <v>9.676527508985347E-4</v>
      </c>
      <c r="H77" s="69">
        <f t="shared" si="32"/>
        <v>1.1519675605934938E-3</v>
      </c>
      <c r="I77" s="724">
        <f t="shared" si="32"/>
        <v>0.38798267440788869</v>
      </c>
      <c r="J77" s="69">
        <f t="shared" si="32"/>
        <v>0</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4">
        <f t="shared" si="33"/>
        <v>0.28780502639918393</v>
      </c>
      <c r="R77" s="724">
        <f t="shared" si="33"/>
        <v>2.1995744995725614E-2</v>
      </c>
      <c r="S77" s="67">
        <v>0.97</v>
      </c>
      <c r="T77" s="69">
        <v>2E-3</v>
      </c>
      <c r="U77" s="69">
        <v>2.7E-2</v>
      </c>
      <c r="V77" s="69">
        <v>1E-3</v>
      </c>
      <c r="W77" s="69">
        <v>0</v>
      </c>
      <c r="X77" s="69">
        <v>0</v>
      </c>
      <c r="Y77" s="69">
        <v>0</v>
      </c>
      <c r="Z77" s="69">
        <v>2E-3</v>
      </c>
    </row>
    <row r="78" spans="1:26" x14ac:dyDescent="0.25">
      <c r="A78" s="17"/>
      <c r="B78" s="148" t="s">
        <v>131</v>
      </c>
      <c r="C78" s="54">
        <f t="shared" ref="C78:J78" si="34">IFERROR(C72/SUM($C72:$J72),"-")</f>
        <v>0.98344370860927155</v>
      </c>
      <c r="D78" s="68">
        <f t="shared" si="34"/>
        <v>0</v>
      </c>
      <c r="E78" s="68">
        <f t="shared" si="34"/>
        <v>9.9337748344370865E-3</v>
      </c>
      <c r="F78" s="68">
        <f t="shared" si="34"/>
        <v>0</v>
      </c>
      <c r="G78" s="68">
        <f t="shared" si="34"/>
        <v>0</v>
      </c>
      <c r="H78" s="68">
        <f t="shared" si="34"/>
        <v>6.6225165562913907E-3</v>
      </c>
      <c r="I78" s="723">
        <f t="shared" si="34"/>
        <v>0</v>
      </c>
      <c r="J78" s="68">
        <f t="shared" si="34"/>
        <v>0</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3">
        <f t="shared" si="35"/>
        <v>0.23607305668306175</v>
      </c>
      <c r="R78" s="723">
        <f t="shared" si="35"/>
        <v>1.9297782456471586E-2</v>
      </c>
      <c r="S78" s="66">
        <v>0.99299999999999999</v>
      </c>
      <c r="T78" s="68">
        <v>1E-3</v>
      </c>
      <c r="U78" s="68">
        <v>3.0000000000000001E-3</v>
      </c>
      <c r="V78" s="68">
        <v>1E-3</v>
      </c>
      <c r="W78" s="68">
        <v>0</v>
      </c>
      <c r="X78" s="68">
        <v>2E-3</v>
      </c>
      <c r="Y78" s="68">
        <v>0</v>
      </c>
      <c r="Z78" s="68">
        <v>0</v>
      </c>
    </row>
    <row r="79" spans="1:26" x14ac:dyDescent="0.25">
      <c r="A79" s="17"/>
      <c r="B79" s="149" t="s">
        <v>132</v>
      </c>
      <c r="C79" s="55">
        <f t="shared" ref="C79:J79" si="36">IFERROR(C73/SUM($C73:$J73),"-")</f>
        <v>0.57306384835694357</v>
      </c>
      <c r="D79" s="69">
        <f t="shared" si="36"/>
        <v>8.2693725178130731E-4</v>
      </c>
      <c r="E79" s="69">
        <f t="shared" si="36"/>
        <v>3.8596516962298268E-3</v>
      </c>
      <c r="F79" s="69">
        <f t="shared" si="36"/>
        <v>1.6703765773232171E-3</v>
      </c>
      <c r="G79" s="69">
        <f t="shared" si="36"/>
        <v>1.0744683581903462E-3</v>
      </c>
      <c r="H79" s="69">
        <f t="shared" si="36"/>
        <v>1.0029593718944015E-2</v>
      </c>
      <c r="I79" s="724">
        <f t="shared" si="36"/>
        <v>0.37026252965789369</v>
      </c>
      <c r="J79" s="69">
        <f t="shared" si="36"/>
        <v>3.9212594382694095E-2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4">
        <f t="shared" si="37"/>
        <v>0.30281667018434466</v>
      </c>
      <c r="R79" s="724">
        <f t="shared" si="37"/>
        <v>4.7199666466728955E-2</v>
      </c>
      <c r="S79" s="67" t="s">
        <v>129</v>
      </c>
      <c r="T79" s="69" t="s">
        <v>129</v>
      </c>
      <c r="U79" s="69" t="s">
        <v>129</v>
      </c>
      <c r="V79" s="69" t="s">
        <v>129</v>
      </c>
      <c r="W79" s="69" t="s">
        <v>129</v>
      </c>
      <c r="X79" s="69" t="s">
        <v>129</v>
      </c>
      <c r="Y79" s="69" t="s">
        <v>129</v>
      </c>
      <c r="Z79" s="69" t="s">
        <v>129</v>
      </c>
    </row>
    <row r="80" spans="1:26" ht="15.75" thickBot="1" x14ac:dyDescent="0.3">
      <c r="A80" s="17"/>
      <c r="B80" s="307" t="s">
        <v>133</v>
      </c>
      <c r="C80" s="535">
        <f t="shared" ref="C80:J80" si="38">IFERROR(C74/SUM($C74:$J74),"-")</f>
        <v>0.74672935044811861</v>
      </c>
      <c r="D80" s="536">
        <f t="shared" si="38"/>
        <v>1.3968857664383521E-3</v>
      </c>
      <c r="E80" s="536">
        <f t="shared" si="38"/>
        <v>1.1400074735344929E-2</v>
      </c>
      <c r="F80" s="536">
        <f t="shared" si="38"/>
        <v>2.3887920459681068E-3</v>
      </c>
      <c r="G80" s="536">
        <f t="shared" si="38"/>
        <v>5.8692679262115641E-4</v>
      </c>
      <c r="H80" s="536">
        <f t="shared" si="38"/>
        <v>2.8759412838436659E-3</v>
      </c>
      <c r="I80" s="725">
        <f t="shared" si="38"/>
        <v>0.14565370927950824</v>
      </c>
      <c r="J80" s="536">
        <f t="shared" si="38"/>
        <v>8.8968319648156949E-2</v>
      </c>
      <c r="K80" s="535">
        <f t="shared" ref="K80:R80" si="39">IFERROR(K74/SUM($K74:$R74),"-")</f>
        <v>0.5803242630672264</v>
      </c>
      <c r="L80" s="536">
        <f t="shared" si="39"/>
        <v>4.3704977730420784E-3</v>
      </c>
      <c r="M80" s="536">
        <f t="shared" si="39"/>
        <v>1.5379656339849232E-2</v>
      </c>
      <c r="N80" s="536">
        <f t="shared" si="39"/>
        <v>6.9647040184662159E-3</v>
      </c>
      <c r="O80" s="536">
        <f t="shared" si="39"/>
        <v>2.7521282748950221E-3</v>
      </c>
      <c r="P80" s="536">
        <f t="shared" si="39"/>
        <v>9.2043313150719109E-3</v>
      </c>
      <c r="Q80" s="725">
        <f t="shared" si="39"/>
        <v>0.3542990707027131</v>
      </c>
      <c r="R80" s="725">
        <f t="shared" si="39"/>
        <v>2.6705348508736022E-2</v>
      </c>
      <c r="S80" s="537" t="s">
        <v>129</v>
      </c>
      <c r="T80" s="536" t="s">
        <v>129</v>
      </c>
      <c r="U80" s="536" t="s">
        <v>129</v>
      </c>
      <c r="V80" s="536" t="s">
        <v>129</v>
      </c>
      <c r="W80" s="536" t="s">
        <v>129</v>
      </c>
      <c r="X80" s="536" t="s">
        <v>129</v>
      </c>
      <c r="Y80" s="536" t="s">
        <v>129</v>
      </c>
      <c r="Z80" s="536" t="s">
        <v>129</v>
      </c>
    </row>
    <row r="81" spans="1:13" x14ac:dyDescent="0.25">
      <c r="A81" s="17"/>
      <c r="C81" s="17"/>
      <c r="D81" s="496"/>
      <c r="E81" s="496"/>
      <c r="F81" s="496"/>
      <c r="G81" s="496"/>
      <c r="H81" s="496"/>
      <c r="I81" s="496"/>
    </row>
    <row r="82" spans="1:13" x14ac:dyDescent="0.25">
      <c r="A82" s="748" t="s">
        <v>159</v>
      </c>
    </row>
    <row r="84" spans="1:13" x14ac:dyDescent="0.25">
      <c r="C84" s="757" t="s">
        <v>118</v>
      </c>
      <c r="D84" s="758"/>
      <c r="E84" s="758"/>
      <c r="F84" s="758"/>
      <c r="G84" s="758"/>
      <c r="H84" s="758"/>
      <c r="I84" s="758"/>
      <c r="J84" s="775"/>
      <c r="K84" s="764" t="s">
        <v>119</v>
      </c>
      <c r="L84" s="758"/>
    </row>
    <row r="85" spans="1:13" x14ac:dyDescent="0.25">
      <c r="B85" s="776" t="s">
        <v>160</v>
      </c>
      <c r="C85" s="761" t="str">
        <f>$A$1</f>
        <v>North Lanarkshire</v>
      </c>
      <c r="D85" s="762"/>
      <c r="E85" s="762"/>
      <c r="F85" s="763"/>
      <c r="G85" s="761" t="s">
        <v>120</v>
      </c>
      <c r="H85" s="762"/>
      <c r="I85" s="762"/>
      <c r="J85" s="763"/>
      <c r="K85" s="765" t="str">
        <f>$A$1</f>
        <v>North Lanarkshire</v>
      </c>
      <c r="L85" s="762"/>
    </row>
    <row r="86" spans="1:13" ht="30.75" thickBot="1" x14ac:dyDescent="0.3">
      <c r="B86" s="777"/>
      <c r="C86" s="3" t="s">
        <v>110</v>
      </c>
      <c r="D86" s="290" t="s">
        <v>161</v>
      </c>
      <c r="E86" s="521" t="s">
        <v>123</v>
      </c>
      <c r="F86" s="521" t="s">
        <v>124</v>
      </c>
      <c r="G86" s="3" t="s">
        <v>110</v>
      </c>
      <c r="H86" s="290" t="s">
        <v>161</v>
      </c>
      <c r="I86" s="521" t="s">
        <v>123</v>
      </c>
      <c r="J86" s="521" t="s">
        <v>124</v>
      </c>
      <c r="K86" s="447" t="s">
        <v>110</v>
      </c>
      <c r="L86" s="290" t="s">
        <v>161</v>
      </c>
    </row>
    <row r="87" spans="1:13" x14ac:dyDescent="0.25">
      <c r="B87" s="27" t="s">
        <v>127</v>
      </c>
      <c r="C87" s="18"/>
      <c r="D87" s="16"/>
      <c r="E87" s="16"/>
      <c r="F87" s="16"/>
      <c r="G87" s="18"/>
      <c r="H87" s="16"/>
      <c r="I87" s="16"/>
      <c r="J87" s="16"/>
      <c r="K87" s="454"/>
      <c r="L87" s="16"/>
    </row>
    <row r="88" spans="1:13" x14ac:dyDescent="0.25">
      <c r="B88" s="148" t="s">
        <v>128</v>
      </c>
      <c r="C88" s="32">
        <v>5760</v>
      </c>
      <c r="D88" s="33">
        <v>16664</v>
      </c>
      <c r="E88" s="33">
        <v>0</v>
      </c>
      <c r="F88" s="33" t="s">
        <v>129</v>
      </c>
      <c r="G88" s="32">
        <v>43397</v>
      </c>
      <c r="H88" s="33">
        <v>41831</v>
      </c>
      <c r="I88" s="33">
        <v>16995</v>
      </c>
      <c r="J88" s="33" t="s">
        <v>129</v>
      </c>
      <c r="K88" s="63" t="s">
        <v>129</v>
      </c>
      <c r="L88" s="33" t="s">
        <v>129</v>
      </c>
    </row>
    <row r="89" spans="1:13" x14ac:dyDescent="0.25">
      <c r="B89" s="149" t="s">
        <v>130</v>
      </c>
      <c r="C89" s="30">
        <v>827</v>
      </c>
      <c r="D89" s="31">
        <v>1202</v>
      </c>
      <c r="E89" s="31">
        <v>0</v>
      </c>
      <c r="F89" s="31" t="s">
        <v>129</v>
      </c>
      <c r="G89" s="30">
        <v>60954.792000000001</v>
      </c>
      <c r="H89" s="31">
        <v>51965.741999999998</v>
      </c>
      <c r="I89" s="31">
        <v>64288.675000000003</v>
      </c>
      <c r="J89" s="31" t="s">
        <v>129</v>
      </c>
      <c r="K89" s="64" t="s">
        <v>129</v>
      </c>
      <c r="L89" s="31" t="s">
        <v>129</v>
      </c>
    </row>
    <row r="90" spans="1:13" x14ac:dyDescent="0.25">
      <c r="B90" s="148" t="s">
        <v>131</v>
      </c>
      <c r="C90" s="32">
        <v>192</v>
      </c>
      <c r="D90" s="33">
        <v>150</v>
      </c>
      <c r="E90" s="33">
        <v>0</v>
      </c>
      <c r="F90" s="33" t="s">
        <v>129</v>
      </c>
      <c r="G90" s="32">
        <v>74808.259999999995</v>
      </c>
      <c r="H90" s="33">
        <v>48854.91</v>
      </c>
      <c r="I90" s="33">
        <v>51390.074999999997</v>
      </c>
      <c r="J90" s="33" t="s">
        <v>129</v>
      </c>
      <c r="K90" s="63" t="s">
        <v>129</v>
      </c>
      <c r="L90" s="33" t="s">
        <v>129</v>
      </c>
    </row>
    <row r="91" spans="1:13" x14ac:dyDescent="0.25">
      <c r="B91" s="149" t="s">
        <v>132</v>
      </c>
      <c r="C91" s="30">
        <v>6075.75</v>
      </c>
      <c r="D91" s="31">
        <v>3755.5</v>
      </c>
      <c r="E91" s="31">
        <v>16540.2</v>
      </c>
      <c r="F91" s="31">
        <v>857.85</v>
      </c>
      <c r="G91" s="30">
        <v>68675.12</v>
      </c>
      <c r="H91" s="31">
        <v>52647.49</v>
      </c>
      <c r="I91" s="31">
        <v>78103.81</v>
      </c>
      <c r="J91" s="31">
        <v>6888.8</v>
      </c>
      <c r="K91" s="64" t="s">
        <v>129</v>
      </c>
      <c r="L91" s="31" t="s">
        <v>129</v>
      </c>
    </row>
    <row r="92" spans="1:13" x14ac:dyDescent="0.25">
      <c r="B92" s="148" t="s">
        <v>133</v>
      </c>
      <c r="C92" s="32">
        <v>2467.06</v>
      </c>
      <c r="D92" s="33">
        <v>1280.92</v>
      </c>
      <c r="E92" s="33">
        <v>708</v>
      </c>
      <c r="F92" s="33">
        <v>405.39</v>
      </c>
      <c r="G92" s="32">
        <v>55838.267399999997</v>
      </c>
      <c r="H92" s="33">
        <v>57193.489200000004</v>
      </c>
      <c r="I92" s="33">
        <v>69399.6924</v>
      </c>
      <c r="J92" s="33">
        <v>5751.7222000000002</v>
      </c>
      <c r="K92" s="63" t="s">
        <v>129</v>
      </c>
      <c r="L92" s="33" t="s">
        <v>129</v>
      </c>
    </row>
    <row r="93" spans="1:13" x14ac:dyDescent="0.25">
      <c r="B93" s="52" t="s">
        <v>134</v>
      </c>
      <c r="C93" s="42"/>
      <c r="D93" s="43"/>
      <c r="E93" s="43"/>
      <c r="F93" s="43"/>
      <c r="G93" s="42"/>
      <c r="H93" s="43"/>
      <c r="I93" s="43"/>
      <c r="J93" s="43"/>
      <c r="K93" s="457"/>
      <c r="L93" s="43"/>
    </row>
    <row r="94" spans="1:13" x14ac:dyDescent="0.25">
      <c r="B94" s="148" t="s">
        <v>128</v>
      </c>
      <c r="C94" s="36">
        <f>IFERROR(C88/SUM($C88:$F88),"-")</f>
        <v>0.25686764181234389</v>
      </c>
      <c r="D94" s="37">
        <f t="array" ref="D94">IFERROR(D88/SUM($C88:$F88),"-")</f>
        <v>0.74313235818765611</v>
      </c>
      <c r="E94" s="37">
        <f t="array" ref="E94">IFERROR(E88/SUM($C88:$F88),"-")</f>
        <v>0</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0.22900000000000001</v>
      </c>
      <c r="L94" s="37">
        <v>0.77100000000000002</v>
      </c>
      <c r="M94" s="17"/>
    </row>
    <row r="95" spans="1:13" x14ac:dyDescent="0.25">
      <c r="B95" s="149" t="s">
        <v>130</v>
      </c>
      <c r="C95" s="23">
        <f t="array" ref="C95">IFERROR(C89/SUM($C89:$F89),"-")</f>
        <v>0.40758994578610153</v>
      </c>
      <c r="D95" s="24">
        <f t="array" ref="D95">IFERROR(D89/SUM($C89:$F89),"-")</f>
        <v>0.59241005421389847</v>
      </c>
      <c r="E95" s="24">
        <f t="array" ref="E95">IFERROR(E89/SUM($C89:$F89),"-")</f>
        <v>0</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0.25600000000000001</v>
      </c>
      <c r="L95" s="24">
        <v>0.74399999999999999</v>
      </c>
    </row>
    <row r="96" spans="1:13" x14ac:dyDescent="0.25">
      <c r="B96" s="148" t="s">
        <v>131</v>
      </c>
      <c r="C96" s="36">
        <f t="array" ref="C96">IFERROR(C90/SUM($C90:$F90),"-")</f>
        <v>0.56140350877192979</v>
      </c>
      <c r="D96" s="37">
        <f t="array" ref="D96">IFERROR(D90/SUM($C90:$F90),"-")</f>
        <v>0.43859649122807015</v>
      </c>
      <c r="E96" s="37">
        <f t="array" ref="E96">IFERROR(E90/SUM($C90:$F90),"-")</f>
        <v>0</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0.26100000000000001</v>
      </c>
      <c r="L96" s="37">
        <v>0.73899999999999999</v>
      </c>
    </row>
    <row r="97" spans="1:27" x14ac:dyDescent="0.25">
      <c r="B97" s="149" t="s">
        <v>132</v>
      </c>
      <c r="C97" s="23">
        <f t="array" ref="C97">IFERROR(C91/SUM($C91:$F91),"-")</f>
        <v>0.22313280179806314</v>
      </c>
      <c r="D97" s="24">
        <f t="array" ref="D97">IFERROR(D91/SUM($C91:$F91),"-")</f>
        <v>0.13792128332347875</v>
      </c>
      <c r="E97" s="24">
        <f t="array" ref="E97">IFERROR(E91/SUM($C91:$F91),"-")</f>
        <v>0.60744124894874274</v>
      </c>
      <c r="F97" s="24">
        <f t="array" ref="F97">IFERROR(F91/SUM($C91:$F91),"-")</f>
        <v>3.1504665929715417E-2</v>
      </c>
      <c r="G97" s="23">
        <f t="shared" ref="G97:J97" si="43">IFERROR(G91/SUM($G91:$J91),"-")</f>
        <v>0.33286502081620545</v>
      </c>
      <c r="H97" s="24">
        <f t="shared" si="43"/>
        <v>0.25517986506279083</v>
      </c>
      <c r="I97" s="24">
        <f t="shared" si="43"/>
        <v>0.37856543012192706</v>
      </c>
      <c r="J97" s="24">
        <f t="shared" si="43"/>
        <v>3.3389683999076755E-2</v>
      </c>
      <c r="K97" s="453" t="s">
        <v>129</v>
      </c>
      <c r="L97" s="24" t="s">
        <v>129</v>
      </c>
    </row>
    <row r="98" spans="1:27" ht="15.75" thickBot="1" x14ac:dyDescent="0.3">
      <c r="B98" s="307" t="s">
        <v>133</v>
      </c>
      <c r="C98" s="494">
        <f t="array" ref="C98">IFERROR(C92/SUM($C92:$F92),"-")</f>
        <v>0.50748245864848796</v>
      </c>
      <c r="D98" s="495">
        <f t="array" ref="D98">IFERROR(D92/SUM($C92:$F92),"-")</f>
        <v>0.26348951015865901</v>
      </c>
      <c r="E98" s="495">
        <f t="array" ref="E98">IFERROR(E92/SUM($C92:$F92),"-")</f>
        <v>0.14563795802417837</v>
      </c>
      <c r="F98" s="495">
        <f t="array" ref="F98">IFERROR(F92/SUM($C92:$F92),"-")</f>
        <v>8.3390073168674667E-2</v>
      </c>
      <c r="G98" s="494">
        <f t="shared" ref="G98:J98" si="44">IFERROR(G92/SUM($G92:$J92),"-")</f>
        <v>0.29672295904002705</v>
      </c>
      <c r="H98" s="495">
        <f t="shared" si="44"/>
        <v>0.30392456899992981</v>
      </c>
      <c r="I98" s="495">
        <f t="shared" si="44"/>
        <v>0.36878798437423721</v>
      </c>
      <c r="J98" s="495">
        <f t="shared" si="44"/>
        <v>3.0564487585805974E-2</v>
      </c>
      <c r="K98" s="527" t="s">
        <v>129</v>
      </c>
      <c r="L98" s="495" t="s">
        <v>129</v>
      </c>
    </row>
    <row r="99" spans="1:27" x14ac:dyDescent="0.25">
      <c r="C99" s="17"/>
      <c r="D99" s="496"/>
    </row>
    <row r="100" spans="1:27" ht="17.25" x14ac:dyDescent="0.25">
      <c r="A100" t="s">
        <v>162</v>
      </c>
      <c r="B100" s="6"/>
      <c r="C100" s="6"/>
    </row>
    <row r="101" spans="1:27" x14ac:dyDescent="0.25">
      <c r="A101" s="5"/>
      <c r="B101" s="6"/>
      <c r="C101" s="6"/>
    </row>
    <row r="102" spans="1:27" x14ac:dyDescent="0.25">
      <c r="B102" s="5" t="s">
        <v>136</v>
      </c>
      <c r="C102" s="766" t="s">
        <v>118</v>
      </c>
      <c r="D102" s="767"/>
      <c r="E102" s="767"/>
      <c r="F102" s="767"/>
      <c r="G102" s="767"/>
      <c r="H102" s="767"/>
      <c r="I102" s="767"/>
      <c r="J102" s="767"/>
      <c r="K102" s="767"/>
      <c r="L102" s="767"/>
      <c r="M102" s="767"/>
      <c r="N102" s="767"/>
      <c r="O102" s="767"/>
      <c r="P102" s="767"/>
      <c r="Q102" s="767"/>
      <c r="R102" s="767"/>
      <c r="S102" s="767"/>
      <c r="T102" s="768"/>
      <c r="U102" s="764" t="s">
        <v>119</v>
      </c>
      <c r="V102" s="758"/>
      <c r="W102" s="758"/>
      <c r="X102" s="758"/>
      <c r="Y102" s="758"/>
      <c r="Z102" s="758"/>
      <c r="AA102" s="758"/>
    </row>
    <row r="103" spans="1:27" x14ac:dyDescent="0.25">
      <c r="A103" s="5"/>
      <c r="C103" s="761" t="str">
        <f>$A$1</f>
        <v>North Lanarkshire</v>
      </c>
      <c r="D103" s="762"/>
      <c r="E103" s="762"/>
      <c r="F103" s="762"/>
      <c r="G103" s="762"/>
      <c r="H103" s="762"/>
      <c r="I103" s="762"/>
      <c r="J103" s="762"/>
      <c r="K103" s="763"/>
      <c r="L103" s="761" t="s">
        <v>120</v>
      </c>
      <c r="M103" s="762"/>
      <c r="N103" s="762"/>
      <c r="O103" s="762"/>
      <c r="P103" s="762"/>
      <c r="Q103" s="762"/>
      <c r="R103" s="762"/>
      <c r="S103" s="762"/>
      <c r="T103" s="763"/>
      <c r="U103" s="765" t="str">
        <f>$A$1</f>
        <v>North Lanarkshire</v>
      </c>
      <c r="V103" s="762"/>
      <c r="W103" s="762"/>
      <c r="X103" s="762"/>
      <c r="Y103" s="762"/>
      <c r="Z103" s="762"/>
      <c r="AA103" s="762"/>
    </row>
    <row r="104" spans="1:27" ht="27" thickBot="1" x14ac:dyDescent="0.3">
      <c r="A104" s="5"/>
      <c r="B104" s="28" t="s">
        <v>163</v>
      </c>
      <c r="C104" s="73" t="s">
        <v>164</v>
      </c>
      <c r="D104" s="74" t="s">
        <v>165</v>
      </c>
      <c r="E104" s="74" t="s">
        <v>166</v>
      </c>
      <c r="F104" s="74" t="s">
        <v>167</v>
      </c>
      <c r="G104" s="74" t="s">
        <v>168</v>
      </c>
      <c r="H104" s="74" t="s">
        <v>169</v>
      </c>
      <c r="I104" s="74" t="s">
        <v>170</v>
      </c>
      <c r="J104" s="74" t="s">
        <v>123</v>
      </c>
      <c r="K104" s="74" t="s">
        <v>124</v>
      </c>
      <c r="L104" s="73" t="s">
        <v>164</v>
      </c>
      <c r="M104" s="74" t="s">
        <v>165</v>
      </c>
      <c r="N104" s="74" t="s">
        <v>166</v>
      </c>
      <c r="O104" s="74" t="s">
        <v>167</v>
      </c>
      <c r="P104" s="74" t="s">
        <v>168</v>
      </c>
      <c r="Q104" s="74" t="s">
        <v>169</v>
      </c>
      <c r="R104" s="74" t="s">
        <v>170</v>
      </c>
      <c r="S104" s="74" t="s">
        <v>123</v>
      </c>
      <c r="T104" s="74" t="s">
        <v>124</v>
      </c>
      <c r="U104" s="458" t="s">
        <v>164</v>
      </c>
      <c r="V104" s="74" t="s">
        <v>165</v>
      </c>
      <c r="W104" s="74" t="s">
        <v>166</v>
      </c>
      <c r="X104" s="74" t="s">
        <v>167</v>
      </c>
      <c r="Y104" s="74" t="s">
        <v>168</v>
      </c>
      <c r="Z104" s="74" t="s">
        <v>169</v>
      </c>
      <c r="AA104" s="74" t="s">
        <v>170</v>
      </c>
    </row>
    <row r="105" spans="1:27" x14ac:dyDescent="0.25">
      <c r="A105" s="5"/>
      <c r="B105" s="27" t="s">
        <v>127</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128</v>
      </c>
      <c r="C106" s="32">
        <v>0</v>
      </c>
      <c r="D106" s="33">
        <v>0</v>
      </c>
      <c r="E106" s="33">
        <v>0</v>
      </c>
      <c r="F106" s="33">
        <v>0</v>
      </c>
      <c r="G106" s="33">
        <v>0</v>
      </c>
      <c r="H106" s="33">
        <v>0</v>
      </c>
      <c r="I106" s="33">
        <v>0</v>
      </c>
      <c r="J106" s="33">
        <v>0</v>
      </c>
      <c r="K106" s="33">
        <v>0</v>
      </c>
      <c r="L106" s="32">
        <v>26543</v>
      </c>
      <c r="M106" s="33">
        <v>10028</v>
      </c>
      <c r="N106" s="33">
        <v>6026</v>
      </c>
      <c r="O106" s="33">
        <v>2785</v>
      </c>
      <c r="P106" s="33">
        <v>1465</v>
      </c>
      <c r="Q106" s="33">
        <v>935</v>
      </c>
      <c r="R106" s="33">
        <v>504</v>
      </c>
      <c r="S106" s="33">
        <v>43153</v>
      </c>
      <c r="T106" s="33">
        <v>0</v>
      </c>
      <c r="U106" s="63" t="s">
        <v>129</v>
      </c>
      <c r="V106" s="33" t="s">
        <v>129</v>
      </c>
      <c r="W106" s="33" t="s">
        <v>129</v>
      </c>
      <c r="X106" s="33" t="s">
        <v>129</v>
      </c>
      <c r="Y106" s="33" t="s">
        <v>129</v>
      </c>
      <c r="Z106" s="33" t="s">
        <v>129</v>
      </c>
      <c r="AA106" s="33" t="s">
        <v>129</v>
      </c>
    </row>
    <row r="107" spans="1:27" x14ac:dyDescent="0.25">
      <c r="A107" s="5"/>
      <c r="B107" s="149" t="s">
        <v>130</v>
      </c>
      <c r="C107" s="30">
        <v>0</v>
      </c>
      <c r="D107" s="31">
        <v>0</v>
      </c>
      <c r="E107" s="31">
        <v>0</v>
      </c>
      <c r="F107" s="31">
        <v>0</v>
      </c>
      <c r="G107" s="31">
        <v>0</v>
      </c>
      <c r="H107" s="31">
        <v>0</v>
      </c>
      <c r="I107" s="31">
        <v>0</v>
      </c>
      <c r="J107" s="31">
        <v>0</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129</v>
      </c>
      <c r="V107" s="31" t="s">
        <v>129</v>
      </c>
      <c r="W107" s="31" t="s">
        <v>129</v>
      </c>
      <c r="X107" s="31" t="s">
        <v>129</v>
      </c>
      <c r="Y107" s="31" t="s">
        <v>129</v>
      </c>
      <c r="Z107" s="31" t="s">
        <v>129</v>
      </c>
      <c r="AA107" s="31" t="s">
        <v>129</v>
      </c>
    </row>
    <row r="108" spans="1:27" x14ac:dyDescent="0.25">
      <c r="A108" s="5"/>
      <c r="B108" s="148" t="s">
        <v>131</v>
      </c>
      <c r="C108" s="32">
        <v>0</v>
      </c>
      <c r="D108" s="33">
        <v>0</v>
      </c>
      <c r="E108" s="33">
        <v>0</v>
      </c>
      <c r="F108" s="33">
        <v>0</v>
      </c>
      <c r="G108" s="33">
        <v>0</v>
      </c>
      <c r="H108" s="33">
        <v>0</v>
      </c>
      <c r="I108" s="33">
        <v>0</v>
      </c>
      <c r="J108" s="33">
        <v>0</v>
      </c>
      <c r="K108" s="33">
        <v>0</v>
      </c>
      <c r="L108" s="32">
        <v>28915.24</v>
      </c>
      <c r="M108" s="33">
        <v>9529.76</v>
      </c>
      <c r="N108" s="33">
        <v>6222.64</v>
      </c>
      <c r="O108" s="33">
        <v>2996.68</v>
      </c>
      <c r="P108" s="33">
        <v>1275.8</v>
      </c>
      <c r="Q108" s="33">
        <v>721.12</v>
      </c>
      <c r="R108" s="33">
        <v>367.8</v>
      </c>
      <c r="S108" s="33">
        <v>81987.684999999998</v>
      </c>
      <c r="T108" s="33">
        <v>3143.6</v>
      </c>
      <c r="U108" s="63" t="s">
        <v>129</v>
      </c>
      <c r="V108" s="33" t="s">
        <v>129</v>
      </c>
      <c r="W108" s="33" t="s">
        <v>129</v>
      </c>
      <c r="X108" s="33" t="s">
        <v>129</v>
      </c>
      <c r="Y108" s="33" t="s">
        <v>129</v>
      </c>
      <c r="Z108" s="33" t="s">
        <v>129</v>
      </c>
      <c r="AA108" s="33" t="s">
        <v>129</v>
      </c>
    </row>
    <row r="109" spans="1:27" x14ac:dyDescent="0.25">
      <c r="A109" s="5"/>
      <c r="B109" s="149" t="s">
        <v>132</v>
      </c>
      <c r="C109" s="30">
        <v>0</v>
      </c>
      <c r="D109" s="31">
        <v>0</v>
      </c>
      <c r="E109" s="31">
        <v>0</v>
      </c>
      <c r="F109" s="31">
        <v>0</v>
      </c>
      <c r="G109" s="31">
        <v>0</v>
      </c>
      <c r="H109" s="31">
        <v>0</v>
      </c>
      <c r="I109" s="31">
        <v>0</v>
      </c>
      <c r="J109" s="31">
        <v>20609</v>
      </c>
      <c r="K109" s="31">
        <v>0</v>
      </c>
      <c r="L109" s="30">
        <v>26299.59</v>
      </c>
      <c r="M109" s="31">
        <v>9557.26</v>
      </c>
      <c r="N109" s="31">
        <v>6878.45</v>
      </c>
      <c r="O109" s="31">
        <v>3345.71</v>
      </c>
      <c r="P109" s="31">
        <v>2027.18</v>
      </c>
      <c r="Q109" s="31">
        <v>1184.04</v>
      </c>
      <c r="R109" s="31">
        <v>365.19</v>
      </c>
      <c r="S109" s="31">
        <v>51632.5</v>
      </c>
      <c r="T109" s="31">
        <v>18629</v>
      </c>
      <c r="U109" s="64" t="s">
        <v>129</v>
      </c>
      <c r="V109" s="31" t="s">
        <v>129</v>
      </c>
      <c r="W109" s="31" t="s">
        <v>129</v>
      </c>
      <c r="X109" s="31" t="s">
        <v>129</v>
      </c>
      <c r="Y109" s="31" t="s">
        <v>129</v>
      </c>
      <c r="Z109" s="31" t="s">
        <v>129</v>
      </c>
      <c r="AA109" s="31" t="s">
        <v>129</v>
      </c>
    </row>
    <row r="110" spans="1:27" x14ac:dyDescent="0.25">
      <c r="A110" s="5"/>
      <c r="B110" s="148" t="s">
        <v>133</v>
      </c>
      <c r="C110" s="32">
        <v>0</v>
      </c>
      <c r="D110" s="33">
        <v>0</v>
      </c>
      <c r="E110" s="33">
        <v>0</v>
      </c>
      <c r="F110" s="33">
        <v>0</v>
      </c>
      <c r="G110" s="33">
        <v>0</v>
      </c>
      <c r="H110" s="33">
        <v>0</v>
      </c>
      <c r="I110" s="33">
        <v>0</v>
      </c>
      <c r="J110" s="33">
        <v>3063</v>
      </c>
      <c r="K110" s="33">
        <v>0</v>
      </c>
      <c r="L110" s="32">
        <v>38853.58</v>
      </c>
      <c r="M110" s="33">
        <v>11085.88</v>
      </c>
      <c r="N110" s="33">
        <v>7153.1549999999997</v>
      </c>
      <c r="O110" s="33">
        <v>4311.18</v>
      </c>
      <c r="P110" s="33">
        <v>2744.64</v>
      </c>
      <c r="Q110" s="33">
        <v>2394.86</v>
      </c>
      <c r="R110" s="33">
        <v>1116.32</v>
      </c>
      <c r="S110" s="33">
        <v>112406.1862</v>
      </c>
      <c r="T110" s="33">
        <v>739</v>
      </c>
      <c r="U110" s="63" t="s">
        <v>129</v>
      </c>
      <c r="V110" s="33" t="s">
        <v>129</v>
      </c>
      <c r="W110" s="33" t="s">
        <v>129</v>
      </c>
      <c r="X110" s="33" t="s">
        <v>129</v>
      </c>
      <c r="Y110" s="33" t="s">
        <v>129</v>
      </c>
      <c r="Z110" s="33" t="s">
        <v>129</v>
      </c>
      <c r="AA110" s="33" t="s">
        <v>129</v>
      </c>
    </row>
    <row r="111" spans="1:27" x14ac:dyDescent="0.25">
      <c r="A111" s="5"/>
      <c r="B111" s="52" t="s">
        <v>134</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128</v>
      </c>
      <c r="C112" s="58" t="str">
        <f>IFERROR(C106/SUM($C106:$K106),"-")</f>
        <v>-</v>
      </c>
      <c r="D112" s="56" t="str">
        <f t="shared" ref="D112:K112" si="45">IFERROR(D106/SUM($C106:$K106),"-")</f>
        <v>-</v>
      </c>
      <c r="E112" s="56" t="str">
        <f t="shared" si="45"/>
        <v>-</v>
      </c>
      <c r="F112" s="56" t="str">
        <f t="shared" si="45"/>
        <v>-</v>
      </c>
      <c r="G112" s="56" t="str">
        <f t="shared" si="45"/>
        <v>-</v>
      </c>
      <c r="H112" s="56" t="str">
        <f t="shared" si="45"/>
        <v>-</v>
      </c>
      <c r="I112" s="56" t="str">
        <f t="shared" si="45"/>
        <v>-</v>
      </c>
      <c r="J112" s="56" t="str">
        <f t="shared" si="45"/>
        <v>-</v>
      </c>
      <c r="K112" s="56" t="str">
        <f t="shared" si="45"/>
        <v>-</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0.11299999999999999</v>
      </c>
      <c r="V112" s="56">
        <v>0.18099999999999999</v>
      </c>
      <c r="W112" s="56">
        <v>0.158</v>
      </c>
      <c r="X112" s="56">
        <v>0.11600000000000001</v>
      </c>
      <c r="Y112" s="56">
        <v>7.0000000000000007E-2</v>
      </c>
      <c r="Z112" s="56">
        <v>0.157</v>
      </c>
      <c r="AA112" s="56">
        <v>0.20499999999999999</v>
      </c>
    </row>
    <row r="113" spans="1:30" x14ac:dyDescent="0.25">
      <c r="A113" s="323"/>
      <c r="B113" s="149" t="s">
        <v>130</v>
      </c>
      <c r="C113" s="59" t="str">
        <f t="shared" ref="C113:K113" si="47">IFERROR(C107/SUM($C107:$K107),"-")</f>
        <v>-</v>
      </c>
      <c r="D113" s="50" t="str">
        <f t="shared" si="47"/>
        <v>-</v>
      </c>
      <c r="E113" s="50" t="str">
        <f t="shared" si="47"/>
        <v>-</v>
      </c>
      <c r="F113" s="50" t="str">
        <f t="shared" si="47"/>
        <v>-</v>
      </c>
      <c r="G113" s="50" t="str">
        <f t="shared" si="47"/>
        <v>-</v>
      </c>
      <c r="H113" s="50" t="str">
        <f t="shared" si="47"/>
        <v>-</v>
      </c>
      <c r="I113" s="50" t="str">
        <f t="shared" si="47"/>
        <v>-</v>
      </c>
      <c r="J113" s="50" t="str">
        <f t="shared" si="47"/>
        <v>-</v>
      </c>
      <c r="K113" s="50" t="str">
        <f t="shared" si="47"/>
        <v>-</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7.1999999999999995E-2</v>
      </c>
      <c r="V113" s="50">
        <v>0.19500000000000001</v>
      </c>
      <c r="W113" s="50">
        <v>0.158</v>
      </c>
      <c r="X113" s="50">
        <v>0.126</v>
      </c>
      <c r="Y113" s="50">
        <v>8.1000000000000003E-2</v>
      </c>
      <c r="Z113" s="50">
        <v>0.158</v>
      </c>
      <c r="AA113" s="50">
        <v>0.21</v>
      </c>
    </row>
    <row r="114" spans="1:30" x14ac:dyDescent="0.25">
      <c r="A114" s="323"/>
      <c r="B114" s="148" t="s">
        <v>131</v>
      </c>
      <c r="C114" s="58" t="str">
        <f t="shared" ref="C114:K114" si="49">IFERROR(C108/SUM($C108:$K108),"-")</f>
        <v>-</v>
      </c>
      <c r="D114" s="56" t="str">
        <f t="shared" si="49"/>
        <v>-</v>
      </c>
      <c r="E114" s="56" t="str">
        <f t="shared" si="49"/>
        <v>-</v>
      </c>
      <c r="F114" s="56" t="str">
        <f t="shared" si="49"/>
        <v>-</v>
      </c>
      <c r="G114" s="56" t="str">
        <f t="shared" si="49"/>
        <v>-</v>
      </c>
      <c r="H114" s="56" t="str">
        <f t="shared" si="49"/>
        <v>-</v>
      </c>
      <c r="I114" s="56" t="str">
        <f t="shared" si="49"/>
        <v>-</v>
      </c>
      <c r="J114" s="56" t="str">
        <f t="shared" si="49"/>
        <v>-</v>
      </c>
      <c r="K114" s="56" t="str">
        <f t="shared" si="49"/>
        <v>-</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6.7000000000000004E-2</v>
      </c>
      <c r="V114" s="56">
        <v>0.14699999999999999</v>
      </c>
      <c r="W114" s="56">
        <v>0.16700000000000001</v>
      </c>
      <c r="X114" s="56">
        <v>0.151</v>
      </c>
      <c r="Y114" s="56">
        <v>9.0999999999999998E-2</v>
      </c>
      <c r="Z114" s="56">
        <v>0.16300000000000001</v>
      </c>
      <c r="AA114" s="56">
        <v>0.214</v>
      </c>
    </row>
    <row r="115" spans="1:30" x14ac:dyDescent="0.25">
      <c r="A115" s="323"/>
      <c r="B115" s="149" t="s">
        <v>132</v>
      </c>
      <c r="C115" s="59">
        <f t="shared" ref="C115:K115" si="51">IFERROR(C109/SUM($C109:$K109),"-")</f>
        <v>0</v>
      </c>
      <c r="D115" s="50">
        <f t="shared" si="51"/>
        <v>0</v>
      </c>
      <c r="E115" s="50">
        <f t="shared" si="51"/>
        <v>0</v>
      </c>
      <c r="F115" s="50">
        <f t="shared" si="51"/>
        <v>0</v>
      </c>
      <c r="G115" s="50">
        <f t="shared" si="51"/>
        <v>0</v>
      </c>
      <c r="H115" s="50">
        <f t="shared" si="51"/>
        <v>0</v>
      </c>
      <c r="I115" s="50">
        <f t="shared" si="51"/>
        <v>0</v>
      </c>
      <c r="J115" s="50">
        <f t="shared" si="51"/>
        <v>1</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129</v>
      </c>
      <c r="V115" s="50" t="s">
        <v>129</v>
      </c>
      <c r="W115" s="50" t="s">
        <v>129</v>
      </c>
      <c r="X115" s="50" t="s">
        <v>129</v>
      </c>
      <c r="Y115" s="50" t="s">
        <v>129</v>
      </c>
      <c r="Z115" s="50" t="s">
        <v>129</v>
      </c>
      <c r="AA115" s="50" t="s">
        <v>129</v>
      </c>
    </row>
    <row r="116" spans="1:30" ht="14.25" customHeight="1" thickBot="1" x14ac:dyDescent="0.3">
      <c r="A116" s="323"/>
      <c r="B116" s="307" t="s">
        <v>133</v>
      </c>
      <c r="C116" s="60">
        <f t="shared" ref="C116:K116" si="53">IFERROR(C110/SUM($C110:$K110),"-")</f>
        <v>0</v>
      </c>
      <c r="D116" s="57">
        <f t="shared" si="53"/>
        <v>0</v>
      </c>
      <c r="E116" s="57">
        <f t="shared" si="53"/>
        <v>0</v>
      </c>
      <c r="F116" s="57">
        <f t="shared" si="53"/>
        <v>0</v>
      </c>
      <c r="G116" s="57">
        <f t="shared" si="53"/>
        <v>0</v>
      </c>
      <c r="H116" s="57">
        <f t="shared" si="53"/>
        <v>0</v>
      </c>
      <c r="I116" s="57">
        <f t="shared" si="53"/>
        <v>0</v>
      </c>
      <c r="J116" s="57">
        <f t="shared" si="53"/>
        <v>1</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8" t="s">
        <v>129</v>
      </c>
      <c r="V116" s="57" t="s">
        <v>129</v>
      </c>
      <c r="W116" s="57" t="s">
        <v>129</v>
      </c>
      <c r="X116" s="57" t="s">
        <v>129</v>
      </c>
      <c r="Y116" s="57" t="s">
        <v>129</v>
      </c>
      <c r="Z116" s="57" t="s">
        <v>129</v>
      </c>
      <c r="AA116" s="57" t="s">
        <v>129</v>
      </c>
    </row>
    <row r="117" spans="1:30" x14ac:dyDescent="0.25">
      <c r="B117" s="6"/>
      <c r="C117" s="253"/>
      <c r="D117" s="253"/>
      <c r="E117" s="253"/>
      <c r="F117" s="253"/>
      <c r="G117" s="253"/>
      <c r="H117" s="253"/>
      <c r="I117" s="253"/>
      <c r="J117" s="17"/>
      <c r="K117" s="17"/>
      <c r="L117" s="17"/>
      <c r="M117" s="17"/>
    </row>
    <row r="118" spans="1:30" x14ac:dyDescent="0.25">
      <c r="B118" s="442" t="s">
        <v>141</v>
      </c>
      <c r="C118" s="766" t="s">
        <v>118</v>
      </c>
      <c r="D118" s="767"/>
      <c r="E118" s="767"/>
      <c r="F118" s="767"/>
      <c r="G118" s="767"/>
      <c r="H118" s="767"/>
      <c r="I118" s="767"/>
      <c r="J118" s="767"/>
      <c r="K118" s="767"/>
      <c r="L118" s="767"/>
      <c r="M118" s="767"/>
      <c r="N118" s="767"/>
      <c r="O118" s="767"/>
      <c r="P118" s="767"/>
      <c r="Q118" s="767"/>
      <c r="R118" s="767"/>
      <c r="S118" s="767"/>
      <c r="T118" s="767"/>
      <c r="U118" s="767"/>
      <c r="V118" s="768"/>
      <c r="W118" s="764" t="s">
        <v>119</v>
      </c>
      <c r="X118" s="758"/>
      <c r="Y118" s="758"/>
      <c r="Z118" s="758"/>
      <c r="AA118" s="758"/>
      <c r="AB118" s="758"/>
      <c r="AC118" s="758"/>
      <c r="AD118" s="758"/>
    </row>
    <row r="119" spans="1:30" x14ac:dyDescent="0.25">
      <c r="C119" s="761" t="str">
        <f>$A$1</f>
        <v>North Lanarkshire</v>
      </c>
      <c r="D119" s="762"/>
      <c r="E119" s="762"/>
      <c r="F119" s="762"/>
      <c r="G119" s="762"/>
      <c r="H119" s="762"/>
      <c r="I119" s="762"/>
      <c r="J119" s="762"/>
      <c r="K119" s="762"/>
      <c r="L119" s="763"/>
      <c r="M119" s="761" t="s">
        <v>120</v>
      </c>
      <c r="N119" s="762"/>
      <c r="O119" s="762"/>
      <c r="P119" s="762"/>
      <c r="Q119" s="762"/>
      <c r="R119" s="762"/>
      <c r="S119" s="762"/>
      <c r="T119" s="762"/>
      <c r="U119" s="762"/>
      <c r="V119" s="763"/>
      <c r="W119" s="765" t="str">
        <f>$A$1</f>
        <v>North Lanarkshire</v>
      </c>
      <c r="X119" s="762"/>
      <c r="Y119" s="762"/>
      <c r="Z119" s="762"/>
      <c r="AA119" s="762"/>
      <c r="AB119" s="762"/>
      <c r="AC119" s="762"/>
      <c r="AD119" s="762"/>
    </row>
    <row r="120" spans="1:30" ht="27" thickBot="1" x14ac:dyDescent="0.3">
      <c r="B120" s="28" t="s">
        <v>163</v>
      </c>
      <c r="C120" s="73" t="s">
        <v>171</v>
      </c>
      <c r="D120" s="74" t="s">
        <v>172</v>
      </c>
      <c r="E120" s="74" t="s">
        <v>165</v>
      </c>
      <c r="F120" s="74" t="s">
        <v>166</v>
      </c>
      <c r="G120" s="74" t="s">
        <v>167</v>
      </c>
      <c r="H120" s="74" t="s">
        <v>168</v>
      </c>
      <c r="I120" s="74" t="s">
        <v>169</v>
      </c>
      <c r="J120" s="74" t="s">
        <v>170</v>
      </c>
      <c r="K120" s="74" t="s">
        <v>123</v>
      </c>
      <c r="L120" s="74" t="s">
        <v>124</v>
      </c>
      <c r="M120" s="73" t="s">
        <v>171</v>
      </c>
      <c r="N120" s="74" t="s">
        <v>172</v>
      </c>
      <c r="O120" s="74" t="s">
        <v>165</v>
      </c>
      <c r="P120" s="74" t="s">
        <v>166</v>
      </c>
      <c r="Q120" s="74" t="s">
        <v>167</v>
      </c>
      <c r="R120" s="74" t="s">
        <v>168</v>
      </c>
      <c r="S120" s="74" t="s">
        <v>169</v>
      </c>
      <c r="T120" s="74" t="s">
        <v>170</v>
      </c>
      <c r="U120" s="74" t="s">
        <v>123</v>
      </c>
      <c r="V120" s="74" t="s">
        <v>124</v>
      </c>
      <c r="W120" s="458" t="s">
        <v>171</v>
      </c>
      <c r="X120" s="74" t="s">
        <v>172</v>
      </c>
      <c r="Y120" s="74" t="s">
        <v>165</v>
      </c>
      <c r="Z120" s="74" t="s">
        <v>166</v>
      </c>
      <c r="AA120" s="74" t="s">
        <v>167</v>
      </c>
      <c r="AB120" s="74" t="s">
        <v>168</v>
      </c>
      <c r="AC120" s="74" t="s">
        <v>169</v>
      </c>
      <c r="AD120" s="74" t="s">
        <v>170</v>
      </c>
    </row>
    <row r="121" spans="1:30" x14ac:dyDescent="0.25">
      <c r="B121" s="27" t="s">
        <v>127</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128</v>
      </c>
      <c r="C122" s="32">
        <v>0</v>
      </c>
      <c r="D122" s="33">
        <v>0</v>
      </c>
      <c r="E122" s="33">
        <v>0</v>
      </c>
      <c r="F122" s="33">
        <v>0</v>
      </c>
      <c r="G122" s="33">
        <v>0</v>
      </c>
      <c r="H122" s="33">
        <v>0</v>
      </c>
      <c r="I122" s="33">
        <v>0</v>
      </c>
      <c r="J122" s="33">
        <v>0</v>
      </c>
      <c r="K122" s="33">
        <v>0</v>
      </c>
      <c r="L122" s="33">
        <v>0</v>
      </c>
      <c r="M122" s="32">
        <v>13696</v>
      </c>
      <c r="N122" s="33">
        <v>12847</v>
      </c>
      <c r="O122" s="33">
        <v>10028</v>
      </c>
      <c r="P122" s="33">
        <v>6026</v>
      </c>
      <c r="Q122" s="33">
        <v>2785</v>
      </c>
      <c r="R122" s="33">
        <v>1465</v>
      </c>
      <c r="S122" s="33">
        <v>935</v>
      </c>
      <c r="T122" s="33">
        <v>504</v>
      </c>
      <c r="U122" s="33">
        <v>43153</v>
      </c>
      <c r="V122" s="33">
        <v>0</v>
      </c>
      <c r="W122" s="63" t="s">
        <v>129</v>
      </c>
      <c r="X122" s="33" t="s">
        <v>129</v>
      </c>
      <c r="Y122" s="33" t="s">
        <v>129</v>
      </c>
      <c r="Z122" s="33" t="s">
        <v>129</v>
      </c>
      <c r="AA122" s="33" t="s">
        <v>129</v>
      </c>
      <c r="AB122" s="33" t="s">
        <v>129</v>
      </c>
      <c r="AC122" s="33" t="s">
        <v>129</v>
      </c>
      <c r="AD122" s="33" t="s">
        <v>129</v>
      </c>
    </row>
    <row r="123" spans="1:30" x14ac:dyDescent="0.25">
      <c r="B123" s="149" t="s">
        <v>130</v>
      </c>
      <c r="C123" s="30">
        <v>0</v>
      </c>
      <c r="D123" s="31">
        <v>0</v>
      </c>
      <c r="E123" s="31">
        <v>0</v>
      </c>
      <c r="F123" s="31">
        <v>0</v>
      </c>
      <c r="G123" s="31">
        <v>0</v>
      </c>
      <c r="H123" s="31">
        <v>0</v>
      </c>
      <c r="I123" s="31">
        <v>0</v>
      </c>
      <c r="J123" s="31">
        <v>0</v>
      </c>
      <c r="K123" s="31">
        <v>0</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129</v>
      </c>
      <c r="X123" s="31" t="s">
        <v>129</v>
      </c>
      <c r="Y123" s="31" t="s">
        <v>129</v>
      </c>
      <c r="Z123" s="31" t="s">
        <v>129</v>
      </c>
      <c r="AA123" s="31" t="s">
        <v>129</v>
      </c>
      <c r="AB123" s="31" t="s">
        <v>129</v>
      </c>
      <c r="AC123" s="31" t="s">
        <v>129</v>
      </c>
      <c r="AD123" s="31" t="s">
        <v>129</v>
      </c>
    </row>
    <row r="124" spans="1:30" x14ac:dyDescent="0.25">
      <c r="B124" s="148" t="s">
        <v>131</v>
      </c>
      <c r="C124" s="32">
        <v>0</v>
      </c>
      <c r="D124" s="33">
        <v>0</v>
      </c>
      <c r="E124" s="33">
        <v>0</v>
      </c>
      <c r="F124" s="33">
        <v>0</v>
      </c>
      <c r="G124" s="33">
        <v>0</v>
      </c>
      <c r="H124" s="33">
        <v>0</v>
      </c>
      <c r="I124" s="33">
        <v>0</v>
      </c>
      <c r="J124" s="33">
        <v>0</v>
      </c>
      <c r="K124" s="33">
        <v>0</v>
      </c>
      <c r="L124" s="33">
        <v>0</v>
      </c>
      <c r="M124" s="32">
        <v>14624.2</v>
      </c>
      <c r="N124" s="33">
        <v>12586.2</v>
      </c>
      <c r="O124" s="33">
        <v>9529.76</v>
      </c>
      <c r="P124" s="33">
        <v>6222.64</v>
      </c>
      <c r="Q124" s="33">
        <v>2996.68</v>
      </c>
      <c r="R124" s="33">
        <v>1275.8</v>
      </c>
      <c r="S124" s="33">
        <v>721.12</v>
      </c>
      <c r="T124" s="33">
        <v>367.8</v>
      </c>
      <c r="U124" s="33">
        <v>81987.684999999998</v>
      </c>
      <c r="V124" s="33">
        <v>3143.6</v>
      </c>
      <c r="W124" s="63" t="s">
        <v>129</v>
      </c>
      <c r="X124" s="33" t="s">
        <v>129</v>
      </c>
      <c r="Y124" s="33" t="s">
        <v>129</v>
      </c>
      <c r="Z124" s="33" t="s">
        <v>129</v>
      </c>
      <c r="AA124" s="33" t="s">
        <v>129</v>
      </c>
      <c r="AB124" s="33" t="s">
        <v>129</v>
      </c>
      <c r="AC124" s="33" t="s">
        <v>129</v>
      </c>
      <c r="AD124" s="33" t="s">
        <v>129</v>
      </c>
    </row>
    <row r="125" spans="1:30" x14ac:dyDescent="0.25">
      <c r="B125" s="149" t="s">
        <v>132</v>
      </c>
      <c r="C125" s="30">
        <v>0</v>
      </c>
      <c r="D125" s="31">
        <v>0</v>
      </c>
      <c r="E125" s="31">
        <v>0</v>
      </c>
      <c r="F125" s="31">
        <v>0</v>
      </c>
      <c r="G125" s="31">
        <v>0</v>
      </c>
      <c r="H125" s="31">
        <v>0</v>
      </c>
      <c r="I125" s="31">
        <v>0</v>
      </c>
      <c r="J125" s="31">
        <v>0</v>
      </c>
      <c r="K125" s="31">
        <v>20609</v>
      </c>
      <c r="L125" s="31">
        <v>0</v>
      </c>
      <c r="M125" s="30">
        <v>10337.73</v>
      </c>
      <c r="N125" s="31">
        <v>11334.14</v>
      </c>
      <c r="O125" s="31">
        <v>9557.26</v>
      </c>
      <c r="P125" s="31">
        <v>6878.45</v>
      </c>
      <c r="Q125" s="31">
        <v>3345.71</v>
      </c>
      <c r="R125" s="31">
        <v>2027.18</v>
      </c>
      <c r="S125" s="31">
        <v>1184.04</v>
      </c>
      <c r="T125" s="31">
        <v>365.19</v>
      </c>
      <c r="U125" s="31">
        <v>51632.5</v>
      </c>
      <c r="V125" s="31">
        <v>18629</v>
      </c>
      <c r="W125" s="64" t="s">
        <v>129</v>
      </c>
      <c r="X125" s="31" t="s">
        <v>129</v>
      </c>
      <c r="Y125" s="31" t="s">
        <v>129</v>
      </c>
      <c r="Z125" s="31" t="s">
        <v>129</v>
      </c>
      <c r="AA125" s="31" t="s">
        <v>129</v>
      </c>
      <c r="AB125" s="31" t="s">
        <v>129</v>
      </c>
      <c r="AC125" s="31" t="s">
        <v>129</v>
      </c>
      <c r="AD125" s="31" t="s">
        <v>129</v>
      </c>
    </row>
    <row r="126" spans="1:30" x14ac:dyDescent="0.25">
      <c r="B126" s="148" t="s">
        <v>133</v>
      </c>
      <c r="C126" s="32">
        <v>0</v>
      </c>
      <c r="D126" s="33">
        <v>0</v>
      </c>
      <c r="E126" s="33">
        <v>0</v>
      </c>
      <c r="F126" s="33">
        <v>0</v>
      </c>
      <c r="G126" s="33">
        <v>0</v>
      </c>
      <c r="H126" s="33">
        <v>0</v>
      </c>
      <c r="I126" s="33">
        <v>0</v>
      </c>
      <c r="J126" s="33">
        <v>0</v>
      </c>
      <c r="K126" s="33">
        <v>3063</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129</v>
      </c>
      <c r="X126" s="33" t="s">
        <v>129</v>
      </c>
      <c r="Y126" s="33" t="s">
        <v>129</v>
      </c>
      <c r="Z126" s="33" t="s">
        <v>129</v>
      </c>
      <c r="AA126" s="33" t="s">
        <v>129</v>
      </c>
      <c r="AB126" s="33" t="s">
        <v>129</v>
      </c>
      <c r="AC126" s="33" t="s">
        <v>129</v>
      </c>
      <c r="AD126" s="33" t="s">
        <v>129</v>
      </c>
    </row>
    <row r="127" spans="1:30" x14ac:dyDescent="0.25">
      <c r="B127" s="52" t="s">
        <v>134</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128</v>
      </c>
      <c r="C128" s="58" t="str">
        <f>IFERROR(C122/SUM($C122:$L122),"-")</f>
        <v>-</v>
      </c>
      <c r="D128" s="56" t="str">
        <f t="shared" ref="D128:L128" si="55">IFERROR(D122/SUM($C122:$L122),"-")</f>
        <v>-</v>
      </c>
      <c r="E128" s="56" t="str">
        <f t="shared" si="55"/>
        <v>-</v>
      </c>
      <c r="F128" s="56" t="str">
        <f t="shared" si="55"/>
        <v>-</v>
      </c>
      <c r="G128" s="56" t="str">
        <f t="shared" si="55"/>
        <v>-</v>
      </c>
      <c r="H128" s="56" t="str">
        <f t="shared" si="55"/>
        <v>-</v>
      </c>
      <c r="I128" s="56" t="str">
        <f t="shared" si="55"/>
        <v>-</v>
      </c>
      <c r="J128" s="56" t="str">
        <f t="shared" si="55"/>
        <v>-</v>
      </c>
      <c r="K128" s="56" t="str">
        <f t="shared" si="55"/>
        <v>-</v>
      </c>
      <c r="L128" s="56" t="str">
        <f t="shared" si="55"/>
        <v>-</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2.7E-2</v>
      </c>
      <c r="X128" s="56">
        <v>8.5999999999999993E-2</v>
      </c>
      <c r="Y128" s="56">
        <v>0.18099999999999999</v>
      </c>
      <c r="Z128" s="56">
        <v>0.158</v>
      </c>
      <c r="AA128" s="56">
        <v>0.11600000000000001</v>
      </c>
      <c r="AB128" s="56">
        <v>7.0000000000000007E-2</v>
      </c>
      <c r="AC128" s="56">
        <v>0.157</v>
      </c>
      <c r="AD128" s="56">
        <v>0.20499999999999999</v>
      </c>
    </row>
    <row r="129" spans="1:36" x14ac:dyDescent="0.25">
      <c r="B129" s="149" t="s">
        <v>130</v>
      </c>
      <c r="C129" s="59" t="str">
        <f t="shared" ref="C129:L129" si="57">IFERROR(C123/SUM($C123:$L123),"-")</f>
        <v>-</v>
      </c>
      <c r="D129" s="50" t="str">
        <f t="shared" si="57"/>
        <v>-</v>
      </c>
      <c r="E129" s="50" t="str">
        <f t="shared" si="57"/>
        <v>-</v>
      </c>
      <c r="F129" s="50" t="str">
        <f t="shared" si="57"/>
        <v>-</v>
      </c>
      <c r="G129" s="50" t="str">
        <f t="shared" si="57"/>
        <v>-</v>
      </c>
      <c r="H129" s="50" t="str">
        <f t="shared" si="57"/>
        <v>-</v>
      </c>
      <c r="I129" s="50" t="str">
        <f t="shared" si="57"/>
        <v>-</v>
      </c>
      <c r="J129" s="50" t="str">
        <f t="shared" si="57"/>
        <v>-</v>
      </c>
      <c r="K129" s="50" t="str">
        <f t="shared" si="57"/>
        <v>-</v>
      </c>
      <c r="L129" s="50" t="str">
        <f t="shared" si="57"/>
        <v>-</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2.1000000000000001E-2</v>
      </c>
      <c r="X129" s="50">
        <v>5.0999999999999997E-2</v>
      </c>
      <c r="Y129" s="50">
        <v>0.19500000000000001</v>
      </c>
      <c r="Z129" s="50">
        <v>0.158</v>
      </c>
      <c r="AA129" s="50">
        <v>0.126</v>
      </c>
      <c r="AB129" s="50">
        <v>8.1000000000000003E-2</v>
      </c>
      <c r="AC129" s="50">
        <v>0.158</v>
      </c>
      <c r="AD129" s="50">
        <v>0.21</v>
      </c>
    </row>
    <row r="130" spans="1:36" x14ac:dyDescent="0.25">
      <c r="B130" s="148" t="s">
        <v>131</v>
      </c>
      <c r="C130" s="58" t="str">
        <f t="shared" ref="C130:L130" si="59">IFERROR(C124/SUM($C124:$L124),"-")</f>
        <v>-</v>
      </c>
      <c r="D130" s="56" t="str">
        <f t="shared" si="59"/>
        <v>-</v>
      </c>
      <c r="E130" s="56" t="str">
        <f t="shared" si="59"/>
        <v>-</v>
      </c>
      <c r="F130" s="56" t="str">
        <f t="shared" si="59"/>
        <v>-</v>
      </c>
      <c r="G130" s="56" t="str">
        <f t="shared" si="59"/>
        <v>-</v>
      </c>
      <c r="H130" s="56" t="str">
        <f t="shared" si="59"/>
        <v>-</v>
      </c>
      <c r="I130" s="56" t="str">
        <f t="shared" si="59"/>
        <v>-</v>
      </c>
      <c r="J130" s="56" t="str">
        <f t="shared" si="59"/>
        <v>-</v>
      </c>
      <c r="K130" s="56" t="str">
        <f t="shared" si="59"/>
        <v>-</v>
      </c>
      <c r="L130" s="56" t="str">
        <f t="shared" si="59"/>
        <v>-</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1.4999999999999999E-2</v>
      </c>
      <c r="X130" s="56">
        <v>5.1999999999999998E-2</v>
      </c>
      <c r="Y130" s="56">
        <v>0.14699999999999999</v>
      </c>
      <c r="Z130" s="56">
        <v>0.16700000000000001</v>
      </c>
      <c r="AA130" s="56">
        <v>0.151</v>
      </c>
      <c r="AB130" s="56">
        <v>9.0999999999999998E-2</v>
      </c>
      <c r="AC130" s="56">
        <v>0.16300000000000001</v>
      </c>
      <c r="AD130" s="56">
        <v>0.214</v>
      </c>
    </row>
    <row r="131" spans="1:36" x14ac:dyDescent="0.25">
      <c r="B131" s="149" t="s">
        <v>132</v>
      </c>
      <c r="C131" s="59">
        <f t="shared" ref="C131:L131" si="61">IFERROR(C125/SUM($C125:$L125),"-")</f>
        <v>0</v>
      </c>
      <c r="D131" s="50">
        <f t="shared" si="61"/>
        <v>0</v>
      </c>
      <c r="E131" s="50">
        <f t="shared" si="61"/>
        <v>0</v>
      </c>
      <c r="F131" s="50">
        <f t="shared" si="61"/>
        <v>0</v>
      </c>
      <c r="G131" s="50">
        <f t="shared" si="61"/>
        <v>0</v>
      </c>
      <c r="H131" s="50">
        <f t="shared" si="61"/>
        <v>0</v>
      </c>
      <c r="I131" s="50">
        <f t="shared" si="61"/>
        <v>0</v>
      </c>
      <c r="J131" s="50">
        <f t="shared" si="61"/>
        <v>0</v>
      </c>
      <c r="K131" s="50">
        <f t="shared" si="61"/>
        <v>1</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129</v>
      </c>
      <c r="X131" s="50" t="s">
        <v>129</v>
      </c>
      <c r="Y131" s="50" t="s">
        <v>129</v>
      </c>
      <c r="Z131" s="50" t="s">
        <v>129</v>
      </c>
      <c r="AA131" s="50" t="s">
        <v>129</v>
      </c>
      <c r="AB131" s="50" t="s">
        <v>129</v>
      </c>
      <c r="AC131" s="50" t="s">
        <v>129</v>
      </c>
      <c r="AD131" s="50" t="s">
        <v>129</v>
      </c>
    </row>
    <row r="132" spans="1:36" ht="15.75" thickBot="1" x14ac:dyDescent="0.3">
      <c r="B132" s="307" t="s">
        <v>133</v>
      </c>
      <c r="C132" s="60">
        <f t="shared" ref="C132:L132" si="63">IFERROR(C126/SUM($C126:$L126),"-")</f>
        <v>0</v>
      </c>
      <c r="D132" s="57">
        <f t="shared" si="63"/>
        <v>0</v>
      </c>
      <c r="E132" s="57">
        <f t="shared" si="63"/>
        <v>0</v>
      </c>
      <c r="F132" s="57">
        <f t="shared" si="63"/>
        <v>0</v>
      </c>
      <c r="G132" s="57">
        <f t="shared" si="63"/>
        <v>0</v>
      </c>
      <c r="H132" s="57">
        <f t="shared" si="63"/>
        <v>0</v>
      </c>
      <c r="I132" s="57">
        <f t="shared" si="63"/>
        <v>0</v>
      </c>
      <c r="J132" s="57">
        <f t="shared" si="63"/>
        <v>0</v>
      </c>
      <c r="K132" s="57">
        <f t="shared" si="63"/>
        <v>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8" t="s">
        <v>129</v>
      </c>
      <c r="X132" s="57" t="s">
        <v>129</v>
      </c>
      <c r="Y132" s="57" t="s">
        <v>129</v>
      </c>
      <c r="Z132" s="57" t="s">
        <v>129</v>
      </c>
      <c r="AA132" s="57" t="s">
        <v>129</v>
      </c>
      <c r="AB132" s="57" t="s">
        <v>129</v>
      </c>
      <c r="AC132" s="57" t="s">
        <v>129</v>
      </c>
      <c r="AD132" s="57" t="s">
        <v>129</v>
      </c>
    </row>
    <row r="133" spans="1:36" x14ac:dyDescent="0.25">
      <c r="C133" s="17"/>
      <c r="D133" s="17"/>
      <c r="E133" s="17"/>
      <c r="F133" s="17"/>
      <c r="G133" s="17"/>
      <c r="H133" s="17"/>
      <c r="I133" s="17"/>
      <c r="J133" s="17"/>
    </row>
    <row r="134" spans="1:36" ht="17.25" x14ac:dyDescent="0.25">
      <c r="A134" s="748" t="s">
        <v>173</v>
      </c>
    </row>
    <row r="135" spans="1:36" x14ac:dyDescent="0.25">
      <c r="A135" s="5"/>
    </row>
    <row r="136" spans="1:36" x14ac:dyDescent="0.25">
      <c r="A136" s="5"/>
      <c r="B136" s="5" t="s">
        <v>136</v>
      </c>
      <c r="C136" s="757" t="s">
        <v>118</v>
      </c>
      <c r="D136" s="758"/>
      <c r="E136" s="758"/>
      <c r="F136" s="758"/>
      <c r="G136" s="758"/>
      <c r="H136" s="758"/>
      <c r="I136" s="758"/>
      <c r="J136" s="758"/>
      <c r="K136" s="758"/>
      <c r="L136" s="758"/>
      <c r="M136" s="758"/>
      <c r="N136" s="758"/>
      <c r="O136" s="758"/>
      <c r="P136" s="758"/>
      <c r="Q136" s="758"/>
      <c r="R136" s="758"/>
      <c r="S136" s="758"/>
      <c r="T136" s="758"/>
      <c r="U136" s="758"/>
      <c r="V136" s="758"/>
      <c r="W136" s="758"/>
      <c r="X136" s="758"/>
      <c r="Y136" s="758"/>
      <c r="Z136" s="775"/>
      <c r="AA136" s="764" t="s">
        <v>119</v>
      </c>
      <c r="AB136" s="758"/>
      <c r="AC136" s="758"/>
      <c r="AD136" s="758"/>
      <c r="AE136" s="758"/>
      <c r="AF136" s="758"/>
      <c r="AG136" s="758"/>
      <c r="AH136" s="758"/>
      <c r="AI136" s="758"/>
      <c r="AJ136" s="758"/>
    </row>
    <row r="137" spans="1:36" x14ac:dyDescent="0.25">
      <c r="A137" s="5"/>
      <c r="C137" s="761" t="str">
        <f>$A$1</f>
        <v>North Lanarkshire</v>
      </c>
      <c r="D137" s="762"/>
      <c r="E137" s="762"/>
      <c r="F137" s="762"/>
      <c r="G137" s="762"/>
      <c r="H137" s="762"/>
      <c r="I137" s="762"/>
      <c r="J137" s="762"/>
      <c r="K137" s="762"/>
      <c r="L137" s="762"/>
      <c r="M137" s="762"/>
      <c r="N137" s="763"/>
      <c r="O137" s="761" t="s">
        <v>120</v>
      </c>
      <c r="P137" s="762"/>
      <c r="Q137" s="762"/>
      <c r="R137" s="762"/>
      <c r="S137" s="762"/>
      <c r="T137" s="762"/>
      <c r="U137" s="762"/>
      <c r="V137" s="762"/>
      <c r="W137" s="762"/>
      <c r="X137" s="762"/>
      <c r="Y137" s="762"/>
      <c r="Z137" s="763"/>
      <c r="AA137" s="765" t="str">
        <f>$A$1</f>
        <v>North Lanarkshire</v>
      </c>
      <c r="AB137" s="762"/>
      <c r="AC137" s="762"/>
      <c r="AD137" s="762"/>
      <c r="AE137" s="762"/>
      <c r="AF137" s="762"/>
      <c r="AG137" s="762"/>
      <c r="AH137" s="762"/>
      <c r="AI137" s="762"/>
      <c r="AJ137" s="762"/>
    </row>
    <row r="138" spans="1:36" ht="52.5" thickBot="1" x14ac:dyDescent="0.3">
      <c r="A138" s="5"/>
      <c r="B138" s="40" t="s">
        <v>113</v>
      </c>
      <c r="C138" s="71" t="s">
        <v>174</v>
      </c>
      <c r="D138" s="70" t="s">
        <v>175</v>
      </c>
      <c r="E138" s="70" t="s">
        <v>176</v>
      </c>
      <c r="F138" s="70" t="s">
        <v>177</v>
      </c>
      <c r="G138" s="70" t="s">
        <v>178</v>
      </c>
      <c r="H138" s="70" t="s">
        <v>179</v>
      </c>
      <c r="I138" s="70" t="s">
        <v>180</v>
      </c>
      <c r="J138" s="70" t="s">
        <v>181</v>
      </c>
      <c r="K138" s="70" t="s">
        <v>182</v>
      </c>
      <c r="L138" s="70" t="s">
        <v>183</v>
      </c>
      <c r="M138" s="70" t="s">
        <v>157</v>
      </c>
      <c r="N138" s="70" t="s">
        <v>124</v>
      </c>
      <c r="O138" s="71" t="s">
        <v>174</v>
      </c>
      <c r="P138" s="70" t="s">
        <v>175</v>
      </c>
      <c r="Q138" s="70" t="s">
        <v>176</v>
      </c>
      <c r="R138" s="70" t="s">
        <v>177</v>
      </c>
      <c r="S138" s="70" t="s">
        <v>178</v>
      </c>
      <c r="T138" s="70" t="s">
        <v>179</v>
      </c>
      <c r="U138" s="70" t="s">
        <v>180</v>
      </c>
      <c r="V138" s="70" t="s">
        <v>181</v>
      </c>
      <c r="W138" s="70" t="s">
        <v>182</v>
      </c>
      <c r="X138" s="70" t="s">
        <v>183</v>
      </c>
      <c r="Y138" s="70" t="s">
        <v>157</v>
      </c>
      <c r="Z138" s="70" t="s">
        <v>124</v>
      </c>
      <c r="AA138" s="72" t="s">
        <v>174</v>
      </c>
      <c r="AB138" s="70" t="s">
        <v>175</v>
      </c>
      <c r="AC138" s="70" t="s">
        <v>176</v>
      </c>
      <c r="AD138" s="70" t="s">
        <v>177</v>
      </c>
      <c r="AE138" s="70" t="s">
        <v>178</v>
      </c>
      <c r="AF138" s="70" t="s">
        <v>179</v>
      </c>
      <c r="AG138" s="70" t="s">
        <v>180</v>
      </c>
      <c r="AH138" s="70" t="s">
        <v>181</v>
      </c>
      <c r="AI138" s="70" t="s">
        <v>184</v>
      </c>
      <c r="AJ138" s="70" t="s">
        <v>183</v>
      </c>
    </row>
    <row r="139" spans="1:36" x14ac:dyDescent="0.25">
      <c r="A139" s="5"/>
      <c r="B139" s="85" t="s">
        <v>127</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128</v>
      </c>
      <c r="C140" s="79">
        <v>26</v>
      </c>
      <c r="D140" s="80">
        <v>227</v>
      </c>
      <c r="E140" s="80">
        <v>95</v>
      </c>
      <c r="F140" s="80">
        <v>24</v>
      </c>
      <c r="G140" s="80">
        <v>53</v>
      </c>
      <c r="H140" s="80">
        <v>257</v>
      </c>
      <c r="I140" s="80">
        <v>12</v>
      </c>
      <c r="J140" s="81">
        <v>0</v>
      </c>
      <c r="K140" s="81">
        <v>45</v>
      </c>
      <c r="L140" s="81">
        <v>24</v>
      </c>
      <c r="M140" s="81">
        <v>20769</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129</v>
      </c>
      <c r="AB140" s="33" t="s">
        <v>129</v>
      </c>
      <c r="AC140" s="33" t="s">
        <v>129</v>
      </c>
      <c r="AD140" s="33" t="s">
        <v>129</v>
      </c>
      <c r="AE140" s="33" t="s">
        <v>129</v>
      </c>
      <c r="AF140" s="33" t="s">
        <v>129</v>
      </c>
      <c r="AG140" s="33" t="s">
        <v>129</v>
      </c>
      <c r="AH140" s="33" t="s">
        <v>129</v>
      </c>
      <c r="AI140" s="33" t="s">
        <v>129</v>
      </c>
      <c r="AJ140" s="33" t="s">
        <v>129</v>
      </c>
    </row>
    <row r="141" spans="1:36" x14ac:dyDescent="0.25">
      <c r="A141" s="5"/>
      <c r="B141" s="149" t="s">
        <v>130</v>
      </c>
      <c r="C141" s="82">
        <v>31</v>
      </c>
      <c r="D141" s="83">
        <v>164</v>
      </c>
      <c r="E141" s="83">
        <v>79</v>
      </c>
      <c r="F141" s="83">
        <v>18</v>
      </c>
      <c r="G141" s="83">
        <v>33</v>
      </c>
      <c r="H141" s="83">
        <v>178</v>
      </c>
      <c r="I141" s="84">
        <v>5</v>
      </c>
      <c r="J141" s="84">
        <v>0</v>
      </c>
      <c r="K141" s="84">
        <v>70</v>
      </c>
      <c r="L141" s="84">
        <v>20</v>
      </c>
      <c r="M141" s="84">
        <v>21104</v>
      </c>
      <c r="N141" s="84">
        <v>0</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129</v>
      </c>
      <c r="AB141" s="31" t="s">
        <v>129</v>
      </c>
      <c r="AC141" s="31" t="s">
        <v>129</v>
      </c>
      <c r="AD141" s="31" t="s">
        <v>129</v>
      </c>
      <c r="AE141" s="31" t="s">
        <v>129</v>
      </c>
      <c r="AF141" s="31" t="s">
        <v>129</v>
      </c>
      <c r="AG141" s="31" t="s">
        <v>129</v>
      </c>
      <c r="AH141" s="31" t="s">
        <v>129</v>
      </c>
      <c r="AI141" s="31" t="s">
        <v>129</v>
      </c>
      <c r="AJ141" s="31" t="s">
        <v>129</v>
      </c>
    </row>
    <row r="142" spans="1:36" x14ac:dyDescent="0.25">
      <c r="A142" s="5"/>
      <c r="B142" s="148" t="s">
        <v>131</v>
      </c>
      <c r="C142" s="79">
        <v>10</v>
      </c>
      <c r="D142" s="80">
        <v>91</v>
      </c>
      <c r="E142" s="80">
        <v>40</v>
      </c>
      <c r="F142" s="80">
        <v>10</v>
      </c>
      <c r="G142" s="80">
        <v>21</v>
      </c>
      <c r="H142" s="80">
        <v>99</v>
      </c>
      <c r="I142" s="81">
        <v>5</v>
      </c>
      <c r="J142" s="81">
        <v>0</v>
      </c>
      <c r="K142" s="81">
        <v>21</v>
      </c>
      <c r="L142" s="81">
        <v>9</v>
      </c>
      <c r="M142" s="81">
        <v>0</v>
      </c>
      <c r="N142" s="81">
        <v>0</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129</v>
      </c>
      <c r="AB142" s="33" t="s">
        <v>129</v>
      </c>
      <c r="AC142" s="33" t="s">
        <v>129</v>
      </c>
      <c r="AD142" s="33" t="s">
        <v>129</v>
      </c>
      <c r="AE142" s="33" t="s">
        <v>129</v>
      </c>
      <c r="AF142" s="33" t="s">
        <v>129</v>
      </c>
      <c r="AG142" s="33" t="s">
        <v>129</v>
      </c>
      <c r="AH142" s="33" t="s">
        <v>129</v>
      </c>
      <c r="AI142" s="33" t="s">
        <v>129</v>
      </c>
      <c r="AJ142" s="33" t="s">
        <v>129</v>
      </c>
    </row>
    <row r="143" spans="1:36" x14ac:dyDescent="0.25">
      <c r="A143" s="5"/>
      <c r="B143" s="149" t="s">
        <v>132</v>
      </c>
      <c r="C143" s="82">
        <v>261.85000000000002</v>
      </c>
      <c r="D143" s="83">
        <v>1031.5</v>
      </c>
      <c r="E143" s="83">
        <v>672.55</v>
      </c>
      <c r="F143" s="83">
        <v>327.9</v>
      </c>
      <c r="G143" s="83">
        <v>503.6</v>
      </c>
      <c r="H143" s="83">
        <v>1042.95</v>
      </c>
      <c r="I143" s="84">
        <v>185.2</v>
      </c>
      <c r="J143" s="84">
        <v>0</v>
      </c>
      <c r="K143" s="84">
        <v>1442.55</v>
      </c>
      <c r="L143" s="84">
        <v>132.30000000000001</v>
      </c>
      <c r="M143" s="84">
        <v>20870.150000000001</v>
      </c>
      <c r="N143" s="84">
        <v>758.75</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129</v>
      </c>
      <c r="AB143" s="31" t="s">
        <v>129</v>
      </c>
      <c r="AC143" s="31" t="s">
        <v>129</v>
      </c>
      <c r="AD143" s="31" t="s">
        <v>129</v>
      </c>
      <c r="AE143" s="31" t="s">
        <v>129</v>
      </c>
      <c r="AF143" s="31" t="s">
        <v>129</v>
      </c>
      <c r="AG143" s="31" t="s">
        <v>129</v>
      </c>
      <c r="AH143" s="31" t="s">
        <v>129</v>
      </c>
      <c r="AI143" s="31" t="s">
        <v>129</v>
      </c>
      <c r="AJ143" s="31" t="s">
        <v>129</v>
      </c>
    </row>
    <row r="144" spans="1:36" x14ac:dyDescent="0.25">
      <c r="A144" s="5"/>
      <c r="B144" s="45" t="s">
        <v>133</v>
      </c>
      <c r="C144" s="86">
        <v>111.4</v>
      </c>
      <c r="D144" s="87">
        <v>782.9</v>
      </c>
      <c r="E144" s="87">
        <v>524.11</v>
      </c>
      <c r="F144" s="87">
        <v>193.84</v>
      </c>
      <c r="G144" s="87">
        <v>454.67</v>
      </c>
      <c r="H144" s="87">
        <v>870.98</v>
      </c>
      <c r="I144" s="540">
        <v>55.89</v>
      </c>
      <c r="J144" s="540">
        <v>0</v>
      </c>
      <c r="K144" s="540">
        <v>1257.5899999999999</v>
      </c>
      <c r="L144" s="540">
        <v>225.57</v>
      </c>
      <c r="M144" s="540">
        <v>367.71</v>
      </c>
      <c r="N144" s="540">
        <v>286.70999999999998</v>
      </c>
      <c r="O144" s="86">
        <v>4145.1378000000004</v>
      </c>
      <c r="P144" s="87">
        <v>15756.3042</v>
      </c>
      <c r="Q144" s="87">
        <v>12919.7282</v>
      </c>
      <c r="R144" s="87">
        <v>7280.0994000000001</v>
      </c>
      <c r="S144" s="87">
        <v>20479.048599999998</v>
      </c>
      <c r="T144" s="87">
        <v>15234.6324</v>
      </c>
      <c r="U144" s="540">
        <v>2734.7624000000001</v>
      </c>
      <c r="V144" s="540">
        <v>58.24</v>
      </c>
      <c r="W144" s="540">
        <v>42840.138800000001</v>
      </c>
      <c r="X144" s="540">
        <v>5281.4093999999996</v>
      </c>
      <c r="Y144" s="540">
        <v>71259.096000000005</v>
      </c>
      <c r="Z144" s="540">
        <v>3838.5740000000001</v>
      </c>
      <c r="AA144" s="530" t="s">
        <v>129</v>
      </c>
      <c r="AB144" s="529" t="s">
        <v>129</v>
      </c>
      <c r="AC144" s="529" t="s">
        <v>129</v>
      </c>
      <c r="AD144" s="529" t="s">
        <v>129</v>
      </c>
      <c r="AE144" s="529" t="s">
        <v>129</v>
      </c>
      <c r="AF144" s="529" t="s">
        <v>129</v>
      </c>
      <c r="AG144" s="529" t="s">
        <v>129</v>
      </c>
      <c r="AH144" s="529" t="s">
        <v>129</v>
      </c>
      <c r="AI144" s="529" t="s">
        <v>129</v>
      </c>
      <c r="AJ144" s="529" t="s">
        <v>129</v>
      </c>
    </row>
    <row r="145" spans="1:42" x14ac:dyDescent="0.25">
      <c r="A145" s="5"/>
      <c r="B145" s="5" t="s">
        <v>134</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128</v>
      </c>
      <c r="C146" s="58">
        <f>IFERROR(C140/SUM($C140:$N140),"-")</f>
        <v>1.2075051086754597E-3</v>
      </c>
      <c r="D146" s="56">
        <f t="shared" ref="D146:N146" si="65">IFERROR(D140/SUM($C140:$N140),"-")</f>
        <v>1.054244844882036E-2</v>
      </c>
      <c r="E146" s="56">
        <f t="shared" si="65"/>
        <v>4.4120378970834108E-3</v>
      </c>
      <c r="F146" s="56">
        <f t="shared" si="65"/>
        <v>1.114620100315809E-3</v>
      </c>
      <c r="G146" s="56">
        <f t="shared" si="65"/>
        <v>2.4614527215307451E-3</v>
      </c>
      <c r="H146" s="56">
        <f t="shared" si="65"/>
        <v>1.1935723574215122E-2</v>
      </c>
      <c r="I146" s="56">
        <f t="shared" si="65"/>
        <v>5.5731005015790451E-4</v>
      </c>
      <c r="J146" s="56">
        <f t="shared" si="65"/>
        <v>0</v>
      </c>
      <c r="K146" s="56">
        <f t="shared" si="65"/>
        <v>2.0899126880921421E-3</v>
      </c>
      <c r="L146" s="56">
        <f t="shared" si="65"/>
        <v>1.114620100315809E-3</v>
      </c>
      <c r="M146" s="56">
        <f t="shared" si="65"/>
        <v>0.96456436931079326</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0.04</v>
      </c>
      <c r="AB146" s="56">
        <v>0.35799999999999998</v>
      </c>
      <c r="AC146" s="56">
        <v>0.127</v>
      </c>
      <c r="AD146" s="56">
        <v>7.1999999999999995E-2</v>
      </c>
      <c r="AE146" s="56">
        <v>0.222</v>
      </c>
      <c r="AF146" s="56">
        <v>5.5E-2</v>
      </c>
      <c r="AG146" s="56">
        <f>SUM(AK162:AL162)</f>
        <v>6.4000000000000001E-2</v>
      </c>
      <c r="AH146" s="56">
        <v>0</v>
      </c>
      <c r="AI146" s="56">
        <f>SUM(AN162:AO162)</f>
        <v>6.2E-2</v>
      </c>
      <c r="AJ146" s="56">
        <v>0</v>
      </c>
    </row>
    <row r="147" spans="1:42" x14ac:dyDescent="0.25">
      <c r="A147" s="323"/>
      <c r="B147" s="149" t="s">
        <v>130</v>
      </c>
      <c r="C147" s="59">
        <f t="shared" ref="C147:N147" si="67">IFERROR(C141/SUM($C141:$N141),"-")</f>
        <v>1.4284397751359321E-3</v>
      </c>
      <c r="D147" s="50">
        <f t="shared" si="67"/>
        <v>7.5569071974933184E-3</v>
      </c>
      <c r="E147" s="50">
        <f t="shared" si="67"/>
        <v>3.6402174914754401E-3</v>
      </c>
      <c r="F147" s="50">
        <f t="shared" si="67"/>
        <v>8.2941664362731543E-4</v>
      </c>
      <c r="G147" s="50">
        <f t="shared" si="67"/>
        <v>1.5205971799834117E-3</v>
      </c>
      <c r="H147" s="50">
        <f t="shared" si="67"/>
        <v>8.2020090314256743E-3</v>
      </c>
      <c r="I147" s="50">
        <f t="shared" si="67"/>
        <v>2.3039351211869873E-4</v>
      </c>
      <c r="J147" s="50">
        <f t="shared" si="67"/>
        <v>0</v>
      </c>
      <c r="K147" s="50">
        <f t="shared" si="67"/>
        <v>3.2255091696617821E-3</v>
      </c>
      <c r="L147" s="50">
        <f t="shared" si="67"/>
        <v>9.2157404847479491E-4</v>
      </c>
      <c r="M147" s="50">
        <f t="shared" si="67"/>
        <v>0.97244493595060366</v>
      </c>
      <c r="N147" s="50">
        <f t="shared" si="67"/>
        <v>0</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5.5E-2</v>
      </c>
      <c r="AB147" s="50">
        <v>0.45300000000000001</v>
      </c>
      <c r="AC147" s="50">
        <v>9.5000000000000001E-2</v>
      </c>
      <c r="AD147" s="50">
        <v>5.0999999999999997E-2</v>
      </c>
      <c r="AE147" s="50">
        <v>0.21099999999999999</v>
      </c>
      <c r="AF147" s="50">
        <v>3.6999999999999998E-2</v>
      </c>
      <c r="AG147" s="50">
        <f>SUM(AK163:AL163)</f>
        <v>4.3999999999999997E-2</v>
      </c>
      <c r="AH147" s="50">
        <v>0</v>
      </c>
      <c r="AI147" s="50">
        <f>SUM(AN163:AO163)</f>
        <v>5.3999999999999999E-2</v>
      </c>
      <c r="AJ147" s="50">
        <v>0</v>
      </c>
    </row>
    <row r="148" spans="1:42" x14ac:dyDescent="0.25">
      <c r="A148" s="323"/>
      <c r="B148" s="148" t="s">
        <v>131</v>
      </c>
      <c r="C148" s="58">
        <f t="shared" ref="C148:N148" si="69">IFERROR(C142/SUM($C142:$N142),"-")</f>
        <v>3.2679738562091505E-2</v>
      </c>
      <c r="D148" s="56">
        <f t="shared" si="69"/>
        <v>0.29738562091503268</v>
      </c>
      <c r="E148" s="56">
        <f t="shared" si="69"/>
        <v>0.13071895424836602</v>
      </c>
      <c r="F148" s="56">
        <f t="shared" si="69"/>
        <v>3.2679738562091505E-2</v>
      </c>
      <c r="G148" s="56">
        <f t="shared" si="69"/>
        <v>6.8627450980392163E-2</v>
      </c>
      <c r="H148" s="56">
        <f t="shared" si="69"/>
        <v>0.3235294117647059</v>
      </c>
      <c r="I148" s="56">
        <f t="shared" si="69"/>
        <v>1.6339869281045753E-2</v>
      </c>
      <c r="J148" s="56">
        <f t="shared" si="69"/>
        <v>0</v>
      </c>
      <c r="K148" s="56">
        <f t="shared" si="69"/>
        <v>6.8627450980392163E-2</v>
      </c>
      <c r="L148" s="56">
        <f t="shared" si="69"/>
        <v>2.9411764705882353E-2</v>
      </c>
      <c r="M148" s="56">
        <f t="shared" si="69"/>
        <v>0</v>
      </c>
      <c r="N148" s="56">
        <f t="shared" si="69"/>
        <v>0</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3.9E-2</v>
      </c>
      <c r="AB148" s="56">
        <v>0.38200000000000001</v>
      </c>
      <c r="AC148" s="56">
        <v>0.10199999999999999</v>
      </c>
      <c r="AD148" s="56">
        <v>4.8000000000000001E-2</v>
      </c>
      <c r="AE148" s="56">
        <v>0.23599999999999999</v>
      </c>
      <c r="AF148" s="56">
        <v>4.4999999999999998E-2</v>
      </c>
      <c r="AG148" s="56">
        <f>SUM(AK164:AL164)</f>
        <v>6.9000000000000006E-2</v>
      </c>
      <c r="AH148" s="56">
        <v>0</v>
      </c>
      <c r="AI148" s="56">
        <f>SUM(AN164:AO164)</f>
        <v>0.08</v>
      </c>
      <c r="AJ148" s="56">
        <v>0</v>
      </c>
    </row>
    <row r="149" spans="1:42" x14ac:dyDescent="0.25">
      <c r="A149" s="323"/>
      <c r="B149" s="149" t="s">
        <v>132</v>
      </c>
      <c r="C149" s="59">
        <f t="shared" ref="C149:N149" si="71">IFERROR(C143/SUM($C143:$N143),"-")</f>
        <v>9.6164793072168585E-3</v>
      </c>
      <c r="D149" s="50">
        <f t="shared" si="71"/>
        <v>3.7881987417965203E-2</v>
      </c>
      <c r="E149" s="50">
        <f t="shared" si="71"/>
        <v>2.4699496498257388E-2</v>
      </c>
      <c r="F149" s="50">
        <f t="shared" si="71"/>
        <v>1.2042175156908181E-2</v>
      </c>
      <c r="G149" s="50">
        <f t="shared" si="71"/>
        <v>1.8494783193104485E-2</v>
      </c>
      <c r="H149" s="50">
        <f t="shared" si="71"/>
        <v>3.8302490332105484E-2</v>
      </c>
      <c r="I149" s="50">
        <f t="shared" si="71"/>
        <v>6.8014969169240477E-3</v>
      </c>
      <c r="J149" s="50">
        <f t="shared" si="71"/>
        <v>0</v>
      </c>
      <c r="K149" s="50">
        <f t="shared" si="71"/>
        <v>5.2977858409874651E-2</v>
      </c>
      <c r="L149" s="50">
        <f t="shared" si="71"/>
        <v>4.8587367284506026E-3</v>
      </c>
      <c r="M149" s="50">
        <f t="shared" si="71"/>
        <v>0.76645929201264806</v>
      </c>
      <c r="N149" s="50">
        <f t="shared" si="71"/>
        <v>2.7865204026544931E-2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129</v>
      </c>
      <c r="AB149" s="50" t="s">
        <v>129</v>
      </c>
      <c r="AC149" s="50" t="s">
        <v>129</v>
      </c>
      <c r="AD149" s="50" t="s">
        <v>129</v>
      </c>
      <c r="AE149" s="50" t="s">
        <v>129</v>
      </c>
      <c r="AF149" s="50" t="s">
        <v>129</v>
      </c>
      <c r="AG149" s="50" t="s">
        <v>129</v>
      </c>
      <c r="AH149" s="50" t="s">
        <v>129</v>
      </c>
      <c r="AI149" s="50" t="s">
        <v>129</v>
      </c>
      <c r="AJ149" s="50" t="s">
        <v>129</v>
      </c>
    </row>
    <row r="150" spans="1:42" ht="15.75" thickBot="1" x14ac:dyDescent="0.3">
      <c r="A150" s="323"/>
      <c r="B150" s="307" t="s">
        <v>133</v>
      </c>
      <c r="C150" s="60">
        <f t="shared" ref="C150:N150" si="73">IFERROR(C144/SUM($C144:$N144),"-")</f>
        <v>2.1709601919175585E-2</v>
      </c>
      <c r="D150" s="57">
        <f t="shared" si="73"/>
        <v>0.1525713405971505</v>
      </c>
      <c r="E150" s="57">
        <f t="shared" si="73"/>
        <v>0.10213841527701181</v>
      </c>
      <c r="F150" s="57">
        <f t="shared" si="73"/>
        <v>3.7775486858285419E-2</v>
      </c>
      <c r="G150" s="57">
        <f t="shared" si="73"/>
        <v>8.860596682757238E-2</v>
      </c>
      <c r="H150" s="57">
        <f t="shared" si="73"/>
        <v>0.16973634721331735</v>
      </c>
      <c r="I150" s="57">
        <f t="shared" si="73"/>
        <v>1.0891828108282976E-2</v>
      </c>
      <c r="J150" s="57">
        <f t="shared" si="73"/>
        <v>0</v>
      </c>
      <c r="K150" s="57">
        <f t="shared" si="73"/>
        <v>0.24507879961881529</v>
      </c>
      <c r="L150" s="57">
        <f t="shared" si="73"/>
        <v>4.3959020690380941E-2</v>
      </c>
      <c r="M150" s="57">
        <f t="shared" si="73"/>
        <v>7.1659225508977145E-2</v>
      </c>
      <c r="N150" s="57">
        <f t="shared" si="73"/>
        <v>5.5873967381030801E-2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8" t="s">
        <v>129</v>
      </c>
      <c r="AB150" s="57" t="s">
        <v>129</v>
      </c>
      <c r="AC150" s="57" t="s">
        <v>129</v>
      </c>
      <c r="AD150" s="57" t="s">
        <v>129</v>
      </c>
      <c r="AE150" s="57" t="s">
        <v>129</v>
      </c>
      <c r="AF150" s="57" t="s">
        <v>129</v>
      </c>
      <c r="AG150" s="57" t="s">
        <v>129</v>
      </c>
      <c r="AH150" s="57" t="s">
        <v>129</v>
      </c>
      <c r="AI150" s="57" t="s">
        <v>129</v>
      </c>
      <c r="AJ150" s="57" t="s">
        <v>129</v>
      </c>
    </row>
    <row r="151" spans="1:42" x14ac:dyDescent="0.25">
      <c r="A151" s="17"/>
      <c r="B151" s="17"/>
      <c r="C151" s="17"/>
      <c r="D151" s="17"/>
      <c r="E151" s="17"/>
      <c r="F151" s="17"/>
      <c r="G151" s="17"/>
      <c r="H151" s="17">
        <f>H150-T150</f>
        <v>9.4252792103171709E-2</v>
      </c>
      <c r="I151" s="17"/>
      <c r="J151" s="17"/>
      <c r="K151" s="17"/>
      <c r="L151" s="17"/>
    </row>
    <row r="152" spans="1:42" x14ac:dyDescent="0.25">
      <c r="A152" s="17"/>
      <c r="B152" s="5" t="s">
        <v>141</v>
      </c>
      <c r="C152" s="757" t="s">
        <v>118</v>
      </c>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758"/>
      <c r="Z152" s="758"/>
      <c r="AA152" s="758"/>
      <c r="AB152" s="758"/>
      <c r="AC152" s="758"/>
      <c r="AD152" s="775"/>
      <c r="AE152" s="764" t="s">
        <v>119</v>
      </c>
      <c r="AF152" s="758"/>
      <c r="AG152" s="758"/>
      <c r="AH152" s="758"/>
      <c r="AI152" s="758"/>
      <c r="AJ152" s="758"/>
      <c r="AK152" s="758"/>
      <c r="AL152" s="758"/>
      <c r="AM152" s="758"/>
      <c r="AN152" s="758"/>
      <c r="AO152" s="758"/>
      <c r="AP152" s="758"/>
    </row>
    <row r="153" spans="1:42" x14ac:dyDescent="0.25">
      <c r="A153" s="17"/>
      <c r="C153" s="761" t="str">
        <f>$A$1</f>
        <v>North Lanarkshire</v>
      </c>
      <c r="D153" s="762"/>
      <c r="E153" s="762"/>
      <c r="F153" s="762"/>
      <c r="G153" s="762"/>
      <c r="H153" s="762"/>
      <c r="I153" s="762"/>
      <c r="J153" s="762"/>
      <c r="K153" s="762"/>
      <c r="L153" s="762"/>
      <c r="M153" s="762"/>
      <c r="N153" s="762"/>
      <c r="O153" s="762"/>
      <c r="P153" s="763"/>
      <c r="Q153" s="761" t="s">
        <v>120</v>
      </c>
      <c r="R153" s="762"/>
      <c r="S153" s="762"/>
      <c r="T153" s="762"/>
      <c r="U153" s="762"/>
      <c r="V153" s="762"/>
      <c r="W153" s="762"/>
      <c r="X153" s="762"/>
      <c r="Y153" s="762"/>
      <c r="Z153" s="762"/>
      <c r="AA153" s="762"/>
      <c r="AB153" s="762"/>
      <c r="AC153" s="762"/>
      <c r="AD153" s="763"/>
      <c r="AE153" s="765" t="str">
        <f>$A$1</f>
        <v>North Lanarkshire</v>
      </c>
      <c r="AF153" s="762"/>
      <c r="AG153" s="762"/>
      <c r="AH153" s="762"/>
      <c r="AI153" s="762"/>
      <c r="AJ153" s="762"/>
      <c r="AK153" s="762"/>
      <c r="AL153" s="762"/>
      <c r="AM153" s="762"/>
      <c r="AN153" s="762"/>
      <c r="AO153" s="762"/>
      <c r="AP153" s="762"/>
    </row>
    <row r="154" spans="1:42" ht="90.75" thickBot="1" x14ac:dyDescent="0.3">
      <c r="A154" s="17"/>
      <c r="B154" s="40" t="s">
        <v>113</v>
      </c>
      <c r="C154" s="71" t="s">
        <v>174</v>
      </c>
      <c r="D154" s="70" t="s">
        <v>175</v>
      </c>
      <c r="E154" s="70" t="s">
        <v>176</v>
      </c>
      <c r="F154" s="70" t="s">
        <v>177</v>
      </c>
      <c r="G154" s="70" t="s">
        <v>178</v>
      </c>
      <c r="H154" s="70" t="s">
        <v>179</v>
      </c>
      <c r="I154" s="70" t="s">
        <v>185</v>
      </c>
      <c r="J154" s="70" t="s">
        <v>186</v>
      </c>
      <c r="K154" s="70" t="s">
        <v>181</v>
      </c>
      <c r="L154" s="70" t="s">
        <v>187</v>
      </c>
      <c r="M154" s="70" t="s">
        <v>188</v>
      </c>
      <c r="N154" s="70" t="s">
        <v>183</v>
      </c>
      <c r="O154" s="70" t="s">
        <v>157</v>
      </c>
      <c r="P154" s="70" t="s">
        <v>124</v>
      </c>
      <c r="Q154" s="71" t="s">
        <v>174</v>
      </c>
      <c r="R154" s="70" t="s">
        <v>175</v>
      </c>
      <c r="S154" s="70" t="s">
        <v>176</v>
      </c>
      <c r="T154" s="70" t="s">
        <v>177</v>
      </c>
      <c r="U154" s="70" t="s">
        <v>178</v>
      </c>
      <c r="V154" s="70" t="s">
        <v>179</v>
      </c>
      <c r="W154" s="70" t="s">
        <v>185</v>
      </c>
      <c r="X154" s="70" t="s">
        <v>186</v>
      </c>
      <c r="Y154" s="70" t="s">
        <v>181</v>
      </c>
      <c r="Z154" s="70" t="s">
        <v>187</v>
      </c>
      <c r="AA154" s="70" t="s">
        <v>188</v>
      </c>
      <c r="AB154" s="70" t="s">
        <v>183</v>
      </c>
      <c r="AC154" s="70" t="s">
        <v>157</v>
      </c>
      <c r="AD154" s="70" t="s">
        <v>124</v>
      </c>
      <c r="AE154" s="72" t="s">
        <v>174</v>
      </c>
      <c r="AF154" s="70" t="s">
        <v>175</v>
      </c>
      <c r="AG154" s="70" t="s">
        <v>176</v>
      </c>
      <c r="AH154" s="70" t="s">
        <v>177</v>
      </c>
      <c r="AI154" s="70" t="s">
        <v>178</v>
      </c>
      <c r="AJ154" s="70" t="s">
        <v>179</v>
      </c>
      <c r="AK154" s="70" t="s">
        <v>185</v>
      </c>
      <c r="AL154" s="70" t="s">
        <v>186</v>
      </c>
      <c r="AM154" s="70" t="s">
        <v>181</v>
      </c>
      <c r="AN154" s="70" t="s">
        <v>187</v>
      </c>
      <c r="AO154" s="70" t="s">
        <v>188</v>
      </c>
      <c r="AP154" s="70" t="s">
        <v>183</v>
      </c>
    </row>
    <row r="155" spans="1:42" x14ac:dyDescent="0.25">
      <c r="B155" s="85" t="s">
        <v>127</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128</v>
      </c>
      <c r="C156" s="79">
        <v>26</v>
      </c>
      <c r="D156" s="81">
        <v>227</v>
      </c>
      <c r="E156" s="81">
        <v>95</v>
      </c>
      <c r="F156" s="81">
        <v>24</v>
      </c>
      <c r="G156" s="81">
        <v>53</v>
      </c>
      <c r="H156" s="81">
        <v>257</v>
      </c>
      <c r="I156" s="81">
        <v>0</v>
      </c>
      <c r="J156" s="81">
        <v>12</v>
      </c>
      <c r="K156" s="81">
        <v>0</v>
      </c>
      <c r="L156" s="81">
        <v>45</v>
      </c>
      <c r="M156" s="81">
        <v>0</v>
      </c>
      <c r="N156" s="81">
        <v>24</v>
      </c>
      <c r="O156" s="81">
        <v>20769</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129</v>
      </c>
      <c r="AF156" s="33" t="s">
        <v>129</v>
      </c>
      <c r="AG156" s="33" t="s">
        <v>129</v>
      </c>
      <c r="AH156" s="33" t="s">
        <v>129</v>
      </c>
      <c r="AI156" s="33" t="s">
        <v>129</v>
      </c>
      <c r="AJ156" s="33" t="s">
        <v>129</v>
      </c>
      <c r="AK156" s="33" t="s">
        <v>129</v>
      </c>
      <c r="AL156" s="33" t="s">
        <v>129</v>
      </c>
      <c r="AM156" s="33" t="s">
        <v>129</v>
      </c>
      <c r="AN156" s="33" t="s">
        <v>129</v>
      </c>
      <c r="AO156" s="33" t="s">
        <v>129</v>
      </c>
      <c r="AP156" s="33" t="s">
        <v>129</v>
      </c>
    </row>
    <row r="157" spans="1:42" x14ac:dyDescent="0.25">
      <c r="B157" s="149" t="s">
        <v>130</v>
      </c>
      <c r="C157" s="88">
        <v>31</v>
      </c>
      <c r="D157" s="84">
        <v>164</v>
      </c>
      <c r="E157" s="84">
        <v>79</v>
      </c>
      <c r="F157" s="84">
        <v>18</v>
      </c>
      <c r="G157" s="84">
        <v>33</v>
      </c>
      <c r="H157" s="84">
        <v>178</v>
      </c>
      <c r="I157" s="84">
        <v>0</v>
      </c>
      <c r="J157" s="84">
        <v>5</v>
      </c>
      <c r="K157" s="84">
        <v>0</v>
      </c>
      <c r="L157" s="84">
        <v>52</v>
      </c>
      <c r="M157" s="84">
        <v>18</v>
      </c>
      <c r="N157" s="84">
        <v>20</v>
      </c>
      <c r="O157" s="84">
        <v>21104</v>
      </c>
      <c r="P157" s="84">
        <v>0</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129</v>
      </c>
      <c r="AF157" s="31" t="s">
        <v>129</v>
      </c>
      <c r="AG157" s="31" t="s">
        <v>129</v>
      </c>
      <c r="AH157" s="31" t="s">
        <v>129</v>
      </c>
      <c r="AI157" s="31" t="s">
        <v>129</v>
      </c>
      <c r="AJ157" s="31" t="s">
        <v>129</v>
      </c>
      <c r="AK157" s="31" t="s">
        <v>129</v>
      </c>
      <c r="AL157" s="31" t="s">
        <v>129</v>
      </c>
      <c r="AM157" s="31" t="s">
        <v>129</v>
      </c>
      <c r="AN157" s="31" t="s">
        <v>129</v>
      </c>
      <c r="AO157" s="31" t="s">
        <v>129</v>
      </c>
      <c r="AP157" s="31" t="s">
        <v>129</v>
      </c>
    </row>
    <row r="158" spans="1:42" x14ac:dyDescent="0.25">
      <c r="B158" s="148" t="s">
        <v>131</v>
      </c>
      <c r="C158" s="198">
        <v>10</v>
      </c>
      <c r="D158" s="81">
        <v>91</v>
      </c>
      <c r="E158" s="81">
        <v>40</v>
      </c>
      <c r="F158" s="81">
        <v>10</v>
      </c>
      <c r="G158" s="81">
        <v>21</v>
      </c>
      <c r="H158" s="81">
        <v>99</v>
      </c>
      <c r="I158" s="81">
        <v>0</v>
      </c>
      <c r="J158" s="81">
        <v>0</v>
      </c>
      <c r="K158" s="81">
        <v>0</v>
      </c>
      <c r="L158" s="81">
        <v>21</v>
      </c>
      <c r="M158" s="81">
        <v>0</v>
      </c>
      <c r="N158" s="81">
        <v>9</v>
      </c>
      <c r="O158" s="81">
        <v>0</v>
      </c>
      <c r="P158" s="81">
        <v>0</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129</v>
      </c>
      <c r="AF158" s="33" t="s">
        <v>129</v>
      </c>
      <c r="AG158" s="33" t="s">
        <v>129</v>
      </c>
      <c r="AH158" s="33" t="s">
        <v>129</v>
      </c>
      <c r="AI158" s="33" t="s">
        <v>129</v>
      </c>
      <c r="AJ158" s="33" t="s">
        <v>129</v>
      </c>
      <c r="AK158" s="33" t="s">
        <v>129</v>
      </c>
      <c r="AL158" s="33" t="s">
        <v>129</v>
      </c>
      <c r="AM158" s="33" t="s">
        <v>129</v>
      </c>
      <c r="AN158" s="33" t="s">
        <v>129</v>
      </c>
      <c r="AO158" s="33" t="s">
        <v>129</v>
      </c>
      <c r="AP158" s="33" t="s">
        <v>129</v>
      </c>
    </row>
    <row r="159" spans="1:42" x14ac:dyDescent="0.25">
      <c r="B159" s="149" t="s">
        <v>132</v>
      </c>
      <c r="C159" s="88">
        <v>261.85000000000002</v>
      </c>
      <c r="D159" s="84">
        <v>1031.5</v>
      </c>
      <c r="E159" s="84">
        <v>672.55</v>
      </c>
      <c r="F159" s="84">
        <v>327.9</v>
      </c>
      <c r="G159" s="84">
        <v>503.6</v>
      </c>
      <c r="H159" s="84">
        <v>1042.95</v>
      </c>
      <c r="I159" s="84">
        <v>6</v>
      </c>
      <c r="J159" s="84">
        <v>0</v>
      </c>
      <c r="K159" s="84">
        <v>0</v>
      </c>
      <c r="L159" s="84">
        <v>490</v>
      </c>
      <c r="M159" s="84">
        <v>70</v>
      </c>
      <c r="N159" s="84">
        <v>132.30000000000001</v>
      </c>
      <c r="O159" s="84">
        <v>20870.150000000001</v>
      </c>
      <c r="P159" s="84">
        <v>758.75</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129</v>
      </c>
      <c r="AF159" s="31" t="s">
        <v>129</v>
      </c>
      <c r="AG159" s="31" t="s">
        <v>129</v>
      </c>
      <c r="AH159" s="31" t="s">
        <v>129</v>
      </c>
      <c r="AI159" s="31" t="s">
        <v>129</v>
      </c>
      <c r="AJ159" s="31" t="s">
        <v>129</v>
      </c>
      <c r="AK159" s="31" t="s">
        <v>129</v>
      </c>
      <c r="AL159" s="31" t="s">
        <v>129</v>
      </c>
      <c r="AM159" s="31" t="s">
        <v>129</v>
      </c>
      <c r="AN159" s="31" t="s">
        <v>129</v>
      </c>
      <c r="AO159" s="31" t="s">
        <v>129</v>
      </c>
      <c r="AP159" s="31" t="s">
        <v>129</v>
      </c>
    </row>
    <row r="160" spans="1:42" x14ac:dyDescent="0.25">
      <c r="B160" s="45" t="s">
        <v>133</v>
      </c>
      <c r="C160" s="539">
        <v>111.4</v>
      </c>
      <c r="D160" s="540">
        <v>782.9</v>
      </c>
      <c r="E160" s="540">
        <v>524.11</v>
      </c>
      <c r="F160" s="540">
        <v>193.84</v>
      </c>
      <c r="G160" s="540">
        <v>454.67</v>
      </c>
      <c r="H160" s="540">
        <v>870.98</v>
      </c>
      <c r="I160" s="540">
        <v>0</v>
      </c>
      <c r="J160" s="540">
        <v>3</v>
      </c>
      <c r="K160" s="540">
        <v>0</v>
      </c>
      <c r="L160" s="540">
        <v>25</v>
      </c>
      <c r="M160" s="540">
        <v>0</v>
      </c>
      <c r="N160" s="540">
        <v>225.57</v>
      </c>
      <c r="O160" s="540">
        <v>367.71</v>
      </c>
      <c r="P160" s="540">
        <v>286.70999999999998</v>
      </c>
      <c r="Q160" s="539">
        <v>4145.1378000000004</v>
      </c>
      <c r="R160" s="540">
        <v>15756.3042</v>
      </c>
      <c r="S160" s="540">
        <v>12919.7282</v>
      </c>
      <c r="T160" s="540">
        <v>7280.0994000000001</v>
      </c>
      <c r="U160" s="540">
        <v>20479.048599999998</v>
      </c>
      <c r="V160" s="540">
        <v>15234.6324</v>
      </c>
      <c r="W160" s="540">
        <v>227.60499999999999</v>
      </c>
      <c r="X160" s="540">
        <v>930.59500000000003</v>
      </c>
      <c r="Y160" s="540">
        <v>58.24</v>
      </c>
      <c r="Z160" s="540">
        <v>16944.86</v>
      </c>
      <c r="AA160" s="540">
        <v>5285.6149999999998</v>
      </c>
      <c r="AB160" s="540">
        <v>5281.4093999999996</v>
      </c>
      <c r="AC160" s="540">
        <v>71259.096000000005</v>
      </c>
      <c r="AD160" s="540">
        <v>3838.5740000000001</v>
      </c>
      <c r="AE160" s="530" t="s">
        <v>129</v>
      </c>
      <c r="AF160" s="529" t="s">
        <v>129</v>
      </c>
      <c r="AG160" s="529" t="s">
        <v>129</v>
      </c>
      <c r="AH160" s="529" t="s">
        <v>129</v>
      </c>
      <c r="AI160" s="529" t="s">
        <v>129</v>
      </c>
      <c r="AJ160" s="529" t="s">
        <v>129</v>
      </c>
      <c r="AK160" s="529" t="s">
        <v>129</v>
      </c>
      <c r="AL160" s="529" t="s">
        <v>129</v>
      </c>
      <c r="AM160" s="529" t="s">
        <v>129</v>
      </c>
      <c r="AN160" s="529" t="s">
        <v>129</v>
      </c>
      <c r="AO160" s="529" t="s">
        <v>129</v>
      </c>
      <c r="AP160" s="529" t="s">
        <v>129</v>
      </c>
    </row>
    <row r="161" spans="1:42" x14ac:dyDescent="0.25">
      <c r="B161" s="5" t="s">
        <v>134</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128</v>
      </c>
      <c r="C162" s="58">
        <f>IFERROR(C156/SUM($C156:$P156),"-")</f>
        <v>1.2075051086754597E-3</v>
      </c>
      <c r="D162" s="56">
        <f t="shared" ref="D162:P162" si="75">IFERROR(D156/SUM($C156:$P156),"-")</f>
        <v>1.054244844882036E-2</v>
      </c>
      <c r="E162" s="56">
        <f t="shared" si="75"/>
        <v>4.4120378970834108E-3</v>
      </c>
      <c r="F162" s="56">
        <f t="shared" si="75"/>
        <v>1.114620100315809E-3</v>
      </c>
      <c r="G162" s="56">
        <f t="shared" si="75"/>
        <v>2.4614527215307451E-3</v>
      </c>
      <c r="H162" s="56">
        <f t="shared" si="75"/>
        <v>1.1935723574215122E-2</v>
      </c>
      <c r="I162" s="56">
        <f t="shared" si="75"/>
        <v>0</v>
      </c>
      <c r="J162" s="56">
        <f t="shared" si="75"/>
        <v>5.5731005015790451E-4</v>
      </c>
      <c r="K162" s="56">
        <f t="shared" si="75"/>
        <v>0</v>
      </c>
      <c r="L162" s="56">
        <f t="shared" si="75"/>
        <v>2.0899126880921421E-3</v>
      </c>
      <c r="M162" s="56">
        <f t="shared" si="75"/>
        <v>0</v>
      </c>
      <c r="N162" s="56">
        <f t="shared" si="75"/>
        <v>1.114620100315809E-3</v>
      </c>
      <c r="O162" s="56">
        <f t="shared" si="75"/>
        <v>0.96456436931079326</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0.04</v>
      </c>
      <c r="AF162" s="56">
        <v>0.35799999999999998</v>
      </c>
      <c r="AG162" s="56">
        <v>0.127</v>
      </c>
      <c r="AH162" s="56">
        <v>7.1999999999999995E-2</v>
      </c>
      <c r="AI162" s="56">
        <v>0.222</v>
      </c>
      <c r="AJ162" s="56">
        <v>5.5E-2</v>
      </c>
      <c r="AK162" s="56">
        <v>4.7E-2</v>
      </c>
      <c r="AL162" s="56">
        <v>1.7000000000000001E-2</v>
      </c>
      <c r="AM162" s="56">
        <v>0</v>
      </c>
      <c r="AN162" s="56">
        <v>5.8000000000000003E-2</v>
      </c>
      <c r="AO162" s="56">
        <v>4.0000000000000001E-3</v>
      </c>
      <c r="AP162" s="56">
        <v>0</v>
      </c>
    </row>
    <row r="163" spans="1:42" x14ac:dyDescent="0.25">
      <c r="B163" s="149" t="s">
        <v>130</v>
      </c>
      <c r="C163" s="59">
        <f t="shared" ref="C163:P163" si="77">IFERROR(C157/SUM($C157:$P157),"-")</f>
        <v>1.4284397751359321E-3</v>
      </c>
      <c r="D163" s="50">
        <f t="shared" si="77"/>
        <v>7.5569071974933184E-3</v>
      </c>
      <c r="E163" s="50">
        <f t="shared" si="77"/>
        <v>3.6402174914754401E-3</v>
      </c>
      <c r="F163" s="50">
        <f t="shared" si="77"/>
        <v>8.2941664362731543E-4</v>
      </c>
      <c r="G163" s="50">
        <f t="shared" si="77"/>
        <v>1.5205971799834117E-3</v>
      </c>
      <c r="H163" s="50">
        <f t="shared" si="77"/>
        <v>8.2020090314256743E-3</v>
      </c>
      <c r="I163" s="50">
        <f t="shared" si="77"/>
        <v>0</v>
      </c>
      <c r="J163" s="50">
        <f t="shared" si="77"/>
        <v>2.3039351211869873E-4</v>
      </c>
      <c r="K163" s="50">
        <f t="shared" si="77"/>
        <v>0</v>
      </c>
      <c r="L163" s="50">
        <f t="shared" si="77"/>
        <v>2.3960925260344667E-3</v>
      </c>
      <c r="M163" s="50">
        <f t="shared" si="77"/>
        <v>8.2941664362731543E-4</v>
      </c>
      <c r="N163" s="50">
        <f t="shared" si="77"/>
        <v>9.2157404847479491E-4</v>
      </c>
      <c r="O163" s="50">
        <f t="shared" si="77"/>
        <v>0.97244493595060366</v>
      </c>
      <c r="P163" s="50">
        <f t="shared" si="77"/>
        <v>0</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5.5E-2</v>
      </c>
      <c r="AF163" s="50">
        <v>0.45300000000000001</v>
      </c>
      <c r="AG163" s="50">
        <v>9.5000000000000001E-2</v>
      </c>
      <c r="AH163" s="50">
        <v>5.0999999999999997E-2</v>
      </c>
      <c r="AI163" s="50">
        <v>0.21099999999999999</v>
      </c>
      <c r="AJ163" s="50">
        <v>3.6999999999999998E-2</v>
      </c>
      <c r="AK163" s="50">
        <v>0</v>
      </c>
      <c r="AL163" s="50">
        <v>4.3999999999999997E-2</v>
      </c>
      <c r="AM163" s="50">
        <v>0</v>
      </c>
      <c r="AN163" s="50">
        <v>5.2999999999999999E-2</v>
      </c>
      <c r="AO163" s="50">
        <v>1E-3</v>
      </c>
      <c r="AP163" s="50">
        <v>0</v>
      </c>
    </row>
    <row r="164" spans="1:42" x14ac:dyDescent="0.25">
      <c r="B164" s="148" t="s">
        <v>131</v>
      </c>
      <c r="C164" s="58">
        <f t="shared" ref="C164:P164" si="79">IFERROR(C158/SUM($C158:$P158),"-")</f>
        <v>3.3222591362126248E-2</v>
      </c>
      <c r="D164" s="56">
        <f t="shared" si="79"/>
        <v>0.30232558139534882</v>
      </c>
      <c r="E164" s="56">
        <f t="shared" si="79"/>
        <v>0.13289036544850499</v>
      </c>
      <c r="F164" s="56">
        <f t="shared" si="79"/>
        <v>3.3222591362126248E-2</v>
      </c>
      <c r="G164" s="56">
        <f t="shared" si="79"/>
        <v>6.9767441860465115E-2</v>
      </c>
      <c r="H164" s="56">
        <f t="shared" si="79"/>
        <v>0.32890365448504982</v>
      </c>
      <c r="I164" s="56">
        <f t="shared" si="79"/>
        <v>0</v>
      </c>
      <c r="J164" s="56">
        <f t="shared" si="79"/>
        <v>0</v>
      </c>
      <c r="K164" s="56">
        <f t="shared" si="79"/>
        <v>0</v>
      </c>
      <c r="L164" s="56">
        <f t="shared" si="79"/>
        <v>6.9767441860465115E-2</v>
      </c>
      <c r="M164" s="56">
        <f t="shared" si="79"/>
        <v>0</v>
      </c>
      <c r="N164" s="56">
        <f t="shared" si="79"/>
        <v>2.9900332225913623E-2</v>
      </c>
      <c r="O164" s="56">
        <f t="shared" si="79"/>
        <v>0</v>
      </c>
      <c r="P164" s="56">
        <f t="shared" si="79"/>
        <v>0</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3.9E-2</v>
      </c>
      <c r="AF164" s="56">
        <v>0.38200000000000001</v>
      </c>
      <c r="AG164" s="56">
        <v>0.10199999999999999</v>
      </c>
      <c r="AH164" s="56">
        <v>4.8000000000000001E-2</v>
      </c>
      <c r="AI164" s="56">
        <v>0.23599999999999999</v>
      </c>
      <c r="AJ164" s="56">
        <v>4.4999999999999998E-2</v>
      </c>
      <c r="AK164" s="56">
        <v>2.5000000000000001E-2</v>
      </c>
      <c r="AL164" s="56">
        <v>4.3999999999999997E-2</v>
      </c>
      <c r="AM164" s="56">
        <v>0</v>
      </c>
      <c r="AN164" s="56">
        <v>7.8E-2</v>
      </c>
      <c r="AO164" s="56">
        <v>2E-3</v>
      </c>
      <c r="AP164" s="56">
        <v>0</v>
      </c>
    </row>
    <row r="165" spans="1:42" x14ac:dyDescent="0.25">
      <c r="B165" s="149" t="s">
        <v>132</v>
      </c>
      <c r="C165" s="59">
        <f t="shared" ref="C165:P165" si="81">IFERROR(C159/SUM($C159:$P159),"-")</f>
        <v>1.0006668564691765E-2</v>
      </c>
      <c r="D165" s="50">
        <f t="shared" si="81"/>
        <v>3.9419051458772406E-2</v>
      </c>
      <c r="E165" s="50">
        <f t="shared" si="81"/>
        <v>2.5701680134364885E-2</v>
      </c>
      <c r="F165" s="50">
        <f t="shared" si="81"/>
        <v>1.2530787177248153E-2</v>
      </c>
      <c r="G165" s="50">
        <f t="shared" si="81"/>
        <v>1.9245210193541237E-2</v>
      </c>
      <c r="H165" s="50">
        <f t="shared" si="81"/>
        <v>3.9856616305309435E-2</v>
      </c>
      <c r="I165" s="50">
        <f t="shared" si="81"/>
        <v>2.2929162263949049E-4</v>
      </c>
      <c r="J165" s="50">
        <f t="shared" si="81"/>
        <v>0</v>
      </c>
      <c r="K165" s="50">
        <f t="shared" si="81"/>
        <v>0</v>
      </c>
      <c r="L165" s="50">
        <f t="shared" si="81"/>
        <v>1.8725482515558389E-2</v>
      </c>
      <c r="M165" s="50">
        <f t="shared" si="81"/>
        <v>2.6750689307940556E-3</v>
      </c>
      <c r="N165" s="50">
        <f t="shared" si="81"/>
        <v>5.0558802792007654E-3</v>
      </c>
      <c r="O165" s="50">
        <f t="shared" si="81"/>
        <v>0.7975584263715938</v>
      </c>
      <c r="P165" s="50">
        <f t="shared" si="81"/>
        <v>2.8995836446285568E-2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129</v>
      </c>
      <c r="AF165" s="50" t="s">
        <v>129</v>
      </c>
      <c r="AG165" s="50" t="s">
        <v>129</v>
      </c>
      <c r="AH165" s="50" t="s">
        <v>129</v>
      </c>
      <c r="AI165" s="50" t="s">
        <v>129</v>
      </c>
      <c r="AJ165" s="50" t="s">
        <v>129</v>
      </c>
      <c r="AK165" s="50" t="s">
        <v>129</v>
      </c>
      <c r="AL165" s="50" t="s">
        <v>129</v>
      </c>
      <c r="AM165" s="50" t="s">
        <v>129</v>
      </c>
      <c r="AN165" s="50" t="s">
        <v>129</v>
      </c>
      <c r="AO165" s="50" t="s">
        <v>129</v>
      </c>
      <c r="AP165" s="50" t="s">
        <v>129</v>
      </c>
    </row>
    <row r="166" spans="1:42" ht="15.75" thickBot="1" x14ac:dyDescent="0.3">
      <c r="B166" s="307" t="s">
        <v>133</v>
      </c>
      <c r="C166" s="60">
        <f t="shared" ref="C166:P166" si="83">IFERROR(C160/SUM($C160:$P160),"-")</f>
        <v>2.896598706671278E-2</v>
      </c>
      <c r="D166" s="57">
        <f t="shared" si="83"/>
        <v>0.2035679647623827</v>
      </c>
      <c r="E166" s="57">
        <f t="shared" si="83"/>
        <v>0.13627794866727858</v>
      </c>
      <c r="F166" s="57">
        <f t="shared" si="83"/>
        <v>5.0401857567429126E-2</v>
      </c>
      <c r="G166" s="57">
        <f t="shared" si="83"/>
        <v>0.11822231005046947</v>
      </c>
      <c r="H166" s="57">
        <f t="shared" si="83"/>
        <v>0.22647033586504037</v>
      </c>
      <c r="I166" s="57">
        <f t="shared" si="83"/>
        <v>0</v>
      </c>
      <c r="J166" s="57">
        <f t="shared" si="83"/>
        <v>7.800535116709007E-4</v>
      </c>
      <c r="K166" s="57">
        <f t="shared" si="83"/>
        <v>0</v>
      </c>
      <c r="L166" s="57">
        <f t="shared" si="83"/>
        <v>6.5004459305908384E-3</v>
      </c>
      <c r="M166" s="57">
        <f t="shared" si="83"/>
        <v>0</v>
      </c>
      <c r="N166" s="57">
        <f t="shared" si="83"/>
        <v>5.865222354253502E-2</v>
      </c>
      <c r="O166" s="57">
        <f t="shared" si="83"/>
        <v>9.5611158925502288E-2</v>
      </c>
      <c r="P166" s="57">
        <f t="shared" si="83"/>
        <v>7.4549714110387966E-2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8" t="s">
        <v>129</v>
      </c>
      <c r="AF166" s="57" t="s">
        <v>129</v>
      </c>
      <c r="AG166" s="57" t="s">
        <v>129</v>
      </c>
      <c r="AH166" s="57" t="s">
        <v>129</v>
      </c>
      <c r="AI166" s="57" t="s">
        <v>129</v>
      </c>
      <c r="AJ166" s="57" t="s">
        <v>129</v>
      </c>
      <c r="AK166" s="57" t="s">
        <v>129</v>
      </c>
      <c r="AL166" s="57" t="s">
        <v>129</v>
      </c>
      <c r="AM166" s="57" t="s">
        <v>129</v>
      </c>
      <c r="AN166" s="57" t="s">
        <v>129</v>
      </c>
      <c r="AO166" s="57" t="s">
        <v>129</v>
      </c>
      <c r="AP166" s="57" t="s">
        <v>129</v>
      </c>
    </row>
    <row r="167" spans="1:42" x14ac:dyDescent="0.25">
      <c r="C167" s="17"/>
      <c r="D167" s="17"/>
      <c r="E167" s="17"/>
      <c r="F167" s="17"/>
      <c r="G167" s="17"/>
      <c r="H167" s="17"/>
      <c r="I167" s="17"/>
      <c r="J167" s="17"/>
      <c r="K167" s="17"/>
      <c r="L167" s="17"/>
      <c r="M167" s="17"/>
      <c r="N167" s="17"/>
    </row>
    <row r="168" spans="1:42" ht="17.25" x14ac:dyDescent="0.25">
      <c r="A168" s="748" t="s">
        <v>189</v>
      </c>
    </row>
    <row r="169" spans="1:42" x14ac:dyDescent="0.25">
      <c r="A169" s="5"/>
    </row>
    <row r="170" spans="1:42" x14ac:dyDescent="0.25">
      <c r="B170" s="5" t="s">
        <v>136</v>
      </c>
      <c r="C170" s="757" t="s">
        <v>118</v>
      </c>
      <c r="D170" s="758"/>
      <c r="E170" s="758"/>
      <c r="F170" s="758"/>
      <c r="G170" s="758"/>
      <c r="H170" s="758"/>
      <c r="I170" s="758"/>
      <c r="J170" s="758"/>
      <c r="K170" s="758"/>
      <c r="L170" s="758"/>
      <c r="M170" s="758"/>
      <c r="N170" s="775"/>
      <c r="O170" s="764" t="s">
        <v>119</v>
      </c>
      <c r="P170" s="758"/>
      <c r="Q170" s="758"/>
      <c r="R170" s="758"/>
    </row>
    <row r="171" spans="1:42" x14ac:dyDescent="0.25">
      <c r="C171" s="761" t="str">
        <f>$A$1</f>
        <v>North Lanarkshire</v>
      </c>
      <c r="D171" s="762"/>
      <c r="E171" s="762"/>
      <c r="F171" s="762"/>
      <c r="G171" s="762"/>
      <c r="H171" s="763"/>
      <c r="I171" s="761" t="s">
        <v>120</v>
      </c>
      <c r="J171" s="762"/>
      <c r="K171" s="762"/>
      <c r="L171" s="762"/>
      <c r="M171" s="762"/>
      <c r="N171" s="763"/>
      <c r="O171" s="765" t="str">
        <f>$A$1</f>
        <v>North Lanarkshire</v>
      </c>
      <c r="P171" s="762"/>
      <c r="Q171" s="762"/>
      <c r="R171" s="762"/>
    </row>
    <row r="172" spans="1:42" ht="27" thickBot="1" x14ac:dyDescent="0.3">
      <c r="B172" s="40" t="s">
        <v>114</v>
      </c>
      <c r="C172" s="71" t="s">
        <v>190</v>
      </c>
      <c r="D172" s="70" t="s">
        <v>191</v>
      </c>
      <c r="E172" s="70" t="s">
        <v>192</v>
      </c>
      <c r="F172" s="70" t="s">
        <v>183</v>
      </c>
      <c r="G172" s="70" t="s">
        <v>157</v>
      </c>
      <c r="H172" s="70" t="s">
        <v>124</v>
      </c>
      <c r="I172" s="71" t="s">
        <v>190</v>
      </c>
      <c r="J172" s="70" t="s">
        <v>191</v>
      </c>
      <c r="K172" s="70" t="s">
        <v>192</v>
      </c>
      <c r="L172" s="70" t="s">
        <v>183</v>
      </c>
      <c r="M172" s="70" t="s">
        <v>157</v>
      </c>
      <c r="N172" s="70" t="s">
        <v>124</v>
      </c>
      <c r="O172" s="72" t="s">
        <v>190</v>
      </c>
      <c r="P172" s="70" t="s">
        <v>191</v>
      </c>
      <c r="Q172" s="70" t="s">
        <v>192</v>
      </c>
      <c r="R172" s="70" t="s">
        <v>183</v>
      </c>
    </row>
    <row r="173" spans="1:42" x14ac:dyDescent="0.25">
      <c r="B173" s="93" t="s">
        <v>127</v>
      </c>
      <c r="C173" s="53"/>
      <c r="D173" s="51"/>
      <c r="E173" s="51"/>
      <c r="F173" s="51"/>
      <c r="G173" s="51"/>
      <c r="H173" s="51"/>
      <c r="I173" s="53"/>
      <c r="J173" s="51"/>
      <c r="K173" s="51"/>
      <c r="L173" s="51"/>
      <c r="M173" s="51"/>
      <c r="N173" s="51"/>
      <c r="O173" s="463"/>
      <c r="P173" s="90"/>
      <c r="Q173" s="90"/>
      <c r="R173" s="90"/>
    </row>
    <row r="174" spans="1:42" x14ac:dyDescent="0.25">
      <c r="B174" s="4" t="s">
        <v>128</v>
      </c>
      <c r="C174" s="79">
        <v>125</v>
      </c>
      <c r="D174" s="80">
        <v>340</v>
      </c>
      <c r="E174" s="80">
        <v>110</v>
      </c>
      <c r="F174" s="80">
        <v>92</v>
      </c>
      <c r="G174" s="80">
        <v>19</v>
      </c>
      <c r="H174" s="80">
        <v>0</v>
      </c>
      <c r="I174" s="79">
        <v>13867</v>
      </c>
      <c r="J174" s="80">
        <v>33440</v>
      </c>
      <c r="K174" s="80">
        <v>9127</v>
      </c>
      <c r="L174" s="80">
        <v>8067</v>
      </c>
      <c r="M174" s="80">
        <v>39342</v>
      </c>
      <c r="N174" s="80">
        <v>0</v>
      </c>
      <c r="O174" s="574" t="s">
        <v>129</v>
      </c>
      <c r="P174" s="575" t="s">
        <v>129</v>
      </c>
      <c r="Q174" s="575" t="s">
        <v>129</v>
      </c>
      <c r="R174" s="575" t="s">
        <v>129</v>
      </c>
    </row>
    <row r="175" spans="1:42" x14ac:dyDescent="0.25">
      <c r="B175" s="1" t="s">
        <v>130</v>
      </c>
      <c r="C175" s="82">
        <v>154</v>
      </c>
      <c r="D175" s="83">
        <v>271</v>
      </c>
      <c r="E175" s="83">
        <v>77</v>
      </c>
      <c r="F175" s="83">
        <f t="shared" ref="F175:F177" si="85">SUM(F189:G189)</f>
        <v>99</v>
      </c>
      <c r="G175" s="83">
        <v>21101</v>
      </c>
      <c r="H175" s="83">
        <v>0</v>
      </c>
      <c r="I175" s="82">
        <v>23012</v>
      </c>
      <c r="J175" s="83">
        <v>54932</v>
      </c>
      <c r="K175" s="83">
        <v>13782</v>
      </c>
      <c r="L175" s="83">
        <f>SUM(M189:N189)</f>
        <v>13996</v>
      </c>
      <c r="M175" s="83">
        <v>85407</v>
      </c>
      <c r="N175" s="83">
        <v>6530</v>
      </c>
      <c r="O175" s="576" t="s">
        <v>129</v>
      </c>
      <c r="P175" s="61" t="s">
        <v>129</v>
      </c>
      <c r="Q175" s="61" t="s">
        <v>129</v>
      </c>
      <c r="R175" s="61" t="s">
        <v>129</v>
      </c>
    </row>
    <row r="176" spans="1:42" x14ac:dyDescent="0.25">
      <c r="B176" s="4" t="s">
        <v>131</v>
      </c>
      <c r="C176" s="79">
        <v>64</v>
      </c>
      <c r="D176" s="80">
        <v>160</v>
      </c>
      <c r="E176" s="80">
        <v>42</v>
      </c>
      <c r="F176" s="80">
        <f t="shared" si="85"/>
        <v>41</v>
      </c>
      <c r="G176" s="80">
        <v>0</v>
      </c>
      <c r="H176" s="80">
        <v>0</v>
      </c>
      <c r="I176" s="79">
        <v>28876.974999999999</v>
      </c>
      <c r="J176" s="80">
        <v>61388.25</v>
      </c>
      <c r="K176" s="80">
        <v>15273.17</v>
      </c>
      <c r="L176" s="80">
        <f t="shared" ref="L176:L178" si="86">SUM(M190:N190)</f>
        <v>17278.355</v>
      </c>
      <c r="M176" s="80">
        <v>47691.474999999999</v>
      </c>
      <c r="N176" s="80">
        <v>2473.02</v>
      </c>
      <c r="O176" s="574" t="s">
        <v>129</v>
      </c>
      <c r="P176" s="575" t="s">
        <v>129</v>
      </c>
      <c r="Q176" s="575" t="s">
        <v>129</v>
      </c>
      <c r="R176" s="575" t="s">
        <v>129</v>
      </c>
    </row>
    <row r="177" spans="2:23" x14ac:dyDescent="0.25">
      <c r="B177" s="1" t="s">
        <v>132</v>
      </c>
      <c r="C177" s="82">
        <v>1616.15</v>
      </c>
      <c r="D177" s="83">
        <v>2302.5500000000002</v>
      </c>
      <c r="E177" s="83">
        <v>679.15</v>
      </c>
      <c r="F177" s="83">
        <f t="shared" si="85"/>
        <v>856.1</v>
      </c>
      <c r="G177" s="83">
        <v>21027.7</v>
      </c>
      <c r="H177" s="83">
        <v>747.65</v>
      </c>
      <c r="I177" s="82">
        <v>29980.18</v>
      </c>
      <c r="J177" s="83">
        <v>55980.68</v>
      </c>
      <c r="K177" s="83">
        <v>16390.689999999999</v>
      </c>
      <c r="L177" s="83">
        <f t="shared" si="86"/>
        <v>17350.32</v>
      </c>
      <c r="M177" s="83">
        <v>78451.95</v>
      </c>
      <c r="N177" s="83">
        <v>7089.4</v>
      </c>
      <c r="O177" s="576" t="s">
        <v>129</v>
      </c>
      <c r="P177" s="61" t="s">
        <v>129</v>
      </c>
      <c r="Q177" s="61" t="s">
        <v>129</v>
      </c>
      <c r="R177" s="61" t="s">
        <v>129</v>
      </c>
    </row>
    <row r="178" spans="2:23" x14ac:dyDescent="0.25">
      <c r="B178" s="522" t="s">
        <v>133</v>
      </c>
      <c r="C178" s="86">
        <v>1232.3800000000001</v>
      </c>
      <c r="D178" s="87">
        <v>2148.85</v>
      </c>
      <c r="E178" s="87">
        <v>536.87</v>
      </c>
      <c r="F178" s="87">
        <f>SUM(F192:G192)</f>
        <v>534.80999999999995</v>
      </c>
      <c r="G178" s="87">
        <v>346.78</v>
      </c>
      <c r="H178" s="87">
        <v>305.68</v>
      </c>
      <c r="I178" s="86">
        <v>29610.597600000001</v>
      </c>
      <c r="J178" s="87">
        <v>58679.905200000001</v>
      </c>
      <c r="K178" s="87">
        <v>15156.204400000001</v>
      </c>
      <c r="L178" s="87">
        <f t="shared" si="86"/>
        <v>19517.5448</v>
      </c>
      <c r="M178" s="87">
        <v>73623.151800000007</v>
      </c>
      <c r="N178" s="87">
        <v>8023.7673999999997</v>
      </c>
      <c r="O178" s="577" t="s">
        <v>129</v>
      </c>
      <c r="P178" s="578" t="s">
        <v>129</v>
      </c>
      <c r="Q178" s="578" t="s">
        <v>129</v>
      </c>
      <c r="R178" s="578" t="s">
        <v>129</v>
      </c>
    </row>
    <row r="179" spans="2:23" x14ac:dyDescent="0.25">
      <c r="B179" s="233" t="s">
        <v>134</v>
      </c>
      <c r="C179" s="310"/>
      <c r="D179" s="319"/>
      <c r="E179" s="319"/>
      <c r="F179" s="319"/>
      <c r="G179" s="319"/>
      <c r="H179" s="319"/>
      <c r="I179" s="310"/>
      <c r="J179" s="319"/>
      <c r="K179" s="319"/>
      <c r="L179" s="319"/>
      <c r="M179" s="319"/>
      <c r="N179" s="319"/>
      <c r="O179" s="464"/>
    </row>
    <row r="180" spans="2:23" x14ac:dyDescent="0.25">
      <c r="B180" s="4" t="s">
        <v>128</v>
      </c>
      <c r="C180" s="58">
        <f>IFERROR(C174/SUM($C174:$H174),"-")</f>
        <v>0.18221574344023322</v>
      </c>
      <c r="D180" s="56">
        <f t="shared" ref="D180:H180" si="87">IFERROR(D174/SUM($C174:$H174),"-")</f>
        <v>0.49562682215743442</v>
      </c>
      <c r="E180" s="56">
        <f t="shared" si="87"/>
        <v>0.16034985422740525</v>
      </c>
      <c r="F180" s="56">
        <f t="shared" si="87"/>
        <v>0.13411078717201166</v>
      </c>
      <c r="G180" s="56">
        <f t="shared" si="87"/>
        <v>2.7696793002915453E-2</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0.57199999999999995</v>
      </c>
      <c r="P180" s="56">
        <v>0.308</v>
      </c>
      <c r="Q180" s="56">
        <v>0.09</v>
      </c>
      <c r="R180" s="56">
        <v>0</v>
      </c>
    </row>
    <row r="181" spans="2:23" x14ac:dyDescent="0.25">
      <c r="B181" s="1" t="s">
        <v>130</v>
      </c>
      <c r="C181" s="59">
        <f t="shared" ref="C181:H181" si="89">IFERROR(C175/SUM($C175:$H175),"-")</f>
        <v>7.0961201732559209E-3</v>
      </c>
      <c r="D181" s="50">
        <f t="shared" si="89"/>
        <v>1.2487328356833471E-2</v>
      </c>
      <c r="E181" s="50">
        <f t="shared" si="89"/>
        <v>3.5480600866279605E-3</v>
      </c>
      <c r="F181" s="50">
        <f t="shared" si="89"/>
        <v>4.5617915399502346E-3</v>
      </c>
      <c r="G181" s="50">
        <f t="shared" si="89"/>
        <v>0.9723066998433324</v>
      </c>
      <c r="H181" s="50">
        <f t="shared" si="89"/>
        <v>0</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0.58599999999999997</v>
      </c>
      <c r="P181" s="50">
        <v>0.32200000000000001</v>
      </c>
      <c r="Q181" s="50">
        <v>8.7999999999999995E-2</v>
      </c>
      <c r="R181" s="50">
        <v>0</v>
      </c>
    </row>
    <row r="182" spans="2:23" x14ac:dyDescent="0.25">
      <c r="B182" s="4" t="s">
        <v>131</v>
      </c>
      <c r="C182" s="58">
        <f t="shared" ref="C182:H182" si="91">IFERROR(C176/SUM($C176:$H176),"-")</f>
        <v>0.20846905537459284</v>
      </c>
      <c r="D182" s="56">
        <f t="shared" si="91"/>
        <v>0.52117263843648209</v>
      </c>
      <c r="E182" s="56">
        <f t="shared" si="91"/>
        <v>0.13680781758957655</v>
      </c>
      <c r="F182" s="56">
        <f t="shared" si="91"/>
        <v>0.13355048859934854</v>
      </c>
      <c r="G182" s="56">
        <f t="shared" si="91"/>
        <v>0</v>
      </c>
      <c r="H182" s="56">
        <f t="shared" si="91"/>
        <v>0</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0.57299999999999995</v>
      </c>
      <c r="P182" s="56">
        <v>0.34200000000000003</v>
      </c>
      <c r="Q182" s="56">
        <v>0.08</v>
      </c>
      <c r="R182" s="56">
        <v>0</v>
      </c>
    </row>
    <row r="183" spans="2:23" x14ac:dyDescent="0.25">
      <c r="B183" s="1" t="s">
        <v>132</v>
      </c>
      <c r="C183" s="59">
        <f t="shared" ref="C183:H183" si="93">IFERROR(C177/SUM($C177:$H177),"-")</f>
        <v>5.9353343640857453E-2</v>
      </c>
      <c r="D183" s="50">
        <f t="shared" si="93"/>
        <v>8.4561483402070564E-2</v>
      </c>
      <c r="E183" s="50">
        <f t="shared" si="93"/>
        <v>2.4941882457499821E-2</v>
      </c>
      <c r="F183" s="50">
        <f t="shared" si="93"/>
        <v>3.1440396925370831E-2</v>
      </c>
      <c r="G183" s="50">
        <f t="shared" si="93"/>
        <v>0.7722453386609277</v>
      </c>
      <c r="H183" s="50">
        <f t="shared" si="93"/>
        <v>2.7457554913273566E-2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129</v>
      </c>
      <c r="P183" s="50" t="s">
        <v>129</v>
      </c>
      <c r="Q183" s="50" t="s">
        <v>129</v>
      </c>
      <c r="R183" s="50" t="s">
        <v>129</v>
      </c>
    </row>
    <row r="184" spans="2:23" ht="15.75" thickBot="1" x14ac:dyDescent="0.3">
      <c r="B184" s="526" t="s">
        <v>133</v>
      </c>
      <c r="C184" s="60">
        <f t="shared" ref="C184:H184" si="95">IFERROR(C178/SUM($C178:$H178),"-")</f>
        <v>0.24138896887003294</v>
      </c>
      <c r="D184" s="57">
        <f t="shared" si="95"/>
        <v>0.42089995436177985</v>
      </c>
      <c r="E184" s="57">
        <f t="shared" si="95"/>
        <v>0.10515790236554844</v>
      </c>
      <c r="F184" s="57">
        <f t="shared" si="95"/>
        <v>0.10475440565522184</v>
      </c>
      <c r="G184" s="57">
        <f t="shared" si="95"/>
        <v>6.792455786750029E-2</v>
      </c>
      <c r="H184" s="57">
        <f t="shared" si="95"/>
        <v>5.9874210879916637E-2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8" t="s">
        <v>129</v>
      </c>
      <c r="P184" s="57" t="s">
        <v>129</v>
      </c>
      <c r="Q184" s="57" t="s">
        <v>129</v>
      </c>
      <c r="R184" s="57" t="s">
        <v>129</v>
      </c>
    </row>
    <row r="185" spans="2:23" x14ac:dyDescent="0.25">
      <c r="C185" s="496"/>
      <c r="D185" s="17"/>
      <c r="E185" s="17"/>
      <c r="F185" s="17"/>
    </row>
    <row r="186" spans="2:23" x14ac:dyDescent="0.25">
      <c r="B186" s="5" t="s">
        <v>141</v>
      </c>
      <c r="C186" s="757" t="str">
        <f>$A$1</f>
        <v>North Lanarkshire</v>
      </c>
      <c r="D186" s="758"/>
      <c r="E186" s="758"/>
      <c r="F186" s="758"/>
      <c r="G186" s="758"/>
      <c r="H186" s="758"/>
      <c r="I186" s="758"/>
      <c r="J186" s="757" t="s">
        <v>120</v>
      </c>
      <c r="K186" s="758"/>
      <c r="L186" s="758"/>
      <c r="M186" s="758"/>
      <c r="N186" s="758"/>
      <c r="O186" s="758"/>
      <c r="P186" s="758"/>
      <c r="Q186" s="769"/>
      <c r="R186" s="769"/>
      <c r="S186" s="769"/>
      <c r="T186" s="769"/>
      <c r="U186" s="769"/>
      <c r="V186" s="769"/>
      <c r="W186" s="769"/>
    </row>
    <row r="187" spans="2:23" ht="39.75" thickBot="1" x14ac:dyDescent="0.3">
      <c r="B187" s="28" t="s">
        <v>114</v>
      </c>
      <c r="C187" s="73" t="s">
        <v>190</v>
      </c>
      <c r="D187" s="74" t="s">
        <v>191</v>
      </c>
      <c r="E187" s="74" t="s">
        <v>192</v>
      </c>
      <c r="F187" s="74" t="s">
        <v>193</v>
      </c>
      <c r="G187" s="74" t="s">
        <v>183</v>
      </c>
      <c r="H187" s="74" t="s">
        <v>157</v>
      </c>
      <c r="I187" s="74" t="s">
        <v>124</v>
      </c>
      <c r="J187" s="73" t="s">
        <v>190</v>
      </c>
      <c r="K187" s="74" t="s">
        <v>191</v>
      </c>
      <c r="L187" s="74" t="s">
        <v>192</v>
      </c>
      <c r="M187" s="74" t="s">
        <v>193</v>
      </c>
      <c r="N187" s="74" t="s">
        <v>183</v>
      </c>
      <c r="O187" s="74" t="s">
        <v>157</v>
      </c>
      <c r="P187" s="74" t="s">
        <v>124</v>
      </c>
    </row>
    <row r="188" spans="2:23" x14ac:dyDescent="0.25">
      <c r="B188" s="85" t="s">
        <v>148</v>
      </c>
      <c r="C188" s="53"/>
      <c r="D188" s="51"/>
      <c r="E188" s="51"/>
      <c r="F188" s="51"/>
      <c r="G188" s="90"/>
      <c r="H188" s="90"/>
      <c r="I188" s="90"/>
      <c r="J188" s="53"/>
      <c r="K188" s="51"/>
      <c r="L188" s="51"/>
      <c r="M188" s="51"/>
      <c r="N188" s="90"/>
      <c r="O188" s="90"/>
      <c r="P188" s="90"/>
    </row>
    <row r="189" spans="2:23" x14ac:dyDescent="0.25">
      <c r="B189" s="148" t="s">
        <v>130</v>
      </c>
      <c r="C189" s="79">
        <v>154</v>
      </c>
      <c r="D189" s="80">
        <v>271</v>
      </c>
      <c r="E189" s="80">
        <v>77</v>
      </c>
      <c r="F189" s="80">
        <v>29</v>
      </c>
      <c r="G189" s="80">
        <v>70</v>
      </c>
      <c r="H189" s="80">
        <v>21101</v>
      </c>
      <c r="I189" s="80">
        <v>0</v>
      </c>
      <c r="J189" s="79">
        <v>23012</v>
      </c>
      <c r="K189" s="80">
        <v>54932</v>
      </c>
      <c r="L189" s="80">
        <v>13782</v>
      </c>
      <c r="M189" s="80">
        <v>4236</v>
      </c>
      <c r="N189" s="80">
        <v>9760</v>
      </c>
      <c r="O189" s="80">
        <v>85407</v>
      </c>
      <c r="P189" s="80">
        <v>6530</v>
      </c>
      <c r="Q189" s="89"/>
    </row>
    <row r="190" spans="2:23" x14ac:dyDescent="0.25">
      <c r="B190" s="149" t="s">
        <v>131</v>
      </c>
      <c r="C190" s="82">
        <v>64</v>
      </c>
      <c r="D190" s="83">
        <v>160</v>
      </c>
      <c r="E190" s="83">
        <v>42</v>
      </c>
      <c r="F190" s="83">
        <v>3</v>
      </c>
      <c r="G190" s="83">
        <v>38</v>
      </c>
      <c r="H190" s="83">
        <v>0</v>
      </c>
      <c r="I190" s="83">
        <v>0</v>
      </c>
      <c r="J190" s="82">
        <v>28876.974999999999</v>
      </c>
      <c r="K190" s="83">
        <v>61388.25</v>
      </c>
      <c r="L190" s="83">
        <v>15273.17</v>
      </c>
      <c r="M190" s="83">
        <v>4421.5249999999996</v>
      </c>
      <c r="N190" s="83">
        <v>12856.83</v>
      </c>
      <c r="O190" s="83">
        <v>47691.474999999999</v>
      </c>
      <c r="P190" s="83">
        <v>2473.02</v>
      </c>
      <c r="Q190" s="89"/>
    </row>
    <row r="191" spans="2:23" x14ac:dyDescent="0.25">
      <c r="B191" s="148" t="s">
        <v>132</v>
      </c>
      <c r="C191" s="79">
        <v>1616.15</v>
      </c>
      <c r="D191" s="80">
        <v>2302.5500000000002</v>
      </c>
      <c r="E191" s="80">
        <v>679.15</v>
      </c>
      <c r="F191" s="80">
        <v>484.05</v>
      </c>
      <c r="G191" s="80">
        <v>372.05</v>
      </c>
      <c r="H191" s="80">
        <v>21027.7</v>
      </c>
      <c r="I191" s="80">
        <v>747.65</v>
      </c>
      <c r="J191" s="79">
        <v>29980.18</v>
      </c>
      <c r="K191" s="80">
        <v>55980.68</v>
      </c>
      <c r="L191" s="80">
        <v>16390.689999999999</v>
      </c>
      <c r="M191" s="80">
        <v>5653.59</v>
      </c>
      <c r="N191" s="80">
        <v>11696.73</v>
      </c>
      <c r="O191" s="80">
        <v>78451.95</v>
      </c>
      <c r="P191" s="80">
        <v>7089.4</v>
      </c>
      <c r="Q191" s="89"/>
    </row>
    <row r="192" spans="2:23" x14ac:dyDescent="0.25">
      <c r="B192" s="96" t="s">
        <v>133</v>
      </c>
      <c r="C192" s="98">
        <v>1232.3800000000001</v>
      </c>
      <c r="D192" s="97">
        <v>2148.85</v>
      </c>
      <c r="E192" s="97">
        <v>536.87</v>
      </c>
      <c r="F192" s="97">
        <v>112.68</v>
      </c>
      <c r="G192" s="97">
        <v>422.13</v>
      </c>
      <c r="H192" s="97">
        <v>346.78</v>
      </c>
      <c r="I192" s="97">
        <v>305.68</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149</v>
      </c>
      <c r="C193" s="310"/>
      <c r="D193" s="319"/>
      <c r="E193" s="319"/>
      <c r="F193" s="319"/>
      <c r="G193" s="319"/>
      <c r="H193" s="319"/>
      <c r="I193" s="319"/>
      <c r="J193" s="310"/>
      <c r="K193" s="319"/>
      <c r="L193" s="319"/>
      <c r="M193" s="319"/>
      <c r="N193" s="319"/>
      <c r="O193" s="319"/>
      <c r="P193" s="319"/>
    </row>
    <row r="194" spans="1:36" x14ac:dyDescent="0.25">
      <c r="B194" s="148" t="s">
        <v>130</v>
      </c>
      <c r="C194" s="58">
        <f>IFERROR(C189/SUM($C189:$I189),"-")</f>
        <v>7.0961201732559209E-3</v>
      </c>
      <c r="D194" s="56">
        <f t="shared" ref="D194:I194" si="97">IFERROR(D189/SUM($C189:$I189),"-")</f>
        <v>1.2487328356833471E-2</v>
      </c>
      <c r="E194" s="56">
        <f t="shared" si="97"/>
        <v>3.5480600866279605E-3</v>
      </c>
      <c r="F194" s="56">
        <f t="shared" si="97"/>
        <v>1.3362823702884527E-3</v>
      </c>
      <c r="G194" s="56">
        <f t="shared" si="97"/>
        <v>3.2255091696617821E-3</v>
      </c>
      <c r="H194" s="56">
        <f t="shared" si="97"/>
        <v>0.9723066998433324</v>
      </c>
      <c r="I194" s="56">
        <f t="shared" si="97"/>
        <v>0</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131</v>
      </c>
      <c r="C195" s="59">
        <f t="shared" ref="C195:I195" si="99">IFERROR(C190/SUM($C190:$I190),"-")</f>
        <v>0.20846905537459284</v>
      </c>
      <c r="D195" s="50">
        <f t="shared" si="99"/>
        <v>0.52117263843648209</v>
      </c>
      <c r="E195" s="50">
        <f t="shared" si="99"/>
        <v>0.13680781758957655</v>
      </c>
      <c r="F195" s="50">
        <f t="shared" si="99"/>
        <v>9.7719869706840382E-3</v>
      </c>
      <c r="G195" s="50">
        <f t="shared" si="99"/>
        <v>0.12377850162866449</v>
      </c>
      <c r="H195" s="50">
        <f t="shared" si="99"/>
        <v>0</v>
      </c>
      <c r="I195" s="50">
        <f t="shared" si="99"/>
        <v>0</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132</v>
      </c>
      <c r="C196" s="58">
        <f t="shared" ref="C196:I196" si="101">IFERROR(C191/SUM($C191:$I191),"-")</f>
        <v>5.9353343640857453E-2</v>
      </c>
      <c r="D196" s="56">
        <f t="shared" si="101"/>
        <v>8.4561483402070564E-2</v>
      </c>
      <c r="E196" s="56">
        <f t="shared" si="101"/>
        <v>2.4941882457499821E-2</v>
      </c>
      <c r="F196" s="56">
        <f t="shared" si="101"/>
        <v>1.7776806601712124E-2</v>
      </c>
      <c r="G196" s="56">
        <f t="shared" si="101"/>
        <v>1.3663590323658706E-2</v>
      </c>
      <c r="H196" s="56">
        <f t="shared" si="101"/>
        <v>0.7722453386609277</v>
      </c>
      <c r="I196" s="56">
        <f t="shared" si="101"/>
        <v>2.7457554913273566E-2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133</v>
      </c>
      <c r="C197" s="99">
        <f t="shared" ref="C197:I197" si="103">IFERROR(C192/SUM($C192:$I192),"-")</f>
        <v>0.24138896887003294</v>
      </c>
      <c r="D197" s="95">
        <f t="shared" si="103"/>
        <v>0.42089995436177985</v>
      </c>
      <c r="E197" s="95">
        <f t="shared" si="103"/>
        <v>0.10515790236554844</v>
      </c>
      <c r="F197" s="95">
        <f t="shared" si="103"/>
        <v>2.2070878310484845E-2</v>
      </c>
      <c r="G197" s="95">
        <f t="shared" si="103"/>
        <v>8.2683527344737009E-2</v>
      </c>
      <c r="H197" s="95">
        <f t="shared" si="103"/>
        <v>6.792455786750029E-2</v>
      </c>
      <c r="I197" s="95">
        <f t="shared" si="103"/>
        <v>5.9874210879916637E-2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8" spans="1:36" x14ac:dyDescent="0.25">
      <c r="D198" s="17"/>
    </row>
    <row r="199" spans="1:36" ht="17.25" x14ac:dyDescent="0.25">
      <c r="A199" s="748" t="s">
        <v>194</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57" t="str">
        <f>$A$1</f>
        <v>North Lanarkshire</v>
      </c>
      <c r="D201" s="758"/>
      <c r="E201" s="758"/>
      <c r="F201" s="758"/>
      <c r="G201" s="758"/>
      <c r="H201" s="758"/>
      <c r="I201" s="758"/>
      <c r="J201" s="758"/>
      <c r="K201" s="758"/>
      <c r="L201" s="758"/>
      <c r="M201" s="758"/>
      <c r="N201" s="758"/>
      <c r="O201" s="758"/>
      <c r="P201" s="758"/>
      <c r="Q201" s="758"/>
      <c r="R201" s="758"/>
      <c r="S201" s="773"/>
      <c r="T201" s="757" t="s">
        <v>120</v>
      </c>
      <c r="U201" s="758"/>
      <c r="V201" s="758"/>
      <c r="W201" s="758"/>
      <c r="X201" s="758"/>
      <c r="Y201" s="758"/>
      <c r="Z201" s="758"/>
      <c r="AA201" s="758"/>
      <c r="AB201" s="758"/>
      <c r="AC201" s="758"/>
      <c r="AD201" s="758"/>
      <c r="AE201" s="758"/>
      <c r="AF201" s="758"/>
      <c r="AG201" s="758"/>
      <c r="AH201" s="758"/>
      <c r="AI201" s="758"/>
      <c r="AJ201" s="758"/>
    </row>
    <row r="202" spans="1:36" ht="15" customHeight="1" x14ac:dyDescent="0.25">
      <c r="B202" s="7"/>
      <c r="C202" s="770" t="s">
        <v>195</v>
      </c>
      <c r="D202" s="771"/>
      <c r="E202" s="771"/>
      <c r="F202" s="771"/>
      <c r="G202" s="771"/>
      <c r="H202" s="771"/>
      <c r="I202" s="771"/>
      <c r="J202" s="772"/>
      <c r="K202" s="771" t="s">
        <v>196</v>
      </c>
      <c r="L202" s="771"/>
      <c r="M202" s="771"/>
      <c r="N202" s="771"/>
      <c r="O202" s="771"/>
      <c r="P202" s="771"/>
      <c r="Q202" s="771"/>
      <c r="R202" s="553"/>
      <c r="S202" s="17"/>
      <c r="T202" s="770" t="s">
        <v>195</v>
      </c>
      <c r="U202" s="771"/>
      <c r="V202" s="771"/>
      <c r="W202" s="771"/>
      <c r="X202" s="771"/>
      <c r="Y202" s="771"/>
      <c r="Z202" s="771"/>
      <c r="AA202" s="772"/>
      <c r="AB202" s="771" t="s">
        <v>196</v>
      </c>
      <c r="AC202" s="771"/>
      <c r="AD202" s="771"/>
      <c r="AE202" s="771"/>
      <c r="AF202" s="771"/>
      <c r="AG202" s="771"/>
      <c r="AH202" s="771"/>
      <c r="AI202" s="553"/>
      <c r="AJ202" s="17"/>
    </row>
    <row r="203" spans="1:36" ht="15" customHeight="1" x14ac:dyDescent="0.25">
      <c r="B203" s="7"/>
      <c r="C203" s="759" t="s">
        <v>197</v>
      </c>
      <c r="D203" s="760"/>
      <c r="E203" s="760"/>
      <c r="F203" s="760"/>
      <c r="G203" s="760" t="s">
        <v>198</v>
      </c>
      <c r="H203" s="760"/>
      <c r="I203" s="760"/>
      <c r="J203" s="9"/>
      <c r="K203" s="778" t="s">
        <v>199</v>
      </c>
      <c r="L203" s="778"/>
      <c r="M203" s="778"/>
      <c r="N203" s="778" t="s">
        <v>200</v>
      </c>
      <c r="O203" s="778"/>
      <c r="P203" s="778"/>
      <c r="Q203" s="7"/>
      <c r="R203" s="553"/>
      <c r="S203" s="17"/>
      <c r="T203" s="759" t="s">
        <v>197</v>
      </c>
      <c r="U203" s="760"/>
      <c r="V203" s="760"/>
      <c r="W203" s="760"/>
      <c r="X203" s="760" t="s">
        <v>198</v>
      </c>
      <c r="Y203" s="760"/>
      <c r="Z203" s="760"/>
      <c r="AA203" s="9"/>
      <c r="AB203" s="778" t="s">
        <v>199</v>
      </c>
      <c r="AC203" s="778"/>
      <c r="AD203" s="778"/>
      <c r="AE203" s="778" t="s">
        <v>200</v>
      </c>
      <c r="AF203" s="778"/>
      <c r="AG203" s="778"/>
      <c r="AH203" s="7"/>
      <c r="AI203" s="553"/>
      <c r="AJ203" s="17"/>
    </row>
    <row r="204" spans="1:36" ht="65.25" thickBot="1" x14ac:dyDescent="0.3">
      <c r="B204" s="8" t="s">
        <v>115</v>
      </c>
      <c r="C204" s="115" t="s">
        <v>201</v>
      </c>
      <c r="D204" s="116" t="s">
        <v>202</v>
      </c>
      <c r="E204" s="116" t="s">
        <v>203</v>
      </c>
      <c r="F204" s="117" t="s">
        <v>204</v>
      </c>
      <c r="G204" s="118" t="s">
        <v>205</v>
      </c>
      <c r="H204" s="116" t="s">
        <v>206</v>
      </c>
      <c r="I204" s="119" t="s">
        <v>207</v>
      </c>
      <c r="J204" s="120" t="s">
        <v>208</v>
      </c>
      <c r="K204" s="116" t="s">
        <v>209</v>
      </c>
      <c r="L204" s="116" t="s">
        <v>210</v>
      </c>
      <c r="M204" s="117" t="s">
        <v>211</v>
      </c>
      <c r="N204" s="118" t="s">
        <v>212</v>
      </c>
      <c r="O204" s="116" t="s">
        <v>213</v>
      </c>
      <c r="P204" s="119" t="s">
        <v>214</v>
      </c>
      <c r="Q204" s="121" t="s">
        <v>215</v>
      </c>
      <c r="R204" s="554" t="s">
        <v>157</v>
      </c>
      <c r="S204" s="121" t="s">
        <v>124</v>
      </c>
      <c r="T204" s="115" t="s">
        <v>201</v>
      </c>
      <c r="U204" s="116" t="s">
        <v>202</v>
      </c>
      <c r="V204" s="116" t="s">
        <v>203</v>
      </c>
      <c r="W204" s="117" t="s">
        <v>204</v>
      </c>
      <c r="X204" s="118" t="s">
        <v>205</v>
      </c>
      <c r="Y204" s="116" t="s">
        <v>206</v>
      </c>
      <c r="Z204" s="119" t="s">
        <v>207</v>
      </c>
      <c r="AA204" s="120" t="s">
        <v>208</v>
      </c>
      <c r="AB204" s="116" t="s">
        <v>209</v>
      </c>
      <c r="AC204" s="116" t="s">
        <v>210</v>
      </c>
      <c r="AD204" s="117" t="s">
        <v>211</v>
      </c>
      <c r="AE204" s="118" t="s">
        <v>212</v>
      </c>
      <c r="AF204" s="116" t="s">
        <v>213</v>
      </c>
      <c r="AG204" s="119" t="s">
        <v>214</v>
      </c>
      <c r="AH204" s="121" t="s">
        <v>215</v>
      </c>
      <c r="AI204" s="554" t="s">
        <v>157</v>
      </c>
      <c r="AJ204" s="121" t="s">
        <v>124</v>
      </c>
    </row>
    <row r="205" spans="1:36" x14ac:dyDescent="0.25">
      <c r="B205" s="85" t="s">
        <v>148</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130</v>
      </c>
      <c r="C206" s="79">
        <v>98</v>
      </c>
      <c r="D206" s="80">
        <v>24</v>
      </c>
      <c r="E206" s="80">
        <v>18</v>
      </c>
      <c r="F206" s="109">
        <v>140</v>
      </c>
      <c r="G206" s="107">
        <v>84</v>
      </c>
      <c r="H206" s="80">
        <v>44</v>
      </c>
      <c r="I206" s="111">
        <v>128</v>
      </c>
      <c r="J206" s="103">
        <f>SUM(F206,I206)</f>
        <v>268</v>
      </c>
      <c r="K206" s="80">
        <v>259</v>
      </c>
      <c r="L206" s="80">
        <v>12</v>
      </c>
      <c r="M206" s="114">
        <f>SUM(K206:L206)</f>
        <v>271</v>
      </c>
      <c r="N206" s="107">
        <v>60</v>
      </c>
      <c r="O206" s="80">
        <v>0</v>
      </c>
      <c r="P206" s="113">
        <f>SUM(N206:O206)</f>
        <v>60</v>
      </c>
      <c r="Q206" s="102">
        <f>SUM(M206,P206)</f>
        <v>331</v>
      </c>
      <c r="R206" s="555">
        <v>21103</v>
      </c>
      <c r="S206" s="102">
        <v>0</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5">
        <v>84337.77</v>
      </c>
      <c r="AJ206" s="102">
        <v>10421.754999999999</v>
      </c>
    </row>
    <row r="207" spans="1:36" x14ac:dyDescent="0.25">
      <c r="B207" s="149" t="s">
        <v>131</v>
      </c>
      <c r="C207" s="82">
        <v>0</v>
      </c>
      <c r="D207" s="83">
        <v>0</v>
      </c>
      <c r="E207" s="83">
        <v>0</v>
      </c>
      <c r="F207" s="324">
        <v>67</v>
      </c>
      <c r="G207" s="325">
        <v>0</v>
      </c>
      <c r="H207" s="83">
        <v>0</v>
      </c>
      <c r="I207" s="326">
        <v>32</v>
      </c>
      <c r="J207" s="327">
        <f t="shared" ref="J207:J209" si="105">SUM(F207,I207)</f>
        <v>99</v>
      </c>
      <c r="K207" s="83">
        <v>166</v>
      </c>
      <c r="L207" s="83">
        <v>0</v>
      </c>
      <c r="M207" s="328">
        <f t="shared" ref="M207:M209" si="106">SUM(K207:L207)</f>
        <v>166</v>
      </c>
      <c r="N207" s="325">
        <v>34</v>
      </c>
      <c r="O207" s="83">
        <v>6</v>
      </c>
      <c r="P207" s="329">
        <f t="shared" ref="P207:P209" si="107">SUM(N207:O207)</f>
        <v>40</v>
      </c>
      <c r="Q207" s="330">
        <f t="shared" ref="Q207:Q209" si="108">SUM(M207,P207)</f>
        <v>206</v>
      </c>
      <c r="R207" s="556">
        <v>0</v>
      </c>
      <c r="S207" s="330">
        <v>0</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6">
        <v>42018.83</v>
      </c>
      <c r="AJ207" s="330">
        <v>2397</v>
      </c>
    </row>
    <row r="208" spans="1:36" x14ac:dyDescent="0.25">
      <c r="B208" s="148" t="s">
        <v>132</v>
      </c>
      <c r="C208" s="79">
        <v>369</v>
      </c>
      <c r="D208" s="80">
        <v>472</v>
      </c>
      <c r="E208" s="80">
        <v>24.8</v>
      </c>
      <c r="F208" s="109">
        <v>1309.55</v>
      </c>
      <c r="G208" s="107">
        <v>0</v>
      </c>
      <c r="H208" s="80">
        <v>0</v>
      </c>
      <c r="I208" s="111">
        <v>502.45</v>
      </c>
      <c r="J208" s="103">
        <f t="shared" si="105"/>
        <v>1812</v>
      </c>
      <c r="K208" s="80">
        <v>2049.8000000000002</v>
      </c>
      <c r="L208" s="80">
        <v>228.8</v>
      </c>
      <c r="M208" s="114">
        <f t="shared" si="106"/>
        <v>2278.6000000000004</v>
      </c>
      <c r="N208" s="107">
        <v>1430.4</v>
      </c>
      <c r="O208" s="80">
        <v>349.25</v>
      </c>
      <c r="P208" s="113">
        <f t="shared" si="107"/>
        <v>1779.65</v>
      </c>
      <c r="Q208" s="102">
        <f t="shared" si="108"/>
        <v>4058.2500000000005</v>
      </c>
      <c r="R208" s="555">
        <v>20665.849999999999</v>
      </c>
      <c r="S208" s="102">
        <v>550.04999999999995</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5">
        <v>74343.600000000006</v>
      </c>
      <c r="AJ208" s="102">
        <v>6593.7</v>
      </c>
    </row>
    <row r="209" spans="1:36" x14ac:dyDescent="0.25">
      <c r="B209" s="96" t="s">
        <v>133</v>
      </c>
      <c r="C209" s="98">
        <v>8</v>
      </c>
      <c r="D209" s="97">
        <v>35</v>
      </c>
      <c r="E209" s="97">
        <v>5</v>
      </c>
      <c r="F209" s="541">
        <v>691.09</v>
      </c>
      <c r="G209" s="542">
        <v>6</v>
      </c>
      <c r="H209" s="97">
        <v>1</v>
      </c>
      <c r="I209" s="543">
        <v>544.03</v>
      </c>
      <c r="J209" s="544">
        <f t="shared" si="105"/>
        <v>1235.1199999999999</v>
      </c>
      <c r="K209" s="97">
        <v>1486.95</v>
      </c>
      <c r="L209" s="97">
        <v>226.72</v>
      </c>
      <c r="M209" s="545">
        <f t="shared" si="106"/>
        <v>1713.67</v>
      </c>
      <c r="N209" s="542">
        <v>837.12</v>
      </c>
      <c r="O209" s="97">
        <v>279.13</v>
      </c>
      <c r="P209" s="546">
        <f t="shared" si="107"/>
        <v>1116.25</v>
      </c>
      <c r="Q209" s="547">
        <f t="shared" si="108"/>
        <v>2829.92</v>
      </c>
      <c r="R209" s="557">
        <v>396.27</v>
      </c>
      <c r="S209" s="547">
        <v>409.24</v>
      </c>
      <c r="T209" s="98">
        <v>1947.97</v>
      </c>
      <c r="U209" s="97">
        <v>631.44000000000005</v>
      </c>
      <c r="V209" s="97">
        <v>354.93</v>
      </c>
      <c r="W209" s="541">
        <v>17226.6924</v>
      </c>
      <c r="X209" s="542">
        <v>4393.8450000000003</v>
      </c>
      <c r="Y209" s="97">
        <v>1465.3</v>
      </c>
      <c r="Z209" s="543">
        <v>16461.379200000003</v>
      </c>
      <c r="AA209" s="544">
        <f t="shared" si="109"/>
        <v>33688.071600000003</v>
      </c>
      <c r="AB209" s="97">
        <v>56446.138200000001</v>
      </c>
      <c r="AC209" s="97">
        <v>6480.6152000000002</v>
      </c>
      <c r="AD209" s="545">
        <f t="shared" si="110"/>
        <v>62926.753400000001</v>
      </c>
      <c r="AE209" s="542">
        <v>18603.768199999999</v>
      </c>
      <c r="AF209" s="97">
        <v>7324.6827999999996</v>
      </c>
      <c r="AG209" s="546">
        <f t="shared" si="111"/>
        <v>25928.450999999997</v>
      </c>
      <c r="AH209" s="547">
        <f t="shared" si="112"/>
        <v>88855.204400000002</v>
      </c>
      <c r="AI209" s="557">
        <v>72464.784</v>
      </c>
      <c r="AJ209" s="547">
        <v>4179.8789999999999</v>
      </c>
    </row>
    <row r="210" spans="1:36" x14ac:dyDescent="0.25">
      <c r="B210" s="5" t="s">
        <v>149</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130</v>
      </c>
      <c r="C211" s="58">
        <f>IFERROR(C206/SUM($J206,$Q206,$R206,$S206),"-")</f>
        <v>4.5157128375264951E-3</v>
      </c>
      <c r="D211" s="56">
        <f t="shared" ref="D211:F211" si="113">IFERROR(D206/SUM($J206,$Q206,$R206,$S206),"-")</f>
        <v>1.105888858169754E-3</v>
      </c>
      <c r="E211" s="56">
        <f t="shared" si="113"/>
        <v>8.2941664362731543E-4</v>
      </c>
      <c r="F211" s="110">
        <f t="shared" si="113"/>
        <v>6.4510183393235642E-3</v>
      </c>
      <c r="G211" s="108">
        <f t="shared" ref="G211:S211" si="114">IFERROR(G206/SUM($J206,$Q206,$R206,$S206),"-")</f>
        <v>3.8706110035941388E-3</v>
      </c>
      <c r="H211" s="56">
        <f t="shared" si="114"/>
        <v>2.0274629066445488E-3</v>
      </c>
      <c r="I211" s="112">
        <f t="shared" si="114"/>
        <v>5.8980739102386876E-3</v>
      </c>
      <c r="J211" s="508">
        <f t="shared" si="114"/>
        <v>1.2349092249562252E-2</v>
      </c>
      <c r="K211" s="56">
        <f t="shared" si="114"/>
        <v>1.1934383927748595E-2</v>
      </c>
      <c r="L211" s="56">
        <f t="shared" si="114"/>
        <v>5.5294442908487699E-4</v>
      </c>
      <c r="M211" s="110">
        <f t="shared" si="114"/>
        <v>1.2487328356833471E-2</v>
      </c>
      <c r="N211" s="108">
        <f t="shared" si="114"/>
        <v>2.764722145424385E-3</v>
      </c>
      <c r="O211" s="56">
        <f t="shared" si="114"/>
        <v>0</v>
      </c>
      <c r="P211" s="112">
        <f t="shared" si="114"/>
        <v>2.764722145424385E-3</v>
      </c>
      <c r="Q211" s="510">
        <f t="shared" si="114"/>
        <v>1.5252050502257856E-2</v>
      </c>
      <c r="R211" s="558">
        <f t="shared" si="114"/>
        <v>0.97239885724817987</v>
      </c>
      <c r="S211" s="510">
        <f t="shared" si="114"/>
        <v>0</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8">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0">
        <f t="shared" si="115"/>
        <v>0.34012870944750312</v>
      </c>
      <c r="AI211" s="558">
        <f t="shared" si="115"/>
        <v>0.46456799000380122</v>
      </c>
      <c r="AJ211" s="510">
        <f t="shared" si="115"/>
        <v>5.7407419862560573E-2</v>
      </c>
    </row>
    <row r="212" spans="1:36" x14ac:dyDescent="0.25">
      <c r="B212" s="149" t="s">
        <v>131</v>
      </c>
      <c r="C212" s="59">
        <f t="shared" ref="C212:S212" si="116">IFERROR(C207/SUM($J207,$Q207,$R207,$S207),"-")</f>
        <v>0</v>
      </c>
      <c r="D212" s="50">
        <f t="shared" si="116"/>
        <v>0</v>
      </c>
      <c r="E212" s="50">
        <f t="shared" si="116"/>
        <v>0</v>
      </c>
      <c r="F212" s="332">
        <f t="shared" si="116"/>
        <v>0.21967213114754097</v>
      </c>
      <c r="G212" s="333">
        <f t="shared" si="116"/>
        <v>0</v>
      </c>
      <c r="H212" s="50">
        <f t="shared" si="116"/>
        <v>0</v>
      </c>
      <c r="I212" s="334">
        <f t="shared" si="116"/>
        <v>0.10491803278688525</v>
      </c>
      <c r="J212" s="509">
        <f t="shared" si="116"/>
        <v>0.32459016393442625</v>
      </c>
      <c r="K212" s="50">
        <f t="shared" si="116"/>
        <v>0.54426229508196722</v>
      </c>
      <c r="L212" s="50">
        <f t="shared" si="116"/>
        <v>0</v>
      </c>
      <c r="M212" s="332">
        <f t="shared" si="116"/>
        <v>0.54426229508196722</v>
      </c>
      <c r="N212" s="333">
        <f t="shared" si="116"/>
        <v>0.11147540983606558</v>
      </c>
      <c r="O212" s="50">
        <f t="shared" si="116"/>
        <v>1.9672131147540985E-2</v>
      </c>
      <c r="P212" s="334">
        <f t="shared" si="116"/>
        <v>0.13114754098360656</v>
      </c>
      <c r="Q212" s="331">
        <f t="shared" si="116"/>
        <v>0.67540983606557381</v>
      </c>
      <c r="R212" s="559">
        <f t="shared" si="116"/>
        <v>0</v>
      </c>
      <c r="S212" s="331">
        <f t="shared" si="116"/>
        <v>0</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09">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59">
        <f t="shared" si="117"/>
        <v>0.27849200136704805</v>
      </c>
      <c r="AJ212" s="331">
        <f t="shared" si="117"/>
        <v>1.5886813775557628E-2</v>
      </c>
    </row>
    <row r="213" spans="1:36" x14ac:dyDescent="0.25">
      <c r="B213" s="148" t="s">
        <v>132</v>
      </c>
      <c r="C213" s="58">
        <f t="shared" ref="C213:S213" si="118">IFERROR(C208/SUM($J208,$Q208,$R208,$S208),"-")</f>
        <v>1.3623198571963901E-2</v>
      </c>
      <c r="D213" s="56">
        <f t="shared" si="118"/>
        <v>1.7425880016170629E-2</v>
      </c>
      <c r="E213" s="56">
        <f t="shared" si="118"/>
        <v>9.1559708559540585E-4</v>
      </c>
      <c r="F213" s="110">
        <f t="shared" si="118"/>
        <v>4.8347587235542888E-2</v>
      </c>
      <c r="G213" s="108">
        <f t="shared" si="118"/>
        <v>0</v>
      </c>
      <c r="H213" s="56">
        <f t="shared" si="118"/>
        <v>0</v>
      </c>
      <c r="I213" s="112">
        <f t="shared" si="118"/>
        <v>1.8550070792637565E-2</v>
      </c>
      <c r="J213" s="508">
        <f t="shared" si="118"/>
        <v>6.6897658028180457E-2</v>
      </c>
      <c r="K213" s="56">
        <f t="shared" si="118"/>
        <v>7.5677052663446098E-2</v>
      </c>
      <c r="L213" s="56">
        <f t="shared" si="118"/>
        <v>8.4471214993640676E-3</v>
      </c>
      <c r="M213" s="110">
        <f t="shared" si="118"/>
        <v>8.4124174162810164E-2</v>
      </c>
      <c r="N213" s="108">
        <f t="shared" si="118"/>
        <v>5.2809277065954383E-2</v>
      </c>
      <c r="O213" s="56">
        <f t="shared" si="118"/>
        <v>1.2894043634846593E-2</v>
      </c>
      <c r="P213" s="112">
        <f t="shared" si="118"/>
        <v>6.5703320700800968E-2</v>
      </c>
      <c r="Q213" s="510">
        <f t="shared" si="118"/>
        <v>0.14982749486361113</v>
      </c>
      <c r="R213" s="558">
        <f t="shared" si="118"/>
        <v>0.76296742061902489</v>
      </c>
      <c r="S213" s="510">
        <f t="shared" si="118"/>
        <v>2.0307426489183586E-2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8">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0">
        <f t="shared" si="119"/>
        <v>0.4204238834958941</v>
      </c>
      <c r="AI213" s="558">
        <f t="shared" si="119"/>
        <v>0.37218730958802498</v>
      </c>
      <c r="AJ213" s="510">
        <f t="shared" si="119"/>
        <v>3.3010124116004069E-2</v>
      </c>
    </row>
    <row r="214" spans="1:36" ht="15.75" thickBot="1" x14ac:dyDescent="0.3">
      <c r="B214" s="94" t="s">
        <v>133</v>
      </c>
      <c r="C214" s="99">
        <f t="shared" ref="C214:S214" si="120">IFERROR(C209/SUM($J209,$Q209,$R209,$S209),"-")</f>
        <v>1.6425249715124577E-3</v>
      </c>
      <c r="D214" s="95">
        <f t="shared" si="120"/>
        <v>7.1860467503670027E-3</v>
      </c>
      <c r="E214" s="95">
        <f t="shared" si="120"/>
        <v>1.0265781071952861E-3</v>
      </c>
      <c r="F214" s="548">
        <f t="shared" si="120"/>
        <v>0.14189157282031806</v>
      </c>
      <c r="G214" s="549">
        <f t="shared" si="120"/>
        <v>1.2318937286343434E-3</v>
      </c>
      <c r="H214" s="95">
        <f t="shared" si="120"/>
        <v>2.0531562143905722E-4</v>
      </c>
      <c r="I214" s="550">
        <f t="shared" si="120"/>
        <v>0.11169785753149029</v>
      </c>
      <c r="J214" s="551">
        <f t="shared" si="120"/>
        <v>0.25358943035180831</v>
      </c>
      <c r="K214" s="95">
        <f t="shared" si="120"/>
        <v>0.30529406329880615</v>
      </c>
      <c r="L214" s="95">
        <f t="shared" si="120"/>
        <v>4.6549157692663053E-2</v>
      </c>
      <c r="M214" s="548">
        <f t="shared" si="120"/>
        <v>0.3518432209914692</v>
      </c>
      <c r="N214" s="549">
        <f t="shared" si="120"/>
        <v>0.17187381301906357</v>
      </c>
      <c r="O214" s="95">
        <f t="shared" si="120"/>
        <v>5.730974941228404E-2</v>
      </c>
      <c r="P214" s="550">
        <f t="shared" si="120"/>
        <v>0.22918356243134763</v>
      </c>
      <c r="Q214" s="552">
        <f t="shared" si="120"/>
        <v>0.58102678342281677</v>
      </c>
      <c r="R214" s="560">
        <f t="shared" si="120"/>
        <v>8.1360421307655195E-2</v>
      </c>
      <c r="S214" s="552">
        <f t="shared" si="120"/>
        <v>8.4023364917719778E-2</v>
      </c>
      <c r="T214" s="99">
        <f t="shared" ref="T214:AJ214" si="121">IFERROR(T209/SUM($AA209,$AH209,$AI209,$AJ209),"-")</f>
        <v>9.7795579881972683E-3</v>
      </c>
      <c r="U214" s="95">
        <f t="shared" si="121"/>
        <v>3.170071456987163E-3</v>
      </c>
      <c r="V214" s="95">
        <f t="shared" si="121"/>
        <v>1.7818849965609616E-3</v>
      </c>
      <c r="W214" s="548">
        <f t="shared" si="121"/>
        <v>8.6484615918436716E-2</v>
      </c>
      <c r="X214" s="549">
        <f t="shared" si="121"/>
        <v>2.2058790417024198E-2</v>
      </c>
      <c r="Y214" s="95">
        <f t="shared" si="121"/>
        <v>7.3563691022477022E-3</v>
      </c>
      <c r="Z214" s="550">
        <f t="shared" si="121"/>
        <v>8.2642449551124708E-2</v>
      </c>
      <c r="AA214" s="551">
        <f t="shared" si="121"/>
        <v>0.16912706546956141</v>
      </c>
      <c r="AB214" s="95">
        <f t="shared" si="121"/>
        <v>0.28338130553175717</v>
      </c>
      <c r="AC214" s="95">
        <f t="shared" si="121"/>
        <v>3.2535178748950261E-2</v>
      </c>
      <c r="AD214" s="548">
        <f t="shared" si="121"/>
        <v>0.3159164842807074</v>
      </c>
      <c r="AE214" s="549">
        <f t="shared" si="121"/>
        <v>9.3398065632879515E-2</v>
      </c>
      <c r="AF214" s="95">
        <f t="shared" si="121"/>
        <v>3.6772722468904104E-2</v>
      </c>
      <c r="AG214" s="550">
        <f t="shared" si="121"/>
        <v>0.13017078810178362</v>
      </c>
      <c r="AH214" s="552">
        <f t="shared" si="121"/>
        <v>0.44608727238249102</v>
      </c>
      <c r="AI214" s="560">
        <f t="shared" si="121"/>
        <v>0.3638010632762258</v>
      </c>
      <c r="AJ214" s="552">
        <f t="shared" si="121"/>
        <v>2.0984598871721848E-2</v>
      </c>
    </row>
    <row r="215" spans="1:36" x14ac:dyDescent="0.25">
      <c r="F215" s="17"/>
      <c r="U215" s="17"/>
    </row>
    <row r="216" spans="1:36" ht="17.25" x14ac:dyDescent="0.25">
      <c r="A216" s="142" t="s">
        <v>216</v>
      </c>
      <c r="F216" s="17"/>
      <c r="U216" s="17"/>
    </row>
    <row r="217" spans="1:36" x14ac:dyDescent="0.25">
      <c r="D217" s="566"/>
      <c r="F217" s="17"/>
      <c r="U217" s="17"/>
    </row>
    <row r="218" spans="1:36" x14ac:dyDescent="0.25">
      <c r="C218" s="757" t="str">
        <f>$A$1</f>
        <v>North Lanarkshire</v>
      </c>
      <c r="D218" s="758"/>
      <c r="E218" s="758"/>
      <c r="F218" s="758"/>
      <c r="G218" s="758"/>
      <c r="H218" s="758"/>
      <c r="I218" s="758"/>
      <c r="J218" s="757" t="s">
        <v>120</v>
      </c>
      <c r="K218" s="758"/>
      <c r="L218" s="758"/>
      <c r="M218" s="758"/>
      <c r="N218" s="758"/>
      <c r="O218" s="758"/>
      <c r="P218" s="758"/>
      <c r="U218" s="17"/>
    </row>
    <row r="219" spans="1:36" ht="103.5" thickBot="1" x14ac:dyDescent="0.3">
      <c r="B219" s="335" t="s">
        <v>116</v>
      </c>
      <c r="C219" s="336" t="s">
        <v>217</v>
      </c>
      <c r="D219" s="337" t="s">
        <v>218</v>
      </c>
      <c r="E219" s="337" t="s">
        <v>219</v>
      </c>
      <c r="F219" s="337" t="s">
        <v>220</v>
      </c>
      <c r="G219" s="337" t="s">
        <v>221</v>
      </c>
      <c r="H219" s="337" t="s">
        <v>222</v>
      </c>
      <c r="I219" s="465" t="s">
        <v>223</v>
      </c>
      <c r="J219" s="336" t="s">
        <v>217</v>
      </c>
      <c r="K219" s="337" t="s">
        <v>218</v>
      </c>
      <c r="L219" s="337" t="s">
        <v>219</v>
      </c>
      <c r="M219" s="337" t="s">
        <v>220</v>
      </c>
      <c r="N219" s="337" t="s">
        <v>221</v>
      </c>
      <c r="O219" s="337" t="s">
        <v>222</v>
      </c>
      <c r="P219" s="465" t="s">
        <v>223</v>
      </c>
      <c r="U219" s="17"/>
    </row>
    <row r="220" spans="1:36" x14ac:dyDescent="0.25">
      <c r="B220" s="85" t="s">
        <v>148</v>
      </c>
      <c r="C220" s="53"/>
      <c r="D220" s="51"/>
      <c r="E220" s="51"/>
      <c r="F220" s="51"/>
      <c r="G220" s="51"/>
      <c r="H220" s="51"/>
      <c r="I220" s="466"/>
      <c r="J220" s="53"/>
      <c r="K220" s="51"/>
      <c r="L220" s="51"/>
      <c r="M220" s="51"/>
      <c r="N220" s="51"/>
      <c r="O220" s="51"/>
      <c r="P220" s="466"/>
      <c r="U220" s="17"/>
    </row>
    <row r="221" spans="1:36" x14ac:dyDescent="0.25">
      <c r="B221" s="148" t="s">
        <v>132</v>
      </c>
      <c r="C221" s="564">
        <v>426.3</v>
      </c>
      <c r="D221" s="565">
        <v>0</v>
      </c>
      <c r="E221" s="565">
        <v>81.5</v>
      </c>
      <c r="F221" s="565">
        <v>45.9</v>
      </c>
      <c r="G221" s="565">
        <v>121.9</v>
      </c>
      <c r="H221" s="565">
        <v>42</v>
      </c>
      <c r="I221" s="567">
        <v>717.6</v>
      </c>
      <c r="J221" s="564">
        <v>7196.55</v>
      </c>
      <c r="K221" s="565">
        <v>2724.8</v>
      </c>
      <c r="L221" s="565">
        <v>1585.64</v>
      </c>
      <c r="M221" s="565">
        <v>1228.49</v>
      </c>
      <c r="N221" s="565">
        <v>2113.4699999999998</v>
      </c>
      <c r="O221" s="565">
        <v>928.49</v>
      </c>
      <c r="P221" s="567">
        <v>10531.8</v>
      </c>
      <c r="U221" s="17"/>
    </row>
    <row r="222" spans="1:36" x14ac:dyDescent="0.25">
      <c r="B222" s="96" t="s">
        <v>133</v>
      </c>
      <c r="C222" s="562">
        <v>585.09</v>
      </c>
      <c r="D222" s="563">
        <v>172.81</v>
      </c>
      <c r="E222" s="563">
        <v>77.540000000000006</v>
      </c>
      <c r="F222" s="563">
        <v>30.47</v>
      </c>
      <c r="G222" s="563">
        <v>105.96</v>
      </c>
      <c r="H222" s="563">
        <v>78.84</v>
      </c>
      <c r="I222" s="561">
        <v>0</v>
      </c>
      <c r="J222" s="562">
        <v>11103.3974</v>
      </c>
      <c r="K222" s="563">
        <v>8455.5781999999999</v>
      </c>
      <c r="L222" s="563">
        <v>1373.9906000000001</v>
      </c>
      <c r="M222" s="563">
        <v>1335.3532</v>
      </c>
      <c r="N222" s="563">
        <v>1951.9764</v>
      </c>
      <c r="O222" s="563">
        <v>881.6422</v>
      </c>
      <c r="P222" s="561">
        <v>6994</v>
      </c>
      <c r="R222" s="89"/>
      <c r="U222" s="17"/>
    </row>
    <row r="223" spans="1:36" x14ac:dyDescent="0.25">
      <c r="B223" s="5" t="s">
        <v>149</v>
      </c>
      <c r="C223" s="310"/>
      <c r="D223" s="319"/>
      <c r="E223" s="319"/>
      <c r="F223" s="319"/>
      <c r="G223" s="319"/>
      <c r="H223" s="319"/>
      <c r="I223" s="467"/>
      <c r="J223" s="310"/>
      <c r="K223" s="319"/>
      <c r="L223" s="319"/>
      <c r="M223" s="319"/>
      <c r="N223" s="319"/>
      <c r="O223" s="319"/>
      <c r="P223" s="467"/>
      <c r="U223" s="17"/>
    </row>
    <row r="224" spans="1:36" x14ac:dyDescent="0.25">
      <c r="B224" s="148" t="s">
        <v>132</v>
      </c>
      <c r="C224" s="570">
        <f>IFERROR(C221/$I221,"-")</f>
        <v>0.59406354515050164</v>
      </c>
      <c r="D224" s="571">
        <f t="shared" ref="D224:H224" si="122">IFERROR(D221/$I221,"-")</f>
        <v>0</v>
      </c>
      <c r="E224" s="571">
        <f t="shared" si="122"/>
        <v>0.11357302118171683</v>
      </c>
      <c r="F224" s="571">
        <f t="shared" si="122"/>
        <v>6.3963210702341136E-2</v>
      </c>
      <c r="G224" s="571">
        <f t="shared" si="122"/>
        <v>0.16987179487179488</v>
      </c>
      <c r="H224" s="571">
        <f t="shared" si="122"/>
        <v>5.8528428093645481E-2</v>
      </c>
      <c r="I224" s="573">
        <f>IFERROR(I221/Volume!$C21,"-")</f>
        <v>0.10192747468147664</v>
      </c>
      <c r="J224" s="570">
        <f>IFERROR(J221/$P221,"-")</f>
        <v>0.68331624223779419</v>
      </c>
      <c r="K224" s="571">
        <f t="shared" ref="K224:O224" si="123">IFERROR(K221/$P221,"-")</f>
        <v>0.25872120625154299</v>
      </c>
      <c r="L224" s="571">
        <f t="shared" si="123"/>
        <v>0.15055735961564026</v>
      </c>
      <c r="M224" s="571">
        <f t="shared" si="123"/>
        <v>0.11664577754989651</v>
      </c>
      <c r="N224" s="571">
        <f t="shared" si="123"/>
        <v>0.20067509827379934</v>
      </c>
      <c r="O224" s="571">
        <f t="shared" si="123"/>
        <v>8.8160618317856404E-2</v>
      </c>
      <c r="P224" s="573">
        <f>IFERROR(P221/Volume!$E21,"-")</f>
        <v>5.0209205020920494E-2</v>
      </c>
      <c r="U224" s="17"/>
    </row>
    <row r="225" spans="1:21" ht="15.75" thickBot="1" x14ac:dyDescent="0.3">
      <c r="B225" s="94" t="s">
        <v>133</v>
      </c>
      <c r="C225" s="568" t="str">
        <f t="shared" ref="C225:H225" si="124">IFERROR(C222/$I222,"-")</f>
        <v>-</v>
      </c>
      <c r="D225" s="569" t="str">
        <f t="shared" si="124"/>
        <v>-</v>
      </c>
      <c r="E225" s="569" t="str">
        <f t="shared" si="124"/>
        <v>-</v>
      </c>
      <c r="F225" s="569" t="str">
        <f t="shared" si="124"/>
        <v>-</v>
      </c>
      <c r="G225" s="569" t="str">
        <f t="shared" si="124"/>
        <v>-</v>
      </c>
      <c r="H225" s="569" t="str">
        <f t="shared" si="124"/>
        <v>-</v>
      </c>
      <c r="I225" s="572">
        <f>IFERROR(I222/Volume!$C22,"-")</f>
        <v>0</v>
      </c>
      <c r="J225" s="568">
        <f t="shared" ref="J225:O225" si="125">IFERROR(J222/$P222,"-")</f>
        <v>1.5875603946239634</v>
      </c>
      <c r="K225" s="569">
        <f t="shared" si="125"/>
        <v>1.208976008006863</v>
      </c>
      <c r="L225" s="569">
        <f t="shared" si="125"/>
        <v>0.19645275950814986</v>
      </c>
      <c r="M225" s="569">
        <f t="shared" si="125"/>
        <v>0.19092839576780096</v>
      </c>
      <c r="N225" s="569">
        <f t="shared" si="125"/>
        <v>0.27909299399485271</v>
      </c>
      <c r="O225" s="569">
        <f t="shared" si="125"/>
        <v>0.12605693451529884</v>
      </c>
      <c r="P225" s="572">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224</v>
      </c>
    </row>
    <row r="228" spans="1:21" x14ac:dyDescent="0.25">
      <c r="A228" s="10" t="s">
        <v>225</v>
      </c>
    </row>
    <row r="229" spans="1:21" x14ac:dyDescent="0.25">
      <c r="A229" s="10" t="s">
        <v>226</v>
      </c>
    </row>
    <row r="230" spans="1:21" x14ac:dyDescent="0.25">
      <c r="A230" s="10" t="s">
        <v>227</v>
      </c>
    </row>
    <row r="231" spans="1:21" x14ac:dyDescent="0.25">
      <c r="A231" s="10" t="s">
        <v>228</v>
      </c>
    </row>
    <row r="232" spans="1:21" x14ac:dyDescent="0.25">
      <c r="A232" s="10" t="s">
        <v>229</v>
      </c>
    </row>
    <row r="233" spans="1:21" x14ac:dyDescent="0.25">
      <c r="A233" s="10" t="s">
        <v>230</v>
      </c>
    </row>
    <row r="234" spans="1:21" x14ac:dyDescent="0.25">
      <c r="A234" s="10" t="s">
        <v>231</v>
      </c>
    </row>
  </sheetData>
  <mergeCells count="68">
    <mergeCell ref="T203:W203"/>
    <mergeCell ref="X203:Z203"/>
    <mergeCell ref="AB203:AD203"/>
    <mergeCell ref="AE203:AG203"/>
    <mergeCell ref="J218:P218"/>
    <mergeCell ref="K203:M203"/>
    <mergeCell ref="N203:P203"/>
    <mergeCell ref="C152:AD152"/>
    <mergeCell ref="I171:N171"/>
    <mergeCell ref="C170:N170"/>
    <mergeCell ref="AA137:AJ137"/>
    <mergeCell ref="AA136:AJ136"/>
    <mergeCell ref="C171:H171"/>
    <mergeCell ref="O171:R171"/>
    <mergeCell ref="O170:R170"/>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C201:S201"/>
    <mergeCell ref="J186:P186"/>
    <mergeCell ref="T201:AJ201"/>
    <mergeCell ref="T202:AA202"/>
    <mergeCell ref="AB202:AH202"/>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82" location="'Notes &amp; Caveats'!A19" display="Table C2.4 Money and Welfare Rights Advice Clients Reporting a Disability or Long-Term Condition in 2017/18 to 2021/22" xr:uid="{B755AA76-D25F-43E7-8E81-6024CBFFF02B}"/>
    <hyperlink ref="A134" location="'Notes &amp; Caveats'!A20" display="Table C2.6 Money and Welfare Rights Advice Clients by Economic Status in 2017/18 to 2021/223" xr:uid="{0D99213D-592F-4E90-9A80-2CCA610F3BE3}"/>
    <hyperlink ref="A168" location="'Notes &amp; Caveats'!A21" display="Table C2.7 Money and Welfare Rights Advice Clients by Housing Tenure in 2017/18 to 2021/221" xr:uid="{35220492-A608-4185-8490-E3B1E6E1FB99}"/>
    <hyperlink ref="A199" location="'Notes &amp; Caveats'!A22" display="Table C2.8 Money and Welfare Rights Advice Clients by Household Composition in 2018/19 to 2021/221" xr:uid="{2BA6AF71-3DF2-4C61-A2E3-6B0622D853B7}"/>
    <hyperlink ref="A216" location="'Notes &amp; Caveats'!A23" display="Table C2.9 Money and Welfare Rights Advice Clients who fall under Child Poverty Priority Groups 2021/228" xr:uid="{CA7254E2-89DE-4557-94DE-A06BDAF8311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6393-76FF-45BC-83FC-606051B0286E}">
  <dimension ref="A1:A22"/>
  <sheetViews>
    <sheetView workbookViewId="0"/>
  </sheetViews>
  <sheetFormatPr defaultRowHeight="15" x14ac:dyDescent="0.25"/>
  <cols>
    <col min="1" max="16384" width="9.140625" style="2"/>
  </cols>
  <sheetData>
    <row r="1" spans="1:1" x14ac:dyDescent="0.25">
      <c r="A1" s="752" t="s">
        <v>20</v>
      </c>
    </row>
    <row r="2" spans="1:1" ht="17.25" x14ac:dyDescent="0.25">
      <c r="A2" s="753" t="s">
        <v>232</v>
      </c>
    </row>
    <row r="22" spans="1:1" x14ac:dyDescent="0.25">
      <c r="A22" s="754" t="s">
        <v>233</v>
      </c>
    </row>
  </sheetData>
  <hyperlinks>
    <hyperlink ref="A1" location="Contents!A1" display="Contents!A1" xr:uid="{02AACC6B-8C2B-4111-874D-A3C224C8B39C}"/>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BD66-25A8-47AD-A74E-EE9DBF01DE4E}">
  <dimension ref="A1:A22"/>
  <sheetViews>
    <sheetView workbookViewId="0"/>
  </sheetViews>
  <sheetFormatPr defaultRowHeight="15" x14ac:dyDescent="0.25"/>
  <cols>
    <col min="1" max="16384" width="9.140625" style="2"/>
  </cols>
  <sheetData>
    <row r="1" spans="1:1" x14ac:dyDescent="0.25">
      <c r="A1" s="752" t="s">
        <v>20</v>
      </c>
    </row>
    <row r="2" spans="1:1" ht="17.25" x14ac:dyDescent="0.25">
      <c r="A2" s="753" t="s">
        <v>234</v>
      </c>
    </row>
    <row r="22" spans="1:1" x14ac:dyDescent="0.25">
      <c r="A22" s="754" t="s">
        <v>233</v>
      </c>
    </row>
  </sheetData>
  <hyperlinks>
    <hyperlink ref="A1" location="Contents!A1" display="Contents!A1" xr:uid="{72A87636-CB46-4B12-AA22-51013C8FD376}"/>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Z53"/>
  <sheetViews>
    <sheetView topLeftCell="B16" workbookViewId="0">
      <selection activeCell="D33" sqref="D33"/>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114</v>
      </c>
    </row>
    <row r="2" spans="1:14" x14ac:dyDescent="0.25">
      <c r="B2">
        <f>Demographics!B171</f>
        <v>0</v>
      </c>
      <c r="C2" t="str">
        <f>Demographics!C171</f>
        <v>North Lanarkshire</v>
      </c>
      <c r="D2">
        <f>Demographics!D171</f>
        <v>0</v>
      </c>
      <c r="E2">
        <f>Demographics!E171</f>
        <v>0</v>
      </c>
      <c r="F2">
        <f>Demographics!F171</f>
        <v>0</v>
      </c>
      <c r="G2">
        <f>Demographics!G171</f>
        <v>0</v>
      </c>
      <c r="H2">
        <f>Demographics!H171</f>
        <v>0</v>
      </c>
      <c r="I2" t="str">
        <f>Demographics!I171</f>
        <v>Scotland</v>
      </c>
      <c r="J2">
        <f>Demographics!J171</f>
        <v>0</v>
      </c>
      <c r="K2">
        <f>Demographics!K171</f>
        <v>0</v>
      </c>
      <c r="L2">
        <f>Demographics!L171</f>
        <v>0</v>
      </c>
      <c r="M2">
        <f>Demographics!M171</f>
        <v>0</v>
      </c>
      <c r="N2">
        <f>Demographics!N171</f>
        <v>0</v>
      </c>
    </row>
    <row r="3" spans="1:14" x14ac:dyDescent="0.25">
      <c r="B3" t="str">
        <f>Demographics!B172</f>
        <v>Housing Tenure</v>
      </c>
      <c r="C3" t="str">
        <f>Demographics!C172</f>
        <v>Owner Occupied</v>
      </c>
      <c r="D3" t="str">
        <f>Demographics!D172</f>
        <v>Social Rented</v>
      </c>
      <c r="E3" t="str">
        <f>Demographics!E172</f>
        <v>Private Rented</v>
      </c>
      <c r="F3" t="str">
        <f>Demographics!F172</f>
        <v>Other</v>
      </c>
      <c r="G3" t="str">
        <f>Demographics!G172</f>
        <v>Not recorded</v>
      </c>
      <c r="H3" t="str">
        <f>Demographics!H172</f>
        <v>Prefer not to answer</v>
      </c>
      <c r="I3" t="str">
        <f>Demographics!I172</f>
        <v>Owner Occupied</v>
      </c>
      <c r="J3" t="str">
        <f>Demographics!J172</f>
        <v>Social Rented</v>
      </c>
      <c r="K3" t="str">
        <f>Demographics!K172</f>
        <v>Private Rented</v>
      </c>
      <c r="L3" t="str">
        <f>Demographics!L172</f>
        <v>Other</v>
      </c>
      <c r="M3" t="str">
        <f>Demographics!M172</f>
        <v>Not recorded</v>
      </c>
      <c r="N3" t="str">
        <f>Demographics!N172</f>
        <v>Prefer not to answer</v>
      </c>
    </row>
    <row r="4" spans="1:14" ht="15" customHeight="1" x14ac:dyDescent="0.25">
      <c r="B4" t="str">
        <f>Demographics!B173</f>
        <v>Number</v>
      </c>
      <c r="C4">
        <f>Demographics!C173</f>
        <v>0</v>
      </c>
      <c r="D4">
        <f>Demographics!D173</f>
        <v>0</v>
      </c>
      <c r="E4">
        <f>Demographics!E173</f>
        <v>0</v>
      </c>
      <c r="F4">
        <f>Demographics!F173</f>
        <v>0</v>
      </c>
      <c r="G4">
        <f>Demographics!G173</f>
        <v>0</v>
      </c>
      <c r="H4">
        <f>Demographics!H173</f>
        <v>0</v>
      </c>
      <c r="I4">
        <f>Demographics!I173</f>
        <v>0</v>
      </c>
      <c r="J4">
        <f>Demographics!J173</f>
        <v>0</v>
      </c>
      <c r="K4">
        <f>Demographics!K173</f>
        <v>0</v>
      </c>
      <c r="L4">
        <f>Demographics!L173</f>
        <v>0</v>
      </c>
      <c r="M4">
        <f>Demographics!M173</f>
        <v>0</v>
      </c>
      <c r="N4">
        <f>Demographics!N173</f>
        <v>0</v>
      </c>
    </row>
    <row r="5" spans="1:14" x14ac:dyDescent="0.25">
      <c r="B5" t="str">
        <f>Demographics!B174</f>
        <v>2017/18</v>
      </c>
      <c r="C5">
        <f>Demographics!C174</f>
        <v>125</v>
      </c>
      <c r="D5">
        <f>Demographics!D174</f>
        <v>340</v>
      </c>
      <c r="E5">
        <f>Demographics!E174</f>
        <v>110</v>
      </c>
      <c r="F5">
        <f>Demographics!F174</f>
        <v>92</v>
      </c>
      <c r="G5">
        <f>Demographics!G174</f>
        <v>19</v>
      </c>
      <c r="H5">
        <f>Demographics!H174</f>
        <v>0</v>
      </c>
      <c r="I5">
        <f>Demographics!I174</f>
        <v>13867</v>
      </c>
      <c r="J5">
        <f>Demographics!J174</f>
        <v>33440</v>
      </c>
      <c r="K5">
        <f>Demographics!K174</f>
        <v>9127</v>
      </c>
      <c r="L5">
        <f>Demographics!L174</f>
        <v>8067</v>
      </c>
      <c r="M5">
        <f>Demographics!M174</f>
        <v>39342</v>
      </c>
      <c r="N5">
        <f>Demographics!N174</f>
        <v>0</v>
      </c>
    </row>
    <row r="6" spans="1:14" x14ac:dyDescent="0.25">
      <c r="B6" t="str">
        <f>Demographics!B175</f>
        <v>2018/19</v>
      </c>
      <c r="C6">
        <f>Demographics!C175</f>
        <v>154</v>
      </c>
      <c r="D6">
        <f>Demographics!D175</f>
        <v>271</v>
      </c>
      <c r="E6">
        <f>Demographics!E175</f>
        <v>77</v>
      </c>
      <c r="F6">
        <f>Demographics!F175</f>
        <v>99</v>
      </c>
      <c r="G6">
        <f>Demographics!G175</f>
        <v>21101</v>
      </c>
      <c r="H6">
        <f>Demographics!H175</f>
        <v>0</v>
      </c>
      <c r="I6">
        <f>Demographics!I175</f>
        <v>23012</v>
      </c>
      <c r="J6">
        <f>Demographics!J175</f>
        <v>54932</v>
      </c>
      <c r="K6">
        <f>Demographics!K175</f>
        <v>13782</v>
      </c>
      <c r="L6">
        <f>Demographics!L175</f>
        <v>13996</v>
      </c>
      <c r="M6">
        <f>Demographics!M175</f>
        <v>85407</v>
      </c>
      <c r="N6">
        <f>Demographics!N175</f>
        <v>6530</v>
      </c>
    </row>
    <row r="7" spans="1:14" x14ac:dyDescent="0.25">
      <c r="B7" t="str">
        <f>Demographics!B176</f>
        <v>2019/20</v>
      </c>
      <c r="C7">
        <f>Demographics!C176</f>
        <v>64</v>
      </c>
      <c r="D7">
        <f>Demographics!D176</f>
        <v>160</v>
      </c>
      <c r="E7">
        <f>Demographics!E176</f>
        <v>42</v>
      </c>
      <c r="F7">
        <f>Demographics!F176</f>
        <v>41</v>
      </c>
      <c r="G7">
        <f>Demographics!G176</f>
        <v>0</v>
      </c>
      <c r="H7">
        <f>Demographics!H176</f>
        <v>0</v>
      </c>
      <c r="I7">
        <f>Demographics!I176</f>
        <v>28876.974999999999</v>
      </c>
      <c r="J7">
        <f>Demographics!J176</f>
        <v>61388.25</v>
      </c>
      <c r="K7">
        <f>Demographics!K176</f>
        <v>15273.17</v>
      </c>
      <c r="L7">
        <f>Demographics!L176</f>
        <v>17278.355</v>
      </c>
      <c r="M7">
        <f>Demographics!M176</f>
        <v>47691.474999999999</v>
      </c>
      <c r="N7">
        <f>Demographics!N176</f>
        <v>2473.02</v>
      </c>
    </row>
    <row r="8" spans="1:14" x14ac:dyDescent="0.25">
      <c r="B8" t="str">
        <f>Demographics!B177</f>
        <v>2020/21</v>
      </c>
      <c r="C8">
        <f>Demographics!C177</f>
        <v>1616.15</v>
      </c>
      <c r="D8">
        <f>Demographics!D177</f>
        <v>2302.5500000000002</v>
      </c>
      <c r="E8">
        <f>Demographics!E177</f>
        <v>679.15</v>
      </c>
      <c r="F8">
        <f>Demographics!F177</f>
        <v>856.1</v>
      </c>
      <c r="G8">
        <f>Demographics!G177</f>
        <v>21027.7</v>
      </c>
      <c r="H8">
        <f>Demographics!H177</f>
        <v>747.65</v>
      </c>
      <c r="I8">
        <f>Demographics!I177</f>
        <v>29980.18</v>
      </c>
      <c r="J8">
        <f>Demographics!J177</f>
        <v>55980.68</v>
      </c>
      <c r="K8">
        <f>Demographics!K177</f>
        <v>16390.689999999999</v>
      </c>
      <c r="L8">
        <f>Demographics!L177</f>
        <v>17350.32</v>
      </c>
      <c r="M8">
        <f>Demographics!M177</f>
        <v>78451.95</v>
      </c>
      <c r="N8">
        <f>Demographics!N177</f>
        <v>7089.4</v>
      </c>
    </row>
    <row r="9" spans="1:14" x14ac:dyDescent="0.25">
      <c r="B9" t="str">
        <f>Demographics!B178</f>
        <v>2021/22</v>
      </c>
      <c r="C9">
        <f>Demographics!C178</f>
        <v>1232.3800000000001</v>
      </c>
      <c r="D9">
        <f>Demographics!D178</f>
        <v>2148.85</v>
      </c>
      <c r="E9">
        <f>Demographics!E178</f>
        <v>536.87</v>
      </c>
      <c r="F9">
        <f>Demographics!F178</f>
        <v>534.80999999999995</v>
      </c>
      <c r="G9">
        <f>Demographics!G178</f>
        <v>346.78</v>
      </c>
      <c r="H9">
        <f>Demographics!H178</f>
        <v>305.68</v>
      </c>
      <c r="I9">
        <f>Demographics!I178</f>
        <v>29610.597600000001</v>
      </c>
      <c r="J9">
        <f>Demographics!J178</f>
        <v>58679.905200000001</v>
      </c>
      <c r="K9">
        <f>Demographics!K178</f>
        <v>15156.204400000001</v>
      </c>
      <c r="L9">
        <f>Demographics!L178</f>
        <v>19517.5448</v>
      </c>
      <c r="M9">
        <f>Demographics!M178</f>
        <v>73623.151800000007</v>
      </c>
      <c r="N9">
        <f>Demographics!N178</f>
        <v>8023.7673999999997</v>
      </c>
    </row>
    <row r="10" spans="1:14" x14ac:dyDescent="0.25">
      <c r="B10" t="s">
        <v>235</v>
      </c>
    </row>
    <row r="11" spans="1:14" ht="15" customHeight="1" x14ac:dyDescent="0.25">
      <c r="B11" t="s">
        <v>128</v>
      </c>
      <c r="C11" s="504">
        <f>C5/SUM($C5:$F5)</f>
        <v>0.1874062968515742</v>
      </c>
      <c r="D11" s="504">
        <f t="shared" ref="D11:F11" si="0">D5/SUM($C5:$F5)</f>
        <v>0.50974512743628186</v>
      </c>
      <c r="E11" s="504">
        <f t="shared" si="0"/>
        <v>0.16491754122938532</v>
      </c>
      <c r="F11" s="504">
        <f t="shared" si="0"/>
        <v>0.13793103448275862</v>
      </c>
      <c r="G11" s="504"/>
      <c r="H11" s="504"/>
      <c r="I11" s="504">
        <f>I5/SUM($I5:$L5)</f>
        <v>0.21498891490054417</v>
      </c>
      <c r="J11" s="504">
        <f t="shared" ref="J11:L11" si="1">J5/SUM($I5:$L5)</f>
        <v>0.51844157454923179</v>
      </c>
      <c r="K11" s="504">
        <f t="shared" si="1"/>
        <v>0.14150168214446288</v>
      </c>
      <c r="L11" s="504">
        <f t="shared" si="1"/>
        <v>0.12506782840576114</v>
      </c>
    </row>
    <row r="12" spans="1:14" x14ac:dyDescent="0.25">
      <c r="B12" t="s">
        <v>130</v>
      </c>
      <c r="C12" s="504">
        <f t="shared" ref="C12:F12" si="2">C6/SUM($C6:$F6)</f>
        <v>0.2562396006655574</v>
      </c>
      <c r="D12" s="504">
        <f t="shared" si="2"/>
        <v>0.45091514143094841</v>
      </c>
      <c r="E12" s="504">
        <f t="shared" si="2"/>
        <v>0.1281198003327787</v>
      </c>
      <c r="F12" s="504">
        <f t="shared" si="2"/>
        <v>0.16472545757071547</v>
      </c>
      <c r="G12" s="504"/>
      <c r="H12" s="504"/>
      <c r="I12" s="504">
        <f t="shared" ref="I12:L12" si="3">I6/SUM($I6:$L6)</f>
        <v>0.21766519740451373</v>
      </c>
      <c r="J12" s="504">
        <f t="shared" si="3"/>
        <v>0.51958911106486827</v>
      </c>
      <c r="K12" s="504">
        <f t="shared" si="3"/>
        <v>0.13036075745823952</v>
      </c>
      <c r="L12" s="504">
        <f t="shared" si="3"/>
        <v>0.1323849340723785</v>
      </c>
    </row>
    <row r="13" spans="1:14" x14ac:dyDescent="0.25">
      <c r="B13" t="s">
        <v>131</v>
      </c>
      <c r="C13" s="504">
        <f t="shared" ref="C13:F13" si="4">C7/SUM($C7:$F7)</f>
        <v>0.20846905537459284</v>
      </c>
      <c r="D13" s="504">
        <f t="shared" si="4"/>
        <v>0.52117263843648209</v>
      </c>
      <c r="E13" s="504">
        <f t="shared" si="4"/>
        <v>0.13680781758957655</v>
      </c>
      <c r="F13" s="504">
        <f t="shared" si="4"/>
        <v>0.13355048859934854</v>
      </c>
      <c r="G13" s="504"/>
      <c r="H13" s="504"/>
      <c r="I13" s="504">
        <f t="shared" ref="I13:L13" si="5">I7/SUM($I7:$L7)</f>
        <v>0.23512244868879853</v>
      </c>
      <c r="J13" s="504">
        <f t="shared" si="5"/>
        <v>0.49983613798606458</v>
      </c>
      <c r="K13" s="504">
        <f t="shared" si="5"/>
        <v>0.12435738610572256</v>
      </c>
      <c r="L13" s="504">
        <f t="shared" si="5"/>
        <v>0.14068402721941428</v>
      </c>
    </row>
    <row r="14" spans="1:14" ht="15" customHeight="1" x14ac:dyDescent="0.25">
      <c r="B14" t="s">
        <v>132</v>
      </c>
      <c r="C14" s="504">
        <f t="shared" ref="C14:F14" si="6">C8/SUM($C8:$F8)</f>
        <v>0.29632651564462453</v>
      </c>
      <c r="D14" s="504">
        <f t="shared" si="6"/>
        <v>0.42218025467780229</v>
      </c>
      <c r="E14" s="504">
        <f t="shared" si="6"/>
        <v>0.12452442724997477</v>
      </c>
      <c r="F14" s="504">
        <f t="shared" si="6"/>
        <v>0.15696880242759834</v>
      </c>
      <c r="G14" s="504"/>
      <c r="H14" s="504"/>
      <c r="I14" s="504">
        <f t="shared" ref="I14:L14" si="7">I8/SUM($I8:$L8)</f>
        <v>0.25045707305992798</v>
      </c>
      <c r="J14" s="504">
        <f t="shared" si="7"/>
        <v>0.46766754771667313</v>
      </c>
      <c r="K14" s="504">
        <f t="shared" si="7"/>
        <v>0.13692927270058522</v>
      </c>
      <c r="L14" s="504">
        <f t="shared" si="7"/>
        <v>0.14494610652281373</v>
      </c>
    </row>
    <row r="15" spans="1:14" ht="45" customHeight="1" x14ac:dyDescent="0.25">
      <c r="B15" t="s">
        <v>133</v>
      </c>
      <c r="C15" s="504">
        <f t="shared" ref="C15:F15" si="8">C9/SUM($C9:$F9)</f>
        <v>0.27675834454323134</v>
      </c>
      <c r="D15" s="504">
        <f t="shared" si="8"/>
        <v>0.48257207084805215</v>
      </c>
      <c r="E15" s="504">
        <f t="shared" si="8"/>
        <v>0.12056610171775312</v>
      </c>
      <c r="F15" s="504">
        <f t="shared" si="8"/>
        <v>0.12010348289096343</v>
      </c>
      <c r="G15" s="504"/>
      <c r="H15" s="504"/>
      <c r="I15" s="504">
        <f t="shared" ref="I15:L15" si="9">I9/SUM($I9:$L9)</f>
        <v>0.24080655246046631</v>
      </c>
      <c r="J15" s="504">
        <f t="shared" si="9"/>
        <v>0.47721109383888249</v>
      </c>
      <c r="K15" s="504">
        <f t="shared" si="9"/>
        <v>0.1232569966757493</v>
      </c>
      <c r="L15" s="504">
        <f t="shared" si="9"/>
        <v>0.15872535702490181</v>
      </c>
    </row>
    <row r="17" spans="1:26" x14ac:dyDescent="0.25">
      <c r="A17" t="s">
        <v>113</v>
      </c>
      <c r="C17" s="318"/>
      <c r="D17" s="318"/>
      <c r="E17" s="318"/>
      <c r="F17" s="318"/>
    </row>
    <row r="18" spans="1:26" x14ac:dyDescent="0.25">
      <c r="B18">
        <f>Demographics!B137</f>
        <v>0</v>
      </c>
      <c r="C18" t="str">
        <f>Demographics!C137</f>
        <v>North Lanarkshire</v>
      </c>
      <c r="D18">
        <f>Demographics!D137</f>
        <v>0</v>
      </c>
      <c r="E18">
        <f>Demographics!E137</f>
        <v>0</v>
      </c>
      <c r="F18">
        <f>Demographics!F137</f>
        <v>0</v>
      </c>
      <c r="G18">
        <f>Demographics!G137</f>
        <v>0</v>
      </c>
      <c r="H18">
        <f>Demographics!H137</f>
        <v>0</v>
      </c>
      <c r="I18">
        <f>Demographics!I137</f>
        <v>0</v>
      </c>
      <c r="J18">
        <f>Demographics!J137</f>
        <v>0</v>
      </c>
      <c r="K18">
        <f>Demographics!K137</f>
        <v>0</v>
      </c>
      <c r="L18">
        <f>Demographics!L137</f>
        <v>0</v>
      </c>
      <c r="M18">
        <f>Demographics!M137</f>
        <v>0</v>
      </c>
      <c r="N18">
        <f>Demographics!N137</f>
        <v>0</v>
      </c>
      <c r="O18" t="str">
        <f>Demographics!O137</f>
        <v>Scotland</v>
      </c>
      <c r="P18">
        <f>Demographics!P137</f>
        <v>0</v>
      </c>
      <c r="Q18">
        <f>Demographics!Q137</f>
        <v>0</v>
      </c>
      <c r="R18">
        <f>Demographics!R137</f>
        <v>0</v>
      </c>
      <c r="S18">
        <f>Demographics!S137</f>
        <v>0</v>
      </c>
      <c r="T18">
        <f>Demographics!T137</f>
        <v>0</v>
      </c>
      <c r="U18">
        <f>Demographics!U137</f>
        <v>0</v>
      </c>
      <c r="V18">
        <f>Demographics!V137</f>
        <v>0</v>
      </c>
      <c r="W18">
        <f>Demographics!W137</f>
        <v>0</v>
      </c>
      <c r="X18">
        <f>Demographics!X137</f>
        <v>0</v>
      </c>
      <c r="Y18">
        <f>Demographics!Y137</f>
        <v>0</v>
      </c>
      <c r="Z18">
        <f>Demographics!Z137</f>
        <v>0</v>
      </c>
    </row>
    <row r="19" spans="1:26" x14ac:dyDescent="0.25">
      <c r="B19" t="str">
        <f>Demographics!B138</f>
        <v>Economic Status</v>
      </c>
      <c r="C19" t="str">
        <f>Demographics!C138</f>
        <v>Self-employed</v>
      </c>
      <c r="D19" t="str">
        <f>Demographics!D138</f>
        <v>Employed full-time</v>
      </c>
      <c r="E19" t="str">
        <f>Demographics!E138</f>
        <v>Employed part-time</v>
      </c>
      <c r="F19" t="str">
        <f>Demographics!F138</f>
        <v>Looking after the home or family</v>
      </c>
      <c r="G19" t="str">
        <f>Demographics!G138</f>
        <v>Permanently retired from work</v>
      </c>
      <c r="H19" t="str">
        <f>Demographics!H138</f>
        <v>Unemployed and seeking work</v>
      </c>
      <c r="I19" t="str">
        <f>Demographics!I138</f>
        <v>Student</v>
      </c>
      <c r="J19" t="str">
        <f>Demographics!J138</f>
        <v>Government work or training scheme</v>
      </c>
      <c r="K19" t="str">
        <f>Demographics!K138</f>
        <v>Disability/Illness</v>
      </c>
      <c r="L19" t="str">
        <f>Demographics!L138</f>
        <v>Other</v>
      </c>
      <c r="M19" t="str">
        <f>Demographics!M138</f>
        <v>Not recorded</v>
      </c>
      <c r="N19" t="str">
        <f>Demographics!N138</f>
        <v>Prefer not to answer</v>
      </c>
      <c r="O19" t="str">
        <f>Demographics!O138</f>
        <v>Self-employed</v>
      </c>
      <c r="P19" t="str">
        <f>Demographics!P138</f>
        <v>Employed full-time</v>
      </c>
      <c r="Q19" t="str">
        <f>Demographics!Q138</f>
        <v>Employed part-time</v>
      </c>
      <c r="R19" t="str">
        <f>Demographics!R138</f>
        <v>Looking after the home or family</v>
      </c>
      <c r="S19" t="str">
        <f>Demographics!S138</f>
        <v>Permanently retired from work</v>
      </c>
      <c r="T19" t="str">
        <f>Demographics!T138</f>
        <v>Unemployed and seeking work</v>
      </c>
      <c r="U19" t="str">
        <f>Demographics!U138</f>
        <v>Student</v>
      </c>
      <c r="V19" t="str">
        <f>Demographics!V138</f>
        <v>Government work or training scheme</v>
      </c>
      <c r="W19" t="str">
        <f>Demographics!W138</f>
        <v>Disability/Illness</v>
      </c>
      <c r="X19" t="str">
        <f>Demographics!X138</f>
        <v>Other</v>
      </c>
      <c r="Y19" t="str">
        <f>Demographics!Y138</f>
        <v>Not recorded</v>
      </c>
      <c r="Z19" t="str">
        <f>Demographics!Z138</f>
        <v>Prefer not to answer</v>
      </c>
    </row>
    <row r="20" spans="1:26" x14ac:dyDescent="0.25">
      <c r="B20" t="str">
        <f>Demographics!B139</f>
        <v>Number</v>
      </c>
      <c r="C20">
        <f>Demographics!C139</f>
        <v>0</v>
      </c>
      <c r="D20">
        <f>Demographics!D139</f>
        <v>0</v>
      </c>
      <c r="E20">
        <f>Demographics!E139</f>
        <v>0</v>
      </c>
      <c r="F20">
        <f>Demographics!F139</f>
        <v>0</v>
      </c>
      <c r="G20">
        <f>Demographics!G139</f>
        <v>0</v>
      </c>
      <c r="H20">
        <f>Demographics!H139</f>
        <v>0</v>
      </c>
      <c r="I20">
        <f>Demographics!I139</f>
        <v>0</v>
      </c>
      <c r="J20">
        <f>Demographics!J139</f>
        <v>0</v>
      </c>
      <c r="K20">
        <f>Demographics!K139</f>
        <v>0</v>
      </c>
      <c r="L20">
        <f>Demographics!L139</f>
        <v>0</v>
      </c>
      <c r="M20">
        <f>Demographics!M139</f>
        <v>0</v>
      </c>
      <c r="N20">
        <f>Demographics!N139</f>
        <v>0</v>
      </c>
      <c r="O20">
        <f>Demographics!O139</f>
        <v>0</v>
      </c>
      <c r="P20">
        <f>Demographics!P139</f>
        <v>0</v>
      </c>
      <c r="Q20">
        <f>Demographics!Q139</f>
        <v>0</v>
      </c>
      <c r="R20">
        <f>Demographics!R139</f>
        <v>0</v>
      </c>
      <c r="S20">
        <f>Demographics!S139</f>
        <v>0</v>
      </c>
      <c r="T20">
        <f>Demographics!T139</f>
        <v>0</v>
      </c>
      <c r="U20">
        <f>Demographics!U139</f>
        <v>0</v>
      </c>
      <c r="V20">
        <f>Demographics!V139</f>
        <v>0</v>
      </c>
      <c r="W20">
        <f>Demographics!W139</f>
        <v>0</v>
      </c>
      <c r="X20">
        <f>Demographics!X139</f>
        <v>0</v>
      </c>
      <c r="Y20">
        <f>Demographics!Y139</f>
        <v>0</v>
      </c>
      <c r="Z20">
        <f>Demographics!Z139</f>
        <v>0</v>
      </c>
    </row>
    <row r="21" spans="1:26" x14ac:dyDescent="0.25">
      <c r="B21" t="str">
        <f>Demographics!B140</f>
        <v>2017/18</v>
      </c>
      <c r="C21">
        <f>Demographics!C140</f>
        <v>26</v>
      </c>
      <c r="D21">
        <f>Demographics!D140</f>
        <v>227</v>
      </c>
      <c r="E21">
        <f>Demographics!E140</f>
        <v>95</v>
      </c>
      <c r="F21">
        <f>Demographics!F140</f>
        <v>24</v>
      </c>
      <c r="G21">
        <f>Demographics!G140</f>
        <v>53</v>
      </c>
      <c r="H21">
        <f>Demographics!H140</f>
        <v>257</v>
      </c>
      <c r="I21">
        <f>Demographics!I140</f>
        <v>12</v>
      </c>
      <c r="J21">
        <f>Demographics!J140</f>
        <v>0</v>
      </c>
      <c r="K21">
        <f>Demographics!K140</f>
        <v>45</v>
      </c>
      <c r="L21">
        <f>Demographics!L140</f>
        <v>24</v>
      </c>
      <c r="M21">
        <f>Demographics!M140</f>
        <v>20769</v>
      </c>
      <c r="N21">
        <f>Demographics!N140</f>
        <v>0</v>
      </c>
      <c r="O21">
        <f>Demographics!O140</f>
        <v>1882</v>
      </c>
      <c r="P21">
        <f>Demographics!P140</f>
        <v>10685</v>
      </c>
      <c r="Q21">
        <f>Demographics!Q140</f>
        <v>8489</v>
      </c>
      <c r="R21">
        <f>Demographics!R140</f>
        <v>4226</v>
      </c>
      <c r="S21">
        <f>Demographics!S140</f>
        <v>11906</v>
      </c>
      <c r="T21">
        <f>Demographics!T140</f>
        <v>8768</v>
      </c>
      <c r="U21">
        <f>Demographics!U140</f>
        <v>1748</v>
      </c>
      <c r="V21">
        <f>Demographics!V140</f>
        <v>99</v>
      </c>
      <c r="W21">
        <f>Demographics!W140</f>
        <v>31047</v>
      </c>
      <c r="X21">
        <f>Demographics!X140</f>
        <v>3028</v>
      </c>
      <c r="Y21">
        <f>Demographics!Y140</f>
        <v>54567</v>
      </c>
      <c r="Z21">
        <f>Demographics!Z140</f>
        <v>0</v>
      </c>
    </row>
    <row r="22" spans="1:26" x14ac:dyDescent="0.25">
      <c r="B22" t="str">
        <f>Demographics!B141</f>
        <v>2018/19</v>
      </c>
      <c r="C22">
        <f>Demographics!C141</f>
        <v>31</v>
      </c>
      <c r="D22">
        <f>Demographics!D141</f>
        <v>164</v>
      </c>
      <c r="E22">
        <f>Demographics!E141</f>
        <v>79</v>
      </c>
      <c r="F22">
        <f>Demographics!F141</f>
        <v>18</v>
      </c>
      <c r="G22">
        <f>Demographics!G141</f>
        <v>33</v>
      </c>
      <c r="H22">
        <f>Demographics!H141</f>
        <v>178</v>
      </c>
      <c r="I22">
        <f>Demographics!I141</f>
        <v>5</v>
      </c>
      <c r="J22">
        <f>Demographics!J141</f>
        <v>0</v>
      </c>
      <c r="K22">
        <f>Demographics!K141</f>
        <v>70</v>
      </c>
      <c r="L22">
        <f>Demographics!L141</f>
        <v>20</v>
      </c>
      <c r="M22">
        <f>Demographics!M141</f>
        <v>21104</v>
      </c>
      <c r="N22">
        <f>Demographics!N141</f>
        <v>0</v>
      </c>
      <c r="O22">
        <f>Demographics!O141</f>
        <v>3476.69</v>
      </c>
      <c r="P22">
        <f>Demographics!P141</f>
        <v>16169.253000000001</v>
      </c>
      <c r="Q22">
        <f>Demographics!Q141</f>
        <v>13547.993</v>
      </c>
      <c r="R22">
        <f>Demographics!R141</f>
        <v>5116.13</v>
      </c>
      <c r="S22">
        <f>Demographics!S141</f>
        <v>17357.834999999999</v>
      </c>
      <c r="T22">
        <f>Demographics!T141</f>
        <v>18156.504000000001</v>
      </c>
      <c r="U22">
        <f>Demographics!U141</f>
        <v>1855.5920000000001</v>
      </c>
      <c r="V22">
        <f>Demographics!V141</f>
        <v>815.86500000000001</v>
      </c>
      <c r="W22">
        <f>Demographics!W141</f>
        <v>35372.326000000001</v>
      </c>
      <c r="X22">
        <f>Demographics!X141</f>
        <v>3469.9360000000001</v>
      </c>
      <c r="Y22">
        <f>Demographics!Y141</f>
        <v>80313.315000000002</v>
      </c>
      <c r="Z22">
        <f>Demographics!Z141</f>
        <v>5733.77</v>
      </c>
    </row>
    <row r="23" spans="1:26" x14ac:dyDescent="0.25">
      <c r="B23" t="str">
        <f>Demographics!B142</f>
        <v>2019/20</v>
      </c>
      <c r="C23">
        <f>Demographics!C142</f>
        <v>10</v>
      </c>
      <c r="D23">
        <f>Demographics!D142</f>
        <v>91</v>
      </c>
      <c r="E23">
        <f>Demographics!E142</f>
        <v>40</v>
      </c>
      <c r="F23">
        <f>Demographics!F142</f>
        <v>10</v>
      </c>
      <c r="G23">
        <f>Demographics!G142</f>
        <v>21</v>
      </c>
      <c r="H23">
        <f>Demographics!H142</f>
        <v>99</v>
      </c>
      <c r="I23">
        <f>Demographics!I142</f>
        <v>5</v>
      </c>
      <c r="J23">
        <f>Demographics!J142</f>
        <v>0</v>
      </c>
      <c r="K23">
        <f>Demographics!K142</f>
        <v>21</v>
      </c>
      <c r="L23">
        <f>Demographics!L142</f>
        <v>9</v>
      </c>
      <c r="M23">
        <f>Demographics!M142</f>
        <v>0</v>
      </c>
      <c r="N23">
        <f>Demographics!N142</f>
        <v>0</v>
      </c>
      <c r="O23">
        <f>Demographics!O142</f>
        <v>3440.2649999999999</v>
      </c>
      <c r="P23">
        <f>Demographics!P142</f>
        <v>15145.3</v>
      </c>
      <c r="Q23">
        <f>Demographics!Q142</f>
        <v>12787.3</v>
      </c>
      <c r="R23">
        <f>Demographics!R142</f>
        <v>4866.66</v>
      </c>
      <c r="S23">
        <f>Demographics!S142</f>
        <v>22594.07</v>
      </c>
      <c r="T23">
        <f>Demographics!T142</f>
        <v>21166.37</v>
      </c>
      <c r="U23">
        <f>Demographics!U142</f>
        <v>2669.855</v>
      </c>
      <c r="V23">
        <f>Demographics!V142</f>
        <v>141.08000000000001</v>
      </c>
      <c r="W23">
        <f>Demographics!W142</f>
        <v>41115.339999999997</v>
      </c>
      <c r="X23">
        <f>Demographics!X142</f>
        <v>6997.2349999999997</v>
      </c>
      <c r="Y23">
        <f>Demographics!Y142</f>
        <v>44610.875</v>
      </c>
      <c r="Z23">
        <f>Demographics!Z142</f>
        <v>2016.895</v>
      </c>
    </row>
    <row r="24" spans="1:26" x14ac:dyDescent="0.25">
      <c r="B24" t="str">
        <f>Demographics!B143</f>
        <v>2020/21</v>
      </c>
      <c r="C24">
        <f>Demographics!C143</f>
        <v>261.85000000000002</v>
      </c>
      <c r="D24">
        <f>Demographics!D143</f>
        <v>1031.5</v>
      </c>
      <c r="E24">
        <f>Demographics!E143</f>
        <v>672.55</v>
      </c>
      <c r="F24">
        <f>Demographics!F143</f>
        <v>327.9</v>
      </c>
      <c r="G24">
        <f>Demographics!G143</f>
        <v>503.6</v>
      </c>
      <c r="H24">
        <f>Demographics!H143</f>
        <v>1042.95</v>
      </c>
      <c r="I24">
        <f>Demographics!I143</f>
        <v>185.2</v>
      </c>
      <c r="J24">
        <f>Demographics!J143</f>
        <v>0</v>
      </c>
      <c r="K24">
        <f>Demographics!K143</f>
        <v>1442.55</v>
      </c>
      <c r="L24">
        <f>Demographics!L143</f>
        <v>132.30000000000001</v>
      </c>
      <c r="M24">
        <f>Demographics!M143</f>
        <v>20870.150000000001</v>
      </c>
      <c r="N24">
        <f>Demographics!N143</f>
        <v>758.75</v>
      </c>
      <c r="O24">
        <f>Demographics!O143</f>
        <v>4785.01</v>
      </c>
      <c r="P24">
        <f>Demographics!P143</f>
        <v>16935.73</v>
      </c>
      <c r="Q24">
        <f>Demographics!Q143</f>
        <v>13389.54</v>
      </c>
      <c r="R24">
        <f>Demographics!R143</f>
        <v>5561.22</v>
      </c>
      <c r="S24">
        <f>Demographics!S143</f>
        <v>17040.13</v>
      </c>
      <c r="T24">
        <f>Demographics!T143</f>
        <v>23715.58</v>
      </c>
      <c r="U24">
        <f>Demographics!U143</f>
        <v>2938.27</v>
      </c>
      <c r="V24">
        <f>Demographics!V143</f>
        <v>117.12</v>
      </c>
      <c r="W24">
        <f>Demographics!W143</f>
        <v>36883.979999999996</v>
      </c>
      <c r="X24">
        <f>Demographics!X143</f>
        <v>9017.7800000000007</v>
      </c>
      <c r="Y24">
        <f>Demographics!Y143</f>
        <v>68524.320000000007</v>
      </c>
      <c r="Z24">
        <f>Demographics!Z143</f>
        <v>6518.91</v>
      </c>
    </row>
    <row r="25" spans="1:26" x14ac:dyDescent="0.25">
      <c r="B25" t="str">
        <f>Demographics!B144</f>
        <v>2021/22</v>
      </c>
      <c r="C25">
        <f>Demographics!C144</f>
        <v>111.4</v>
      </c>
      <c r="D25">
        <f>Demographics!D144</f>
        <v>782.9</v>
      </c>
      <c r="E25">
        <f>Demographics!E144</f>
        <v>524.11</v>
      </c>
      <c r="F25">
        <f>Demographics!F144</f>
        <v>193.84</v>
      </c>
      <c r="G25">
        <f>Demographics!G144</f>
        <v>454.67</v>
      </c>
      <c r="H25">
        <f>Demographics!H144</f>
        <v>870.98</v>
      </c>
      <c r="I25">
        <f>Demographics!I144</f>
        <v>55.89</v>
      </c>
      <c r="J25">
        <f>Demographics!J144</f>
        <v>0</v>
      </c>
      <c r="K25">
        <f>Demographics!K144</f>
        <v>1257.5899999999999</v>
      </c>
      <c r="L25">
        <f>Demographics!L144</f>
        <v>225.57</v>
      </c>
      <c r="M25">
        <f>Demographics!M144</f>
        <v>367.71</v>
      </c>
      <c r="N25">
        <f>Demographics!N144</f>
        <v>286.70999999999998</v>
      </c>
      <c r="O25">
        <f>Demographics!O144</f>
        <v>4145.1378000000004</v>
      </c>
      <c r="P25">
        <f>Demographics!P144</f>
        <v>15756.3042</v>
      </c>
      <c r="Q25">
        <f>Demographics!Q144</f>
        <v>12919.7282</v>
      </c>
      <c r="R25">
        <f>Demographics!R144</f>
        <v>7280.0994000000001</v>
      </c>
      <c r="S25">
        <f>Demographics!S144</f>
        <v>20479.048599999998</v>
      </c>
      <c r="T25">
        <f>Demographics!T144</f>
        <v>15234.6324</v>
      </c>
      <c r="U25">
        <f>Demographics!U144</f>
        <v>2734.7624000000001</v>
      </c>
      <c r="V25">
        <f>Demographics!V144</f>
        <v>58.24</v>
      </c>
      <c r="W25">
        <f>Demographics!W144</f>
        <v>42840.138800000001</v>
      </c>
      <c r="X25">
        <f>Demographics!X144</f>
        <v>5281.4093999999996</v>
      </c>
      <c r="Y25">
        <f>Demographics!Y144</f>
        <v>71259.096000000005</v>
      </c>
      <c r="Z25">
        <f>Demographics!Z144</f>
        <v>3838.5740000000001</v>
      </c>
    </row>
    <row r="26" spans="1:26" x14ac:dyDescent="0.25">
      <c r="B26" t="s">
        <v>235</v>
      </c>
    </row>
    <row r="27" spans="1:26" x14ac:dyDescent="0.25">
      <c r="B27" t="s">
        <v>128</v>
      </c>
      <c r="C27" s="504">
        <f>C21/SUM($C21:$L21)</f>
        <v>3.4076015727391877E-2</v>
      </c>
      <c r="D27" s="504">
        <f t="shared" ref="D27:L27" si="10">D21/SUM($C21:$L21)</f>
        <v>0.29750982961992134</v>
      </c>
      <c r="E27" s="504">
        <f t="shared" si="10"/>
        <v>0.12450851900393185</v>
      </c>
      <c r="F27" s="504">
        <f t="shared" si="10"/>
        <v>3.1454783748361727E-2</v>
      </c>
      <c r="G27" s="504">
        <f t="shared" si="10"/>
        <v>6.9462647444298822E-2</v>
      </c>
      <c r="H27" s="504">
        <f t="shared" si="10"/>
        <v>0.33682830930537355</v>
      </c>
      <c r="I27" s="504">
        <f t="shared" si="10"/>
        <v>1.5727391874180863E-2</v>
      </c>
      <c r="J27" s="504">
        <f t="shared" si="10"/>
        <v>0</v>
      </c>
      <c r="K27" s="504">
        <f t="shared" si="10"/>
        <v>5.8977719528178242E-2</v>
      </c>
      <c r="L27" s="504">
        <f t="shared" si="10"/>
        <v>3.1454783748361727E-2</v>
      </c>
      <c r="O27" s="504">
        <f>O21/SUM($O21:$X21)</f>
        <v>2.2985417328220036E-2</v>
      </c>
      <c r="P27" s="504">
        <f t="shared" ref="P27:X27" si="11">P21/SUM($O21:$X21)</f>
        <v>0.13049903514985711</v>
      </c>
      <c r="Q27" s="504">
        <f t="shared" si="11"/>
        <v>0.10367864383595105</v>
      </c>
      <c r="R27" s="504">
        <f t="shared" si="11"/>
        <v>5.1613375998436697E-2</v>
      </c>
      <c r="S27" s="504">
        <f t="shared" si="11"/>
        <v>0.14541146583941963</v>
      </c>
      <c r="T27" s="504">
        <f t="shared" si="11"/>
        <v>0.10708615256845551</v>
      </c>
      <c r="U27" s="504">
        <f t="shared" si="11"/>
        <v>2.134883607318205E-2</v>
      </c>
      <c r="V27" s="504">
        <f t="shared" si="11"/>
        <v>1.2091160018564205E-3</v>
      </c>
      <c r="W27" s="504">
        <f t="shared" si="11"/>
        <v>0.37918610615794229</v>
      </c>
      <c r="X27" s="504">
        <f t="shared" si="11"/>
        <v>3.6981851046679205E-2</v>
      </c>
    </row>
    <row r="28" spans="1:26" ht="15" customHeight="1" x14ac:dyDescent="0.25">
      <c r="B28" t="s">
        <v>130</v>
      </c>
      <c r="C28" s="504">
        <f t="shared" ref="C28:L28" si="12">C22/SUM($C22:$L22)</f>
        <v>5.1839464882943144E-2</v>
      </c>
      <c r="D28" s="504">
        <f t="shared" si="12"/>
        <v>0.27424749163879597</v>
      </c>
      <c r="E28" s="504">
        <f t="shared" si="12"/>
        <v>0.13210702341137123</v>
      </c>
      <c r="F28" s="504">
        <f t="shared" si="12"/>
        <v>3.0100334448160536E-2</v>
      </c>
      <c r="G28" s="504">
        <f t="shared" si="12"/>
        <v>5.5183946488294312E-2</v>
      </c>
      <c r="H28" s="504">
        <f t="shared" si="12"/>
        <v>0.2976588628762542</v>
      </c>
      <c r="I28" s="504">
        <f t="shared" si="12"/>
        <v>8.3612040133779261E-3</v>
      </c>
      <c r="J28" s="504">
        <f t="shared" si="12"/>
        <v>0</v>
      </c>
      <c r="K28" s="504">
        <f t="shared" si="12"/>
        <v>0.11705685618729098</v>
      </c>
      <c r="L28" s="504">
        <f t="shared" si="12"/>
        <v>3.3444816053511704E-2</v>
      </c>
      <c r="O28" s="504">
        <f t="shared" ref="O28:X28" si="13">O22/SUM($O22:$X22)</f>
        <v>3.0143458896557045E-2</v>
      </c>
      <c r="P28" s="504">
        <f t="shared" si="13"/>
        <v>0.14019001210735835</v>
      </c>
      <c r="Q28" s="504">
        <f t="shared" si="13"/>
        <v>0.11746326825985134</v>
      </c>
      <c r="R28" s="504">
        <f t="shared" si="13"/>
        <v>4.4357666160757044E-2</v>
      </c>
      <c r="S28" s="504">
        <f t="shared" si="13"/>
        <v>0.15049520833198221</v>
      </c>
      <c r="T28" s="504">
        <f t="shared" si="13"/>
        <v>0.15741979642394738</v>
      </c>
      <c r="U28" s="504">
        <f t="shared" si="13"/>
        <v>1.6088279708797761E-2</v>
      </c>
      <c r="V28" s="504">
        <f t="shared" si="13"/>
        <v>7.0736801649383509E-3</v>
      </c>
      <c r="W28" s="504">
        <f t="shared" si="13"/>
        <v>0.30668372931052701</v>
      </c>
      <c r="X28" s="504">
        <f t="shared" si="13"/>
        <v>3.0084900635283438E-2</v>
      </c>
    </row>
    <row r="29" spans="1:26" x14ac:dyDescent="0.25">
      <c r="B29" t="s">
        <v>131</v>
      </c>
      <c r="C29" s="504">
        <f t="shared" ref="C29:L29" si="14">C23/SUM($C23:$L23)</f>
        <v>3.2679738562091505E-2</v>
      </c>
      <c r="D29" s="504">
        <f t="shared" si="14"/>
        <v>0.29738562091503268</v>
      </c>
      <c r="E29" s="504">
        <f t="shared" si="14"/>
        <v>0.13071895424836602</v>
      </c>
      <c r="F29" s="504">
        <f t="shared" si="14"/>
        <v>3.2679738562091505E-2</v>
      </c>
      <c r="G29" s="504">
        <f t="shared" si="14"/>
        <v>6.8627450980392163E-2</v>
      </c>
      <c r="H29" s="504">
        <f t="shared" si="14"/>
        <v>0.3235294117647059</v>
      </c>
      <c r="I29" s="504">
        <f t="shared" si="14"/>
        <v>1.6339869281045753E-2</v>
      </c>
      <c r="J29" s="504">
        <f t="shared" si="14"/>
        <v>0</v>
      </c>
      <c r="K29" s="504">
        <f t="shared" si="14"/>
        <v>6.8627450980392163E-2</v>
      </c>
      <c r="L29" s="504">
        <f t="shared" si="14"/>
        <v>2.9411764705882353E-2</v>
      </c>
      <c r="O29" s="504">
        <f t="shared" ref="O29:X29" si="15">O23/SUM($O23:$X23)</f>
        <v>2.627691481607863E-2</v>
      </c>
      <c r="P29" s="504">
        <f t="shared" si="15"/>
        <v>0.11568055308644994</v>
      </c>
      <c r="Q29" s="504">
        <f t="shared" si="15"/>
        <v>9.7670032054984798E-2</v>
      </c>
      <c r="R29" s="504">
        <f t="shared" si="15"/>
        <v>3.7171790620436865E-2</v>
      </c>
      <c r="S29" s="504">
        <f t="shared" si="15"/>
        <v>0.1725746280413043</v>
      </c>
      <c r="T29" s="504">
        <f t="shared" si="15"/>
        <v>0.16166978458217673</v>
      </c>
      <c r="U29" s="504">
        <f t="shared" si="15"/>
        <v>2.0392484999347902E-2</v>
      </c>
      <c r="V29" s="504">
        <f t="shared" si="15"/>
        <v>1.0775760420352425E-3</v>
      </c>
      <c r="W29" s="504">
        <f t="shared" si="15"/>
        <v>0.31404100754276498</v>
      </c>
      <c r="X29" s="504">
        <f t="shared" si="15"/>
        <v>5.344522821442068E-2</v>
      </c>
    </row>
    <row r="30" spans="1:26" x14ac:dyDescent="0.25">
      <c r="B30" t="s">
        <v>132</v>
      </c>
      <c r="C30" s="504">
        <f t="shared" ref="C30:L30" si="16">C24/SUM($C24:$L24)</f>
        <v>4.6755588886508111E-2</v>
      </c>
      <c r="D30" s="504">
        <f t="shared" si="16"/>
        <v>0.18418327262338405</v>
      </c>
      <c r="E30" s="504">
        <f t="shared" si="16"/>
        <v>0.12008963645453896</v>
      </c>
      <c r="F30" s="504">
        <f t="shared" si="16"/>
        <v>5.8549389329333616E-2</v>
      </c>
      <c r="G30" s="504">
        <f t="shared" si="16"/>
        <v>8.9922148417970152E-2</v>
      </c>
      <c r="H30" s="504">
        <f t="shared" si="16"/>
        <v>0.18622776944503966</v>
      </c>
      <c r="I30" s="504">
        <f t="shared" si="16"/>
        <v>3.3069066495250342E-2</v>
      </c>
      <c r="J30" s="504">
        <f t="shared" si="16"/>
        <v>0</v>
      </c>
      <c r="K30" s="504">
        <f t="shared" si="16"/>
        <v>0.25757981572744804</v>
      </c>
      <c r="L30" s="504">
        <f t="shared" si="16"/>
        <v>2.3623312620527109E-2</v>
      </c>
      <c r="O30" s="504">
        <f t="shared" ref="O30:X30" si="17">O24/SUM($O24:$X24)</f>
        <v>3.669926362333642E-2</v>
      </c>
      <c r="P30" s="504">
        <f t="shared" si="17"/>
        <v>0.12989080898966715</v>
      </c>
      <c r="Q30" s="504">
        <f t="shared" si="17"/>
        <v>0.10269283831281606</v>
      </c>
      <c r="R30" s="504">
        <f t="shared" si="17"/>
        <v>4.2652508322317186E-2</v>
      </c>
      <c r="S30" s="504">
        <f t="shared" si="17"/>
        <v>0.13069151852262037</v>
      </c>
      <c r="T30" s="504">
        <f t="shared" si="17"/>
        <v>0.18188976039764279</v>
      </c>
      <c r="U30" s="504">
        <f t="shared" si="17"/>
        <v>2.253544827002257E-2</v>
      </c>
      <c r="V30" s="504">
        <f t="shared" si="17"/>
        <v>8.9826724616357359E-4</v>
      </c>
      <c r="W30" s="504">
        <f t="shared" si="17"/>
        <v>0.28288653639132788</v>
      </c>
      <c r="X30" s="504">
        <f t="shared" si="17"/>
        <v>6.9163049924085993E-2</v>
      </c>
    </row>
    <row r="31" spans="1:26" x14ac:dyDescent="0.25">
      <c r="B31" t="s">
        <v>133</v>
      </c>
      <c r="C31" s="504">
        <f t="shared" ref="C31:L31" si="18">C25/SUM($C25:$L25)</f>
        <v>2.488301187192174E-2</v>
      </c>
      <c r="D31" s="504">
        <f t="shared" si="18"/>
        <v>0.17487351880186291</v>
      </c>
      <c r="E31" s="504">
        <f t="shared" si="18"/>
        <v>0.11706853996582497</v>
      </c>
      <c r="F31" s="504">
        <f t="shared" si="18"/>
        <v>4.3297334122561128E-2</v>
      </c>
      <c r="G31" s="504">
        <f t="shared" si="18"/>
        <v>0.10155798032142421</v>
      </c>
      <c r="H31" s="504">
        <f t="shared" si="18"/>
        <v>0.19454762729090122</v>
      </c>
      <c r="I31" s="504">
        <f t="shared" si="18"/>
        <v>1.2483945543282818E-2</v>
      </c>
      <c r="J31" s="504">
        <f t="shared" si="18"/>
        <v>0</v>
      </c>
      <c r="K31" s="504">
        <f t="shared" si="18"/>
        <v>0.28090329353689458</v>
      </c>
      <c r="L31" s="504">
        <f t="shared" si="18"/>
        <v>5.0384748545326631E-2</v>
      </c>
      <c r="O31" s="504">
        <f t="shared" ref="O31:X31" si="19">O25/SUM($O25:$X25)</f>
        <v>3.2708546634759424E-2</v>
      </c>
      <c r="P31" s="504">
        <f t="shared" si="19"/>
        <v>0.1243301997625159</v>
      </c>
      <c r="Q31" s="504">
        <f t="shared" si="19"/>
        <v>0.10194728202717804</v>
      </c>
      <c r="R31" s="504">
        <f t="shared" si="19"/>
        <v>5.7445972177471168E-2</v>
      </c>
      <c r="S31" s="504">
        <f t="shared" si="19"/>
        <v>0.16159653755506137</v>
      </c>
      <c r="T31" s="504">
        <f t="shared" si="19"/>
        <v>0.12021378018333113</v>
      </c>
      <c r="U31" s="504">
        <f t="shared" si="19"/>
        <v>2.1579524689236289E-2</v>
      </c>
      <c r="V31" s="504">
        <f t="shared" si="19"/>
        <v>4.5956150263771415E-4</v>
      </c>
      <c r="W31" s="504">
        <f t="shared" si="19"/>
        <v>0.33804393132102056</v>
      </c>
      <c r="X31" s="504">
        <f t="shared" si="19"/>
        <v>4.1674664146788255E-2</v>
      </c>
    </row>
    <row r="33" spans="1:14" x14ac:dyDescent="0.25">
      <c r="C33" s="318">
        <f>C31-O31</f>
        <v>-7.825534762837684E-3</v>
      </c>
      <c r="D33" s="318">
        <f t="shared" ref="D33:L33" si="20">D31-P31</f>
        <v>5.0543319039347015E-2</v>
      </c>
      <c r="E33" s="318">
        <f t="shared" si="20"/>
        <v>1.5121257938646937E-2</v>
      </c>
      <c r="F33" s="318">
        <f t="shared" si="20"/>
        <v>-1.414863805491004E-2</v>
      </c>
      <c r="G33" s="318">
        <f t="shared" si="20"/>
        <v>-6.0038557233637158E-2</v>
      </c>
      <c r="H33" s="318">
        <f t="shared" si="20"/>
        <v>7.4333847107570086E-2</v>
      </c>
      <c r="I33" s="318">
        <f t="shared" si="20"/>
        <v>-9.095579145953471E-3</v>
      </c>
      <c r="J33" s="318">
        <f t="shared" si="20"/>
        <v>-4.5956150263771415E-4</v>
      </c>
      <c r="K33" s="318">
        <f t="shared" si="20"/>
        <v>-5.714063778412598E-2</v>
      </c>
      <c r="L33" s="318">
        <f t="shared" si="20"/>
        <v>8.7100843985383758E-3</v>
      </c>
    </row>
    <row r="35" spans="1:14" x14ac:dyDescent="0.25">
      <c r="A35" t="s">
        <v>106</v>
      </c>
    </row>
    <row r="36" spans="1:14" x14ac:dyDescent="0.25">
      <c r="B36">
        <f>Demographics!B36</f>
        <v>0</v>
      </c>
      <c r="C36" t="str">
        <f>Demographics!C36</f>
        <v>North Lanarkshire</v>
      </c>
      <c r="D36">
        <f>Demographics!D36</f>
        <v>0</v>
      </c>
      <c r="E36">
        <f>Demographics!E36</f>
        <v>0</v>
      </c>
      <c r="F36">
        <f>Demographics!F36</f>
        <v>0</v>
      </c>
      <c r="G36">
        <f>Demographics!G36</f>
        <v>0</v>
      </c>
      <c r="H36">
        <f>Demographics!H36</f>
        <v>0</v>
      </c>
      <c r="I36" t="str">
        <f>Demographics!I36</f>
        <v>Scotland</v>
      </c>
      <c r="J36">
        <f>Demographics!J36</f>
        <v>0</v>
      </c>
      <c r="K36">
        <f>Demographics!K36</f>
        <v>0</v>
      </c>
      <c r="L36">
        <f>Demographics!L36</f>
        <v>0</v>
      </c>
      <c r="M36">
        <f>Demographics!M36</f>
        <v>0</v>
      </c>
      <c r="N36">
        <f>Demographics!N36</f>
        <v>0</v>
      </c>
    </row>
    <row r="37" spans="1:14" x14ac:dyDescent="0.25">
      <c r="B37" t="str">
        <f>Demographics!B37</f>
        <v>Age</v>
      </c>
      <c r="C37" t="str">
        <f>Demographics!C37</f>
        <v>16-34</v>
      </c>
      <c r="D37" t="str">
        <f>Demographics!D37</f>
        <v>35-44</v>
      </c>
      <c r="E37" t="str">
        <f>Demographics!E37</f>
        <v>45-59</v>
      </c>
      <c r="F37" t="str">
        <f>Demographics!F37</f>
        <v>60+</v>
      </c>
      <c r="G37" t="str">
        <f>Demographics!G37</f>
        <v>Not Recorded</v>
      </c>
      <c r="H37" t="str">
        <f>Demographics!H37</f>
        <v>Prefer not to answer</v>
      </c>
      <c r="I37" t="str">
        <f>Demographics!I37</f>
        <v>16-34</v>
      </c>
      <c r="J37" t="str">
        <f>Demographics!J37</f>
        <v>35-44</v>
      </c>
      <c r="K37" t="str">
        <f>Demographics!K37</f>
        <v>45-59</v>
      </c>
      <c r="L37" t="str">
        <f>Demographics!L37</f>
        <v>60+</v>
      </c>
      <c r="M37" t="str">
        <f>Demographics!M37</f>
        <v>Not Recorded</v>
      </c>
      <c r="N37" t="str">
        <f>Demographics!N37</f>
        <v>Prefer not to answer</v>
      </c>
    </row>
    <row r="38" spans="1:14" x14ac:dyDescent="0.25">
      <c r="B38" t="str">
        <f>Demographics!B38</f>
        <v>Number</v>
      </c>
      <c r="C38">
        <f>Demographics!C38</f>
        <v>0</v>
      </c>
      <c r="D38">
        <f>Demographics!D38</f>
        <v>0</v>
      </c>
      <c r="E38">
        <f>Demographics!E38</f>
        <v>0</v>
      </c>
      <c r="F38">
        <f>Demographics!F38</f>
        <v>0</v>
      </c>
      <c r="G38">
        <f>Demographics!G38</f>
        <v>0</v>
      </c>
      <c r="H38">
        <f>Demographics!H38</f>
        <v>0</v>
      </c>
      <c r="I38">
        <f>Demographics!I38</f>
        <v>0</v>
      </c>
      <c r="J38">
        <f>Demographics!J38</f>
        <v>0</v>
      </c>
      <c r="K38">
        <f>Demographics!K38</f>
        <v>0</v>
      </c>
      <c r="L38">
        <f>Demographics!L38</f>
        <v>0</v>
      </c>
      <c r="M38">
        <f>Demographics!M38</f>
        <v>0</v>
      </c>
      <c r="N38">
        <f>Demographics!N38</f>
        <v>0</v>
      </c>
    </row>
    <row r="39" spans="1:14" x14ac:dyDescent="0.25">
      <c r="B39" t="str">
        <f>Demographics!B39</f>
        <v>2017/18</v>
      </c>
      <c r="C39">
        <f>Demographics!C39</f>
        <v>3880</v>
      </c>
      <c r="D39">
        <f>Demographics!D39</f>
        <v>2403</v>
      </c>
      <c r="E39">
        <f>Demographics!E39</f>
        <v>4210</v>
      </c>
      <c r="F39">
        <f>Demographics!F39</f>
        <v>10500</v>
      </c>
      <c r="G39">
        <f>Demographics!G39</f>
        <v>7</v>
      </c>
      <c r="H39">
        <f>Demographics!H39</f>
        <v>0</v>
      </c>
      <c r="I39">
        <f>Demographics!I39</f>
        <v>24153</v>
      </c>
      <c r="J39">
        <f>Demographics!J39</f>
        <v>19731</v>
      </c>
      <c r="K39">
        <f>Demographics!K39</f>
        <v>29311</v>
      </c>
      <c r="L39">
        <f>Demographics!L39</f>
        <v>37234</v>
      </c>
      <c r="M39">
        <f>Demographics!M39</f>
        <v>29029</v>
      </c>
      <c r="N39">
        <f>Demographics!N39</f>
        <v>0</v>
      </c>
    </row>
    <row r="40" spans="1:14" x14ac:dyDescent="0.25">
      <c r="B40" t="str">
        <f>Demographics!B40</f>
        <v>2018/19</v>
      </c>
      <c r="C40">
        <f>Demographics!C40</f>
        <v>3692</v>
      </c>
      <c r="D40">
        <f>Demographics!D40</f>
        <v>2448</v>
      </c>
      <c r="E40">
        <f>Demographics!E40</f>
        <v>4264</v>
      </c>
      <c r="F40">
        <f>Demographics!F40</f>
        <v>11212</v>
      </c>
      <c r="G40">
        <f>Demographics!G40</f>
        <v>86</v>
      </c>
      <c r="H40">
        <f>Demographics!H40</f>
        <v>0</v>
      </c>
      <c r="I40">
        <f>Demographics!I40</f>
        <v>40117</v>
      </c>
      <c r="J40">
        <f>Demographics!J40</f>
        <v>31774</v>
      </c>
      <c r="K40">
        <f>Demographics!K40</f>
        <v>41754</v>
      </c>
      <c r="L40">
        <f>Demographics!L40</f>
        <v>55942</v>
      </c>
      <c r="M40">
        <f>Demographics!M40</f>
        <v>38752</v>
      </c>
      <c r="N40">
        <f>Demographics!N40</f>
        <v>0</v>
      </c>
    </row>
    <row r="41" spans="1:14" x14ac:dyDescent="0.25">
      <c r="B41" t="str">
        <f>Demographics!B41</f>
        <v>2019/20</v>
      </c>
      <c r="C41">
        <f>Demographics!C41</f>
        <v>6648</v>
      </c>
      <c r="D41">
        <f>Demographics!D41</f>
        <v>4662</v>
      </c>
      <c r="E41">
        <f>Demographics!E41</f>
        <v>8117</v>
      </c>
      <c r="F41">
        <f>Demographics!F41</f>
        <v>19223</v>
      </c>
      <c r="G41">
        <f>Demographics!G41</f>
        <v>67</v>
      </c>
      <c r="H41">
        <f>Demographics!H41</f>
        <v>0</v>
      </c>
      <c r="I41">
        <f>Demographics!I41</f>
        <v>39660.404999999999</v>
      </c>
      <c r="J41">
        <f>Demographics!J41</f>
        <v>29913.205000000002</v>
      </c>
      <c r="K41">
        <f>Demographics!K41</f>
        <v>48913.845000000001</v>
      </c>
      <c r="L41">
        <f>Demographics!L41</f>
        <v>71419.48</v>
      </c>
      <c r="M41">
        <f>Demographics!M41</f>
        <v>25928.115000000002</v>
      </c>
      <c r="N41">
        <f>Demographics!N41</f>
        <v>993.15499999999997</v>
      </c>
    </row>
    <row r="42" spans="1:14" x14ac:dyDescent="0.25">
      <c r="B42" t="str">
        <f>Demographics!B42</f>
        <v>2020/21</v>
      </c>
      <c r="C42">
        <f>Demographics!C42</f>
        <v>5313.65</v>
      </c>
      <c r="D42">
        <f>Demographics!D42</f>
        <v>3916.45</v>
      </c>
      <c r="E42">
        <f>Demographics!E42</f>
        <v>5830.3</v>
      </c>
      <c r="F42">
        <f>Demographics!F42</f>
        <v>11315.4</v>
      </c>
      <c r="G42">
        <f>Demographics!G42</f>
        <v>316.39999999999998</v>
      </c>
      <c r="H42">
        <f>Demographics!H42</f>
        <v>460.1</v>
      </c>
      <c r="I42">
        <f>Demographics!I42</f>
        <v>40224.090000000004</v>
      </c>
      <c r="J42">
        <f>Demographics!J42</f>
        <v>31531.25</v>
      </c>
      <c r="K42">
        <f>Demographics!K42</f>
        <v>44794.51</v>
      </c>
      <c r="L42">
        <f>Demographics!L42</f>
        <v>50817.19</v>
      </c>
      <c r="M42">
        <f>Demographics!M42</f>
        <v>37272.120000000003</v>
      </c>
      <c r="N42">
        <f>Demographics!N42</f>
        <v>3802.65</v>
      </c>
    </row>
    <row r="43" spans="1:14" x14ac:dyDescent="0.25">
      <c r="B43" t="str">
        <f>Demographics!B43</f>
        <v>2021/22</v>
      </c>
      <c r="C43">
        <f>Demographics!C43</f>
        <v>1084.7</v>
      </c>
      <c r="D43">
        <f>Demographics!D43</f>
        <v>906.15</v>
      </c>
      <c r="E43">
        <f>Demographics!E43</f>
        <v>1566.88</v>
      </c>
      <c r="F43">
        <f>Demographics!F43</f>
        <v>1244.1099999999999</v>
      </c>
      <c r="G43">
        <f>Demographics!G43</f>
        <v>126.61</v>
      </c>
      <c r="H43">
        <f>Demographics!H43</f>
        <v>199.92</v>
      </c>
      <c r="I43">
        <f>Demographics!I43</f>
        <v>34177.7408</v>
      </c>
      <c r="J43">
        <f>Demographics!J43</f>
        <v>26742.036199999999</v>
      </c>
      <c r="K43">
        <f>Demographics!K43</f>
        <v>41023.044199999997</v>
      </c>
      <c r="L43">
        <f>Demographics!L43</f>
        <v>51739.887199999997</v>
      </c>
      <c r="M43">
        <f>Demographics!M43</f>
        <v>48147.5412</v>
      </c>
      <c r="N43">
        <f>Demographics!N43</f>
        <v>1913.4616000000001</v>
      </c>
    </row>
    <row r="44" spans="1:14" x14ac:dyDescent="0.25">
      <c r="B44" t="s">
        <v>235</v>
      </c>
    </row>
    <row r="45" spans="1:14" x14ac:dyDescent="0.25">
      <c r="B45" t="s">
        <v>128</v>
      </c>
      <c r="C45" s="504">
        <f>C39/SUM($C39:$F39)</f>
        <v>0.18482351259943791</v>
      </c>
      <c r="D45" s="504">
        <f t="shared" ref="D45:F45" si="21">D39/SUM($C39:$F39)</f>
        <v>0.1144667270042395</v>
      </c>
      <c r="E45" s="504">
        <f t="shared" si="21"/>
        <v>0.20054303815557567</v>
      </c>
      <c r="F45" s="504">
        <f t="shared" si="21"/>
        <v>0.50016672224074687</v>
      </c>
      <c r="G45" s="504"/>
      <c r="H45" s="504"/>
      <c r="I45" s="504">
        <f>I39/SUM($I39:$L39)</f>
        <v>0.21871972036331036</v>
      </c>
      <c r="J45" s="504">
        <f t="shared" ref="J45:L45" si="22">J39/SUM($I39:$L39)</f>
        <v>0.17867589129667025</v>
      </c>
      <c r="K45" s="504">
        <f t="shared" si="22"/>
        <v>0.26542846534877612</v>
      </c>
      <c r="L45" s="504">
        <f t="shared" si="22"/>
        <v>0.33717592299124322</v>
      </c>
    </row>
    <row r="46" spans="1:14" x14ac:dyDescent="0.25">
      <c r="B46" t="s">
        <v>130</v>
      </c>
      <c r="C46" s="504">
        <f t="shared" ref="C46:F46" si="23">C40/SUM($C40:$F40)</f>
        <v>0.17079940784603997</v>
      </c>
      <c r="D46" s="504">
        <f t="shared" si="23"/>
        <v>0.11324944485566248</v>
      </c>
      <c r="E46" s="504">
        <f t="shared" si="23"/>
        <v>0.19726128793486306</v>
      </c>
      <c r="F46" s="504">
        <f t="shared" si="23"/>
        <v>0.51868985936343448</v>
      </c>
      <c r="G46" s="504"/>
      <c r="H46" s="504"/>
      <c r="I46" s="504">
        <f t="shared" ref="I46:L46" si="24">I40/SUM($I40:$L40)</f>
        <v>0.23655704741519101</v>
      </c>
      <c r="J46" s="504">
        <f t="shared" si="24"/>
        <v>0.18736105951517509</v>
      </c>
      <c r="K46" s="504">
        <f t="shared" si="24"/>
        <v>0.24620990995772082</v>
      </c>
      <c r="L46" s="504">
        <f t="shared" si="24"/>
        <v>0.32987198311191307</v>
      </c>
    </row>
    <row r="47" spans="1:14" x14ac:dyDescent="0.25">
      <c r="B47" t="s">
        <v>131</v>
      </c>
      <c r="C47" s="504">
        <f t="shared" ref="C47:F47" si="25">C41/SUM($C41:$F41)</f>
        <v>0.1720051746442432</v>
      </c>
      <c r="D47" s="504">
        <f t="shared" si="25"/>
        <v>0.120620957309185</v>
      </c>
      <c r="E47" s="504">
        <f t="shared" si="25"/>
        <v>0.21001293661060802</v>
      </c>
      <c r="F47" s="504">
        <f t="shared" si="25"/>
        <v>0.49736093143596377</v>
      </c>
      <c r="G47" s="504"/>
      <c r="H47" s="504"/>
      <c r="I47" s="504">
        <f t="shared" ref="I47:L47" si="26">I41/SUM($I41:$L41)</f>
        <v>0.20884126743449363</v>
      </c>
      <c r="J47" s="504">
        <f t="shared" si="26"/>
        <v>0.15751507442316418</v>
      </c>
      <c r="K47" s="504">
        <f t="shared" si="26"/>
        <v>0.25756745007758669</v>
      </c>
      <c r="L47" s="504">
        <f t="shared" si="26"/>
        <v>0.3760762080647555</v>
      </c>
    </row>
    <row r="48" spans="1:14" x14ac:dyDescent="0.25">
      <c r="B48" t="s">
        <v>132</v>
      </c>
      <c r="C48" s="504">
        <f t="shared" ref="C48:F48" si="27">C42/SUM($C42:$F42)</f>
        <v>0.20145929222999873</v>
      </c>
      <c r="D48" s="504">
        <f t="shared" si="27"/>
        <v>0.14848649140500006</v>
      </c>
      <c r="E48" s="504">
        <f t="shared" si="27"/>
        <v>0.22104732368307317</v>
      </c>
      <c r="F48" s="504">
        <f t="shared" si="27"/>
        <v>0.42900689268192821</v>
      </c>
      <c r="G48" s="504"/>
      <c r="H48" s="504"/>
      <c r="I48" s="504">
        <f t="shared" ref="I48:L48" si="28">I42/SUM($I42:$L42)</f>
        <v>0.24033459634585161</v>
      </c>
      <c r="J48" s="504">
        <f t="shared" si="28"/>
        <v>0.18839581556798757</v>
      </c>
      <c r="K48" s="504">
        <f t="shared" si="28"/>
        <v>0.26764236255836277</v>
      </c>
      <c r="L48" s="504">
        <f t="shared" si="28"/>
        <v>0.30362722552779808</v>
      </c>
    </row>
    <row r="49" spans="2:12" x14ac:dyDescent="0.25">
      <c r="B49" t="s">
        <v>133</v>
      </c>
      <c r="C49" s="504">
        <f t="shared" ref="C49:F49" si="29">C43/SUM($C43:$F43)</f>
        <v>0.22589257451310332</v>
      </c>
      <c r="D49" s="504">
        <f t="shared" si="29"/>
        <v>0.18870891158389283</v>
      </c>
      <c r="E49" s="504">
        <f t="shared" si="29"/>
        <v>0.32630824850473988</v>
      </c>
      <c r="F49" s="504">
        <f t="shared" si="29"/>
        <v>0.25909026539826396</v>
      </c>
      <c r="G49" s="504"/>
      <c r="H49" s="504"/>
      <c r="I49" s="504">
        <f t="shared" ref="I49:L49" si="30">I43/SUM($I43:$L43)</f>
        <v>0.22239158299477235</v>
      </c>
      <c r="J49" s="504">
        <f t="shared" si="30"/>
        <v>0.17400810070575251</v>
      </c>
      <c r="K49" s="504">
        <f t="shared" si="30"/>
        <v>0.26693337609086537</v>
      </c>
      <c r="L49" s="504">
        <f t="shared" si="30"/>
        <v>0.33666694020860966</v>
      </c>
    </row>
    <row r="51" spans="2:12" x14ac:dyDescent="0.25">
      <c r="C51" s="318">
        <f>C49-I49</f>
        <v>3.5009915183309703E-3</v>
      </c>
      <c r="D51" s="318">
        <f t="shared" ref="D51:F51" si="31">D49-J49</f>
        <v>1.4700810878140319E-2</v>
      </c>
      <c r="E51" s="318">
        <f t="shared" si="31"/>
        <v>5.9374872413874513E-2</v>
      </c>
      <c r="F51" s="318">
        <f t="shared" si="31"/>
        <v>-7.7576674810345692E-2</v>
      </c>
    </row>
    <row r="53" spans="2:12" x14ac:dyDescent="0.25">
      <c r="C53" s="318">
        <f>C49-C48</f>
        <v>2.4433282283104596E-2</v>
      </c>
      <c r="D53" s="318">
        <f t="shared" ref="D53:F53" si="32">D49-D48</f>
        <v>4.022242017889277E-2</v>
      </c>
      <c r="E53" s="318">
        <f t="shared" si="32"/>
        <v>0.10526092482166671</v>
      </c>
      <c r="F53" s="318">
        <f t="shared" si="32"/>
        <v>-0.16991662728366425</v>
      </c>
      <c r="G53" s="318"/>
    </row>
  </sheetData>
  <phoneticPr fontId="1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workbookViewId="0">
      <selection activeCell="G15" sqref="G15"/>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56" t="s">
        <v>1</v>
      </c>
      <c r="B1" s="756"/>
      <c r="C1" s="756"/>
      <c r="O1" s="142"/>
    </row>
    <row r="2" spans="1:15" x14ac:dyDescent="0.25">
      <c r="A2" s="5" t="s">
        <v>236</v>
      </c>
    </row>
    <row r="3" spans="1:15" x14ac:dyDescent="0.25">
      <c r="A3" s="142" t="s">
        <v>20</v>
      </c>
    </row>
    <row r="4" spans="1:15" x14ac:dyDescent="0.25">
      <c r="A4" s="5"/>
    </row>
    <row r="5" spans="1:15" x14ac:dyDescent="0.25">
      <c r="A5" s="141" t="s">
        <v>237</v>
      </c>
      <c r="C5" s="142" t="s">
        <v>238</v>
      </c>
    </row>
    <row r="6" spans="1:15" x14ac:dyDescent="0.25">
      <c r="A6" s="141" t="s">
        <v>239</v>
      </c>
      <c r="C6" s="142" t="s">
        <v>43</v>
      </c>
    </row>
    <row r="7" spans="1:15" x14ac:dyDescent="0.25">
      <c r="A7" s="141" t="s">
        <v>240</v>
      </c>
      <c r="C7" s="142" t="s">
        <v>45</v>
      </c>
    </row>
    <row r="9" spans="1:15" ht="17.25" x14ac:dyDescent="0.25">
      <c r="A9" t="s">
        <v>241</v>
      </c>
    </row>
    <row r="11" spans="1:15" x14ac:dyDescent="0.25">
      <c r="C11" s="761" t="str">
        <f>$A$1</f>
        <v>North Lanarkshire</v>
      </c>
      <c r="D11" s="762"/>
      <c r="E11" s="762"/>
      <c r="F11" s="762"/>
      <c r="G11" s="762"/>
      <c r="H11" s="761" t="s">
        <v>120</v>
      </c>
      <c r="I11" s="762"/>
      <c r="J11" s="762"/>
      <c r="K11" s="762"/>
      <c r="L11" s="762"/>
    </row>
    <row r="12" spans="1:15" ht="15.75" thickBot="1" x14ac:dyDescent="0.3">
      <c r="C12" s="197" t="s">
        <v>128</v>
      </c>
      <c r="D12" s="185" t="s">
        <v>130</v>
      </c>
      <c r="E12" s="185" t="s">
        <v>131</v>
      </c>
      <c r="F12" s="185" t="s">
        <v>132</v>
      </c>
      <c r="G12" s="185" t="s">
        <v>133</v>
      </c>
      <c r="H12" s="197" t="s">
        <v>128</v>
      </c>
      <c r="I12" s="185" t="s">
        <v>130</v>
      </c>
      <c r="J12" s="185" t="s">
        <v>131</v>
      </c>
      <c r="K12" s="185" t="s">
        <v>132</v>
      </c>
      <c r="L12" s="185" t="s">
        <v>133</v>
      </c>
    </row>
    <row r="13" spans="1:15" x14ac:dyDescent="0.25">
      <c r="B13" s="470" t="s">
        <v>242</v>
      </c>
      <c r="C13" s="339">
        <v>0</v>
      </c>
      <c r="D13" s="340">
        <v>609</v>
      </c>
      <c r="E13" s="340">
        <v>301</v>
      </c>
      <c r="F13" s="340">
        <v>1829.3</v>
      </c>
      <c r="G13" s="340">
        <v>1098.03</v>
      </c>
      <c r="H13" s="339">
        <v>56055</v>
      </c>
      <c r="I13" s="340">
        <v>43593</v>
      </c>
      <c r="J13" s="340">
        <v>35038.15</v>
      </c>
      <c r="K13" s="340">
        <v>15311.18</v>
      </c>
      <c r="L13" s="340">
        <v>19012.820400000001</v>
      </c>
    </row>
    <row r="14" spans="1:15" ht="15.75" thickBot="1" x14ac:dyDescent="0.3">
      <c r="B14" s="471" t="s">
        <v>243</v>
      </c>
      <c r="C14" s="468">
        <v>9467056.9000000004</v>
      </c>
      <c r="D14" s="469">
        <v>9741289.7100000009</v>
      </c>
      <c r="E14" s="469">
        <v>7606882</v>
      </c>
      <c r="F14" s="469">
        <v>8300597.665</v>
      </c>
      <c r="G14" s="469">
        <v>9491231.0054560006</v>
      </c>
      <c r="H14" s="468">
        <v>204057200.09</v>
      </c>
      <c r="I14" s="469">
        <v>186250137.23084</v>
      </c>
      <c r="J14" s="469">
        <v>130189948.97532</v>
      </c>
      <c r="K14" s="469">
        <v>102539557.52767999</v>
      </c>
      <c r="L14" s="469">
        <v>136720957.65777999</v>
      </c>
    </row>
    <row r="15" spans="1:15" x14ac:dyDescent="0.25">
      <c r="H15" s="253"/>
    </row>
    <row r="16" spans="1:15" x14ac:dyDescent="0.25">
      <c r="A16" s="748" t="s">
        <v>244</v>
      </c>
      <c r="F16" s="493"/>
    </row>
    <row r="17" spans="1:22" x14ac:dyDescent="0.25">
      <c r="A17" s="5"/>
    </row>
    <row r="18" spans="1:22" x14ac:dyDescent="0.25">
      <c r="A18" s="5" t="s">
        <v>136</v>
      </c>
    </row>
    <row r="19" spans="1:22" ht="15" customHeight="1" x14ac:dyDescent="0.25">
      <c r="A19" s="5"/>
      <c r="B19" s="780" t="s">
        <v>148</v>
      </c>
      <c r="C19" s="761" t="str">
        <f>$A$1</f>
        <v>North Lanarkshire</v>
      </c>
      <c r="D19" s="762"/>
      <c r="E19" s="762"/>
      <c r="F19" s="762"/>
      <c r="G19" s="762"/>
      <c r="H19" s="762"/>
      <c r="I19" s="762"/>
      <c r="J19" s="762"/>
      <c r="K19" s="762"/>
      <c r="L19" s="762"/>
      <c r="M19" s="761" t="s">
        <v>120</v>
      </c>
      <c r="N19" s="762"/>
      <c r="O19" s="762"/>
      <c r="P19" s="762"/>
      <c r="Q19" s="762"/>
      <c r="R19" s="762"/>
      <c r="S19" s="762"/>
      <c r="T19" s="762"/>
      <c r="U19" s="762"/>
      <c r="V19" s="762"/>
    </row>
    <row r="20" spans="1:22" ht="15" customHeight="1" x14ac:dyDescent="0.25">
      <c r="B20" s="780"/>
      <c r="C20" s="757" t="s">
        <v>127</v>
      </c>
      <c r="D20" s="758"/>
      <c r="E20" s="758"/>
      <c r="F20" s="758"/>
      <c r="G20" s="781"/>
      <c r="H20" s="779" t="s">
        <v>134</v>
      </c>
      <c r="I20" s="758"/>
      <c r="J20" s="758"/>
      <c r="K20" s="758"/>
      <c r="L20" s="758"/>
      <c r="M20" s="757" t="s">
        <v>127</v>
      </c>
      <c r="N20" s="758"/>
      <c r="O20" s="758"/>
      <c r="P20" s="758"/>
      <c r="Q20" s="781"/>
      <c r="R20" s="779" t="s">
        <v>134</v>
      </c>
      <c r="S20" s="758"/>
      <c r="T20" s="758"/>
      <c r="U20" s="758"/>
      <c r="V20" s="758"/>
    </row>
    <row r="21" spans="1:22" ht="15.75" thickBot="1" x14ac:dyDescent="0.3">
      <c r="B21" s="232" t="s">
        <v>245</v>
      </c>
      <c r="C21" s="123" t="s">
        <v>128</v>
      </c>
      <c r="D21" s="122" t="s">
        <v>130</v>
      </c>
      <c r="E21" s="122" t="s">
        <v>131</v>
      </c>
      <c r="F21" s="122" t="s">
        <v>132</v>
      </c>
      <c r="G21" s="125" t="s">
        <v>133</v>
      </c>
      <c r="H21" s="122" t="s">
        <v>128</v>
      </c>
      <c r="I21" s="122" t="s">
        <v>130</v>
      </c>
      <c r="J21" s="122" t="s">
        <v>131</v>
      </c>
      <c r="K21" s="122" t="s">
        <v>132</v>
      </c>
      <c r="L21" s="122" t="s">
        <v>133</v>
      </c>
      <c r="M21" s="123" t="s">
        <v>128</v>
      </c>
      <c r="N21" s="122" t="s">
        <v>130</v>
      </c>
      <c r="O21" s="122" t="s">
        <v>131</v>
      </c>
      <c r="P21" s="122" t="s">
        <v>132</v>
      </c>
      <c r="Q21" s="125" t="s">
        <v>133</v>
      </c>
      <c r="R21" s="122" t="s">
        <v>128</v>
      </c>
      <c r="S21" s="122" t="s">
        <v>130</v>
      </c>
      <c r="T21" s="122" t="s">
        <v>131</v>
      </c>
      <c r="U21" s="122" t="s">
        <v>132</v>
      </c>
      <c r="V21" s="122" t="s">
        <v>133</v>
      </c>
    </row>
    <row r="22" spans="1:22" x14ac:dyDescent="0.25">
      <c r="B22" s="91" t="s">
        <v>246</v>
      </c>
      <c r="C22" s="128">
        <v>0</v>
      </c>
      <c r="D22" s="129">
        <v>0</v>
      </c>
      <c r="E22" s="129">
        <v>0</v>
      </c>
      <c r="F22" s="129">
        <f t="array" ref="F22">INDEX(C$39:C$66,MATCH($B22,$B$39:$B$66,0))</f>
        <v>25</v>
      </c>
      <c r="G22" s="130">
        <f t="array" ref="G22">INDEX(D$39:D$66,MATCH($B22,$B$39:$B$66,0))</f>
        <v>37.840000000000003</v>
      </c>
      <c r="H22" s="131" t="str">
        <f t="shared" ref="H22:H33" si="0">IFERROR(C22/SUM(C$22:C$33),"-")</f>
        <v>-</v>
      </c>
      <c r="I22" s="131">
        <f t="shared" ref="I22:I33" si="1">IFERROR(D22/SUM(D$22:D$33),"-")</f>
        <v>0</v>
      </c>
      <c r="J22" s="131" t="str">
        <f t="shared" ref="J22:J33" si="2">IFERROR(E22/SUM(E$22:E$33),"-")</f>
        <v>-</v>
      </c>
      <c r="K22" s="131">
        <f t="shared" ref="K22:K33" si="3">IFERROR(F22/SUM(F$22:F$33),"-")</f>
        <v>4.8732943469785572E-2</v>
      </c>
      <c r="L22" s="131">
        <f t="shared" ref="L22:L33" si="4">IFERROR(G22/SUM(G$22:G$33),"-")</f>
        <v>5.0462753047235492E-2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247</v>
      </c>
      <c r="C23" s="132">
        <v>0</v>
      </c>
      <c r="D23" s="133">
        <v>0</v>
      </c>
      <c r="E23" s="133">
        <v>0</v>
      </c>
      <c r="F23" s="133">
        <f t="array" ref="F23">INDEX(C$39:C$66,MATCH($B23,$B$39:$B$66,0))</f>
        <v>11</v>
      </c>
      <c r="G23" s="134">
        <f t="array" ref="G23">INDEX(D$39:D$66,MATCH($B23,$B$39:$B$66,0))</f>
        <v>38.840000000000003</v>
      </c>
      <c r="H23" s="22" t="str">
        <f t="shared" si="0"/>
        <v>-</v>
      </c>
      <c r="I23" s="22">
        <f t="shared" si="1"/>
        <v>0</v>
      </c>
      <c r="J23" s="22" t="str">
        <f t="shared" si="2"/>
        <v>-</v>
      </c>
      <c r="K23" s="22">
        <f t="shared" si="3"/>
        <v>2.1442495126705652E-2</v>
      </c>
      <c r="L23" s="22">
        <f t="shared" si="4"/>
        <v>5.1796335315925653E-2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248</v>
      </c>
      <c r="C24" s="128">
        <v>0</v>
      </c>
      <c r="D24" s="129">
        <v>0</v>
      </c>
      <c r="E24" s="129">
        <v>0</v>
      </c>
      <c r="F24" s="129">
        <f t="array" ref="F24">INDEX(C$39:C$66,MATCH($B24,$B$39:$B$66,0))</f>
        <v>23</v>
      </c>
      <c r="G24" s="130">
        <f t="array" ref="G24">INDEX(D$39:D$66,MATCH($B24,$B$39:$B$66,0))</f>
        <v>47.19</v>
      </c>
      <c r="H24" s="131" t="str">
        <f t="shared" si="0"/>
        <v>-</v>
      </c>
      <c r="I24" s="131">
        <f t="shared" si="1"/>
        <v>0</v>
      </c>
      <c r="J24" s="131" t="str">
        <f t="shared" si="2"/>
        <v>-</v>
      </c>
      <c r="K24" s="131">
        <f t="shared" si="3"/>
        <v>4.4834307992202727E-2</v>
      </c>
      <c r="L24" s="131">
        <f t="shared" si="4"/>
        <v>6.2931747259488441E-2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249</v>
      </c>
      <c r="C25" s="132">
        <v>0</v>
      </c>
      <c r="D25" s="133">
        <v>0</v>
      </c>
      <c r="E25" s="133">
        <v>0</v>
      </c>
      <c r="F25" s="133">
        <f t="array" ref="F25">INDEX(C$39:C$66,MATCH($B25,$B$39:$B$66,0))</f>
        <v>38</v>
      </c>
      <c r="G25" s="134">
        <f t="array" ref="G25">INDEX(D$39:D$66,MATCH($B25,$B$39:$B$66,0))</f>
        <v>106.38</v>
      </c>
      <c r="H25" s="22" t="str">
        <f t="shared" si="0"/>
        <v>-</v>
      </c>
      <c r="I25" s="22">
        <f t="shared" si="1"/>
        <v>0</v>
      </c>
      <c r="J25" s="22" t="str">
        <f t="shared" si="2"/>
        <v>-</v>
      </c>
      <c r="K25" s="22">
        <f t="shared" si="3"/>
        <v>7.407407407407407E-2</v>
      </c>
      <c r="L25" s="22">
        <f t="shared" si="4"/>
        <v>0.14186648174325875</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250</v>
      </c>
      <c r="C26" s="128">
        <v>0</v>
      </c>
      <c r="D26" s="129">
        <v>0</v>
      </c>
      <c r="E26" s="129">
        <v>0</v>
      </c>
      <c r="F26" s="129">
        <f t="array" ref="F26">INDEX(C$39:C$66,MATCH($B26,$B$39:$B$66,0))</f>
        <v>47</v>
      </c>
      <c r="G26" s="130">
        <f t="array" ref="G26">INDEX(D$39:D$66,MATCH($B26,$B$39:$B$66,0))</f>
        <v>103.96</v>
      </c>
      <c r="H26" s="131" t="str">
        <f t="shared" si="0"/>
        <v>-</v>
      </c>
      <c r="I26" s="131">
        <f t="shared" si="1"/>
        <v>0</v>
      </c>
      <c r="J26" s="131" t="str">
        <f t="shared" si="2"/>
        <v>-</v>
      </c>
      <c r="K26" s="131">
        <f t="shared" si="3"/>
        <v>9.1617933723196876E-2</v>
      </c>
      <c r="L26" s="131">
        <f t="shared" si="4"/>
        <v>0.13863921265302859</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251</v>
      </c>
      <c r="C27" s="132">
        <v>0</v>
      </c>
      <c r="D27" s="133">
        <v>0</v>
      </c>
      <c r="E27" s="133">
        <v>0</v>
      </c>
      <c r="F27" s="133">
        <f t="array" ref="F27">INDEX(C$39:C$66,MATCH($B27,$B$39:$B$66,0))</f>
        <v>18</v>
      </c>
      <c r="G27" s="134">
        <f t="array" ref="G27">INDEX(D$39:D$66,MATCH($B27,$B$39:$B$66,0))</f>
        <v>9.14</v>
      </c>
      <c r="H27" s="22" t="str">
        <f t="shared" si="0"/>
        <v>-</v>
      </c>
      <c r="I27" s="22">
        <f t="shared" si="1"/>
        <v>0</v>
      </c>
      <c r="J27" s="22" t="str">
        <f t="shared" si="2"/>
        <v>-</v>
      </c>
      <c r="K27" s="22">
        <f t="shared" si="3"/>
        <v>3.5087719298245612E-2</v>
      </c>
      <c r="L27" s="22">
        <f t="shared" si="4"/>
        <v>1.2188941935828024E-2</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252</v>
      </c>
      <c r="C28" s="128">
        <v>0</v>
      </c>
      <c r="D28" s="129">
        <v>0</v>
      </c>
      <c r="E28" s="129">
        <v>0</v>
      </c>
      <c r="F28" s="129">
        <f t="array" ref="F28">INDEX(C$39:C$66,MATCH($B28,$B$39:$B$66,0))</f>
        <v>49</v>
      </c>
      <c r="G28" s="130">
        <f t="array" ref="G28">INDEX(D$39:D$66,MATCH($B28,$B$39:$B$66,0))</f>
        <v>28.63</v>
      </c>
      <c r="H28" s="131" t="str">
        <f t="shared" si="0"/>
        <v>-</v>
      </c>
      <c r="I28" s="131">
        <f t="shared" si="1"/>
        <v>0</v>
      </c>
      <c r="J28" s="131" t="str">
        <f t="shared" si="2"/>
        <v>-</v>
      </c>
      <c r="K28" s="131">
        <f t="shared" si="3"/>
        <v>9.5516569200779722E-2</v>
      </c>
      <c r="L28" s="131">
        <f t="shared" si="4"/>
        <v>3.8180460352599158E-2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253</v>
      </c>
      <c r="C29" s="132">
        <v>0</v>
      </c>
      <c r="D29" s="133">
        <v>0</v>
      </c>
      <c r="E29" s="133">
        <v>0</v>
      </c>
      <c r="F29" s="133">
        <f t="array" ref="F29">INDEX(C$39:C$66,MATCH($B29,$B$39:$B$66,0))</f>
        <v>65</v>
      </c>
      <c r="G29" s="134">
        <f t="array" ref="G29">INDEX(D$39:D$66,MATCH($B29,$B$39:$B$66,0))</f>
        <v>45.54</v>
      </c>
      <c r="H29" s="22" t="str">
        <f t="shared" si="0"/>
        <v>-</v>
      </c>
      <c r="I29" s="22">
        <f t="shared" si="1"/>
        <v>0</v>
      </c>
      <c r="J29" s="22" t="str">
        <f t="shared" si="2"/>
        <v>-</v>
      </c>
      <c r="K29" s="22">
        <f t="shared" si="3"/>
        <v>0.12670565302144249</v>
      </c>
      <c r="L29" s="22">
        <f t="shared" si="4"/>
        <v>6.0731336516149689E-2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254</v>
      </c>
      <c r="C30" s="128">
        <v>0</v>
      </c>
      <c r="D30" s="129">
        <v>0</v>
      </c>
      <c r="E30" s="129">
        <v>0</v>
      </c>
      <c r="F30" s="129">
        <f t="array" ref="F30">INDEX(C$39:C$66,MATCH($B30,$B$39:$B$66,0))</f>
        <v>2</v>
      </c>
      <c r="G30" s="130">
        <f t="array" ref="G30">INDEX(D$39:D$66,MATCH($B30,$B$39:$B$66,0))</f>
        <v>4</v>
      </c>
      <c r="H30" s="131" t="str">
        <f t="shared" si="0"/>
        <v>-</v>
      </c>
      <c r="I30" s="131">
        <f t="shared" si="1"/>
        <v>0</v>
      </c>
      <c r="J30" s="131" t="str">
        <f t="shared" si="2"/>
        <v>-</v>
      </c>
      <c r="K30" s="131">
        <f t="shared" si="3"/>
        <v>3.8986354775828458E-3</v>
      </c>
      <c r="L30" s="131">
        <f t="shared" si="4"/>
        <v>5.3343290747606227E-3</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255</v>
      </c>
      <c r="C31" s="132">
        <v>0</v>
      </c>
      <c r="D31" s="133">
        <v>0</v>
      </c>
      <c r="E31" s="133">
        <v>0</v>
      </c>
      <c r="F31" s="133">
        <f t="array" ref="F31">INDEX(C$39:C$66,MATCH($B31,$B$39:$B$66,0))</f>
        <v>34</v>
      </c>
      <c r="G31" s="134">
        <f t="array" ref="G31">INDEX(D$39:D$66,MATCH($B31,$B$39:$B$66,0))</f>
        <v>72.28</v>
      </c>
      <c r="H31" s="22" t="str">
        <f t="shared" si="0"/>
        <v>-</v>
      </c>
      <c r="I31" s="22">
        <f t="shared" si="1"/>
        <v>0</v>
      </c>
      <c r="J31" s="22" t="str">
        <f t="shared" si="2"/>
        <v>-</v>
      </c>
      <c r="K31" s="22">
        <f t="shared" si="3"/>
        <v>6.6276803118908378E-2</v>
      </c>
      <c r="L31" s="22">
        <f t="shared" si="4"/>
        <v>9.6391326380924458E-2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256</v>
      </c>
      <c r="C32" s="128">
        <v>0</v>
      </c>
      <c r="D32" s="129">
        <v>0</v>
      </c>
      <c r="E32" s="129">
        <v>0</v>
      </c>
      <c r="F32" s="129">
        <f t="array" ref="F32">INDEX(C$39:C$66,MATCH($B32,$B$39:$B$66,0))</f>
        <v>91</v>
      </c>
      <c r="G32" s="130">
        <f t="array" ref="G32">INDEX(D$39:D$66,MATCH($B32,$B$39:$B$66,0))</f>
        <v>167.49</v>
      </c>
      <c r="H32" s="131" t="str">
        <f t="shared" si="0"/>
        <v>-</v>
      </c>
      <c r="I32" s="131">
        <f t="shared" si="1"/>
        <v>0</v>
      </c>
      <c r="J32" s="131" t="str">
        <f t="shared" si="2"/>
        <v>-</v>
      </c>
      <c r="K32" s="131">
        <f t="shared" si="3"/>
        <v>0.17738791423001948</v>
      </c>
      <c r="L32" s="131">
        <f t="shared" si="4"/>
        <v>0.22336169418291418</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183</v>
      </c>
      <c r="C33" s="351">
        <v>0</v>
      </c>
      <c r="D33" s="352">
        <v>609</v>
      </c>
      <c r="E33" s="352">
        <v>0</v>
      </c>
      <c r="F33" s="352">
        <f>IFERROR(SUM((INDEX(C$39:C$66,MATCH($B33,$B$39:$B$66,0))),C41,C44,C46,C47,C49,C50,C51,C53,C60,C61),"-")</f>
        <v>110</v>
      </c>
      <c r="G33" s="353">
        <f>IFERROR(SUM((INDEX(D$39:D$66,MATCH($B33,$B$39:$B$66,0))),D41,D44,D46,D47,D49,D50,D51,D53,D60,D61),"-")</f>
        <v>88.57</v>
      </c>
      <c r="H33" s="354" t="str">
        <f t="shared" si="0"/>
        <v>-</v>
      </c>
      <c r="I33" s="354">
        <f t="shared" si="1"/>
        <v>1</v>
      </c>
      <c r="J33" s="354" t="str">
        <f t="shared" si="2"/>
        <v>-</v>
      </c>
      <c r="K33" s="354">
        <f t="shared" si="3"/>
        <v>0.21442495126705652</v>
      </c>
      <c r="L33" s="354">
        <f t="shared" si="4"/>
        <v>0.11811538153788707</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1"/>
      <c r="M34" s="341"/>
      <c r="N34" s="89"/>
      <c r="O34" s="342"/>
      <c r="P34" s="342"/>
      <c r="Q34" s="342"/>
    </row>
    <row r="35" spans="1:22" ht="18.75" customHeight="1" x14ac:dyDescent="0.25">
      <c r="A35" s="5" t="s">
        <v>141</v>
      </c>
      <c r="B35" s="5"/>
      <c r="C35" s="341"/>
      <c r="D35" s="341"/>
      <c r="E35" s="341"/>
      <c r="F35" s="89"/>
      <c r="G35" s="177"/>
      <c r="H35" s="342"/>
      <c r="I35" s="342"/>
      <c r="J35" s="342"/>
      <c r="K35" s="341"/>
      <c r="L35" s="341"/>
      <c r="M35" s="341"/>
      <c r="N35" s="89"/>
      <c r="O35" s="342"/>
      <c r="P35" s="342"/>
      <c r="Q35" s="342"/>
    </row>
    <row r="36" spans="1:22" ht="18.75" customHeight="1" x14ac:dyDescent="0.25">
      <c r="B36" s="780" t="s">
        <v>148</v>
      </c>
      <c r="C36" s="761" t="str">
        <f>$A$1</f>
        <v>North Lanarkshire</v>
      </c>
      <c r="D36" s="762"/>
      <c r="E36" s="762"/>
      <c r="F36" s="762"/>
      <c r="G36" s="761" t="s">
        <v>120</v>
      </c>
      <c r="H36" s="762"/>
      <c r="I36" s="762"/>
      <c r="J36" s="762"/>
    </row>
    <row r="37" spans="1:22" ht="18.75" customHeight="1" x14ac:dyDescent="0.25">
      <c r="B37" s="780"/>
      <c r="C37" s="757" t="s">
        <v>127</v>
      </c>
      <c r="D37" s="781"/>
      <c r="E37" s="758" t="s">
        <v>134</v>
      </c>
      <c r="F37" s="758"/>
      <c r="G37" s="757" t="s">
        <v>127</v>
      </c>
      <c r="H37" s="781"/>
      <c r="I37" s="758" t="s">
        <v>134</v>
      </c>
      <c r="J37" s="758"/>
    </row>
    <row r="38" spans="1:22" ht="18.75" customHeight="1" thickBot="1" x14ac:dyDescent="0.3">
      <c r="B38" s="232" t="s">
        <v>257</v>
      </c>
      <c r="C38" s="123" t="s">
        <v>132</v>
      </c>
      <c r="D38" s="397" t="s">
        <v>133</v>
      </c>
      <c r="E38" s="378" t="s">
        <v>132</v>
      </c>
      <c r="F38" s="378" t="s">
        <v>133</v>
      </c>
      <c r="G38" s="123" t="s">
        <v>132</v>
      </c>
      <c r="H38" s="397" t="s">
        <v>133</v>
      </c>
      <c r="I38" s="378" t="s">
        <v>132</v>
      </c>
      <c r="J38" s="378" t="s">
        <v>133</v>
      </c>
    </row>
    <row r="39" spans="1:22" ht="18.75" customHeight="1" x14ac:dyDescent="0.25">
      <c r="B39" s="343" t="s">
        <v>246</v>
      </c>
      <c r="C39" s="579">
        <v>25</v>
      </c>
      <c r="D39" s="601">
        <v>37.840000000000003</v>
      </c>
      <c r="E39" s="344">
        <f>IFERROR(C39/SUM(C$39:C$55,C$59:C$62,C$66),"-")</f>
        <v>4.8732943469785572E-2</v>
      </c>
      <c r="F39" s="344">
        <f>IFERROR(D39/SUM(D$39:D$55,D$59:D$62,D$66),"-")</f>
        <v>5.0462753047235485E-2</v>
      </c>
      <c r="G39" s="579">
        <v>1513.04</v>
      </c>
      <c r="H39" s="601">
        <v>1535.9346</v>
      </c>
      <c r="I39" s="344">
        <f>IFERROR(G39/SUM(G$39:G$55,G$59:G$62,G$66),"-")</f>
        <v>6.899202714009843E-2</v>
      </c>
      <c r="J39" s="344">
        <f>IFERROR(H39/SUM(H$39:H$55,H$59:H$62,H$66),"-")</f>
        <v>5.6441553785428304E-2</v>
      </c>
    </row>
    <row r="40" spans="1:22" ht="18.75" customHeight="1" x14ac:dyDescent="0.25">
      <c r="B40" s="2" t="s">
        <v>247</v>
      </c>
      <c r="C40" s="132">
        <v>11</v>
      </c>
      <c r="D40" s="602">
        <v>38.840000000000003</v>
      </c>
      <c r="E40" s="22">
        <f t="shared" ref="E40:E66" si="10">IFERROR(C40/SUM(C$39:C$55,C$59:C$62,C$66),"-")</f>
        <v>2.1442495126705652E-2</v>
      </c>
      <c r="F40" s="22">
        <f t="shared" ref="F40:F66" si="11">IFERROR(D40/SUM(D$39:D$55,D$59:D$62,D$66),"-")</f>
        <v>5.1796335315925646E-2</v>
      </c>
      <c r="G40" s="132">
        <v>862.35</v>
      </c>
      <c r="H40" s="602">
        <v>1253.1371999999999</v>
      </c>
      <c r="I40" s="22">
        <f t="shared" ref="I40:I66" si="12">IFERROR(G40/SUM(G$39:G$55,G$59:G$62,G$66),"-")</f>
        <v>3.9321679931967356E-2</v>
      </c>
      <c r="J40" s="22">
        <f t="shared" ref="J40:J66" si="13">IFERROR(H40/SUM(H$39:H$55,H$59:H$62,H$66),"-")</f>
        <v>4.6049493692193029E-2</v>
      </c>
    </row>
    <row r="41" spans="1:22" ht="18.75" customHeight="1" x14ac:dyDescent="0.25">
      <c r="B41" s="91" t="s">
        <v>258</v>
      </c>
      <c r="C41" s="128">
        <v>3</v>
      </c>
      <c r="D41" s="603">
        <v>2.14</v>
      </c>
      <c r="E41" s="131">
        <f t="shared" si="10"/>
        <v>5.8479532163742687E-3</v>
      </c>
      <c r="F41" s="131">
        <f t="shared" si="11"/>
        <v>2.8538660549969328E-3</v>
      </c>
      <c r="G41" s="128">
        <v>75.3</v>
      </c>
      <c r="H41" s="603">
        <v>78.975800000000007</v>
      </c>
      <c r="I41" s="131">
        <f t="shared" si="12"/>
        <v>3.4335507611493493E-3</v>
      </c>
      <c r="J41" s="131">
        <f t="shared" si="13"/>
        <v>2.9021527761971303E-3</v>
      </c>
    </row>
    <row r="42" spans="1:22" ht="18.75" customHeight="1" x14ac:dyDescent="0.25">
      <c r="B42" s="2" t="s">
        <v>248</v>
      </c>
      <c r="C42" s="132">
        <v>23</v>
      </c>
      <c r="D42" s="602">
        <v>47.19</v>
      </c>
      <c r="E42" s="22">
        <f t="shared" si="10"/>
        <v>4.4834307992202727E-2</v>
      </c>
      <c r="F42" s="22">
        <f t="shared" si="11"/>
        <v>6.2931747259488427E-2</v>
      </c>
      <c r="G42" s="132">
        <v>1285.9000000000001</v>
      </c>
      <c r="H42" s="602">
        <v>1378.3668</v>
      </c>
      <c r="I42" s="22">
        <f t="shared" si="12"/>
        <v>5.8634832984886441E-2</v>
      </c>
      <c r="J42" s="22">
        <f t="shared" si="13"/>
        <v>5.0651351872826295E-2</v>
      </c>
    </row>
    <row r="43" spans="1:22" ht="18.75" customHeight="1" x14ac:dyDescent="0.25">
      <c r="B43" s="91" t="s">
        <v>249</v>
      </c>
      <c r="C43" s="128">
        <v>38</v>
      </c>
      <c r="D43" s="603">
        <v>106.38</v>
      </c>
      <c r="E43" s="131">
        <f t="shared" si="10"/>
        <v>7.407407407407407E-2</v>
      </c>
      <c r="F43" s="131">
        <f t="shared" si="11"/>
        <v>0.14186648174325872</v>
      </c>
      <c r="G43" s="128">
        <v>3071.26</v>
      </c>
      <c r="H43" s="603">
        <v>4463.7497999999996</v>
      </c>
      <c r="I43" s="131">
        <f t="shared" si="12"/>
        <v>0.14004418473688648</v>
      </c>
      <c r="J43" s="131">
        <f t="shared" si="13"/>
        <v>0.16403105602373619</v>
      </c>
    </row>
    <row r="44" spans="1:22" ht="18.75" customHeight="1" x14ac:dyDescent="0.25">
      <c r="B44" s="2" t="s">
        <v>259</v>
      </c>
      <c r="C44" s="132">
        <v>14</v>
      </c>
      <c r="D44" s="602">
        <v>0.14000000000000001</v>
      </c>
      <c r="E44" s="22">
        <f t="shared" si="10"/>
        <v>2.7290448343079921E-2</v>
      </c>
      <c r="F44" s="22">
        <f t="shared" si="11"/>
        <v>1.8670151761662179E-4</v>
      </c>
      <c r="G44" s="132">
        <v>122.24</v>
      </c>
      <c r="H44" s="602">
        <v>127.1208</v>
      </c>
      <c r="I44" s="22">
        <f t="shared" si="12"/>
        <v>5.5739341971168194E-3</v>
      </c>
      <c r="J44" s="22">
        <f t="shared" si="13"/>
        <v>4.6713548027674323E-3</v>
      </c>
    </row>
    <row r="45" spans="1:22" ht="18.75" customHeight="1" x14ac:dyDescent="0.25">
      <c r="B45" s="91" t="s">
        <v>250</v>
      </c>
      <c r="C45" s="128">
        <v>47</v>
      </c>
      <c r="D45" s="603">
        <v>103.96</v>
      </c>
      <c r="E45" s="131">
        <f t="shared" si="10"/>
        <v>9.1617933723196876E-2</v>
      </c>
      <c r="F45" s="131">
        <f t="shared" si="11"/>
        <v>0.13863921265302856</v>
      </c>
      <c r="G45" s="128">
        <v>3859.97</v>
      </c>
      <c r="H45" s="603">
        <v>3908.3234000000002</v>
      </c>
      <c r="I45" s="131">
        <f t="shared" si="12"/>
        <v>0.17600800705861427</v>
      </c>
      <c r="J45" s="131">
        <f t="shared" si="13"/>
        <v>0.14362059777281405</v>
      </c>
    </row>
    <row r="46" spans="1:22" ht="18.75" customHeight="1" x14ac:dyDescent="0.25">
      <c r="B46" s="2" t="s">
        <v>260</v>
      </c>
      <c r="C46" s="132">
        <v>0</v>
      </c>
      <c r="D46" s="602">
        <v>0</v>
      </c>
      <c r="E46" s="22">
        <f t="shared" si="10"/>
        <v>0</v>
      </c>
      <c r="F46" s="22">
        <f t="shared" si="11"/>
        <v>0</v>
      </c>
      <c r="G46" s="132">
        <v>68.95</v>
      </c>
      <c r="H46" s="602">
        <v>206.52500000000001</v>
      </c>
      <c r="I46" s="22">
        <f t="shared" si="12"/>
        <v>3.1440016597775256E-3</v>
      </c>
      <c r="J46" s="22">
        <f t="shared" si="13"/>
        <v>7.5892501513642446E-3</v>
      </c>
    </row>
    <row r="47" spans="1:22" ht="18.75" customHeight="1" x14ac:dyDescent="0.25">
      <c r="B47" s="91" t="s">
        <v>261</v>
      </c>
      <c r="C47" s="128">
        <v>0</v>
      </c>
      <c r="D47" s="603">
        <v>2</v>
      </c>
      <c r="E47" s="131">
        <f t="shared" si="10"/>
        <v>0</v>
      </c>
      <c r="F47" s="131">
        <f t="shared" si="11"/>
        <v>2.6671645373803109E-3</v>
      </c>
      <c r="G47" s="128">
        <v>65.150000000000006</v>
      </c>
      <c r="H47" s="603">
        <v>81.564999999999998</v>
      </c>
      <c r="I47" s="131">
        <f t="shared" si="12"/>
        <v>2.9707281817912367E-3</v>
      </c>
      <c r="J47" s="131">
        <f t="shared" si="13"/>
        <v>2.9972990611113648E-3</v>
      </c>
    </row>
    <row r="48" spans="1:22" ht="18.75" customHeight="1" x14ac:dyDescent="0.25">
      <c r="B48" s="2" t="s">
        <v>252</v>
      </c>
      <c r="C48" s="132">
        <v>49</v>
      </c>
      <c r="D48" s="602">
        <v>28.63</v>
      </c>
      <c r="E48" s="22">
        <f t="shared" si="10"/>
        <v>9.5516569200779722E-2</v>
      </c>
      <c r="F48" s="22">
        <f t="shared" si="11"/>
        <v>3.8180460352599151E-2</v>
      </c>
      <c r="G48" s="132">
        <v>765.37</v>
      </c>
      <c r="H48" s="602">
        <v>862.67639999999994</v>
      </c>
      <c r="I48" s="22">
        <f t="shared" si="12"/>
        <v>3.4899558380622545E-2</v>
      </c>
      <c r="J48" s="22">
        <f t="shared" si="13"/>
        <v>3.1701087031973663E-2</v>
      </c>
    </row>
    <row r="49" spans="2:10" ht="18.75" customHeight="1" x14ac:dyDescent="0.25">
      <c r="B49" s="91" t="s">
        <v>262</v>
      </c>
      <c r="C49" s="128">
        <v>62</v>
      </c>
      <c r="D49" s="603">
        <v>7.07</v>
      </c>
      <c r="E49" s="131">
        <f t="shared" si="10"/>
        <v>0.12085769980506822</v>
      </c>
      <c r="F49" s="131">
        <f t="shared" si="11"/>
        <v>9.4284266396393989E-3</v>
      </c>
      <c r="G49" s="128">
        <v>337.18</v>
      </c>
      <c r="H49" s="603">
        <v>319.4024</v>
      </c>
      <c r="I49" s="131">
        <f t="shared" si="12"/>
        <v>1.5374829291425467E-2</v>
      </c>
      <c r="J49" s="131">
        <f t="shared" si="13"/>
        <v>1.1737197494473323E-2</v>
      </c>
    </row>
    <row r="50" spans="2:10" ht="18.75" customHeight="1" x14ac:dyDescent="0.25">
      <c r="B50" s="2" t="s">
        <v>263</v>
      </c>
      <c r="C50" s="132">
        <v>0</v>
      </c>
      <c r="D50" s="602">
        <v>0</v>
      </c>
      <c r="E50" s="22">
        <f t="shared" si="10"/>
        <v>0</v>
      </c>
      <c r="F50" s="22">
        <f t="shared" si="11"/>
        <v>0</v>
      </c>
      <c r="G50" s="132">
        <v>78.900000000000006</v>
      </c>
      <c r="H50" s="602">
        <v>107.125</v>
      </c>
      <c r="I50" s="22">
        <f t="shared" si="12"/>
        <v>3.5977045823995181E-3</v>
      </c>
      <c r="J50" s="22">
        <f t="shared" si="13"/>
        <v>3.9365617841176362E-3</v>
      </c>
    </row>
    <row r="51" spans="2:10" ht="18.75" customHeight="1" x14ac:dyDescent="0.25">
      <c r="B51" s="91" t="s">
        <v>264</v>
      </c>
      <c r="C51" s="128">
        <v>1</v>
      </c>
      <c r="D51" s="603">
        <v>1</v>
      </c>
      <c r="E51" s="131">
        <f t="shared" si="10"/>
        <v>1.9493177387914229E-3</v>
      </c>
      <c r="F51" s="131">
        <f t="shared" si="11"/>
        <v>1.3335822686901555E-3</v>
      </c>
      <c r="G51" s="128">
        <v>32.6</v>
      </c>
      <c r="H51" s="603">
        <v>64.815799999999996</v>
      </c>
      <c r="I51" s="131">
        <f t="shared" si="12"/>
        <v>1.4865040479876334E-3</v>
      </c>
      <c r="J51" s="131">
        <f t="shared" si="13"/>
        <v>2.3818100470199472E-3</v>
      </c>
    </row>
    <row r="52" spans="2:10" ht="18.75" customHeight="1" x14ac:dyDescent="0.25">
      <c r="B52" s="2" t="s">
        <v>251</v>
      </c>
      <c r="C52" s="132">
        <v>18</v>
      </c>
      <c r="D52" s="602">
        <v>9.14</v>
      </c>
      <c r="E52" s="22">
        <f t="shared" si="10"/>
        <v>3.5087719298245612E-2</v>
      </c>
      <c r="F52" s="22">
        <f t="shared" si="11"/>
        <v>1.2188941935828021E-2</v>
      </c>
      <c r="G52" s="132">
        <v>239.57</v>
      </c>
      <c r="H52" s="602">
        <v>270.815</v>
      </c>
      <c r="I52" s="22">
        <f t="shared" si="12"/>
        <v>1.0923980821361881E-2</v>
      </c>
      <c r="J52" s="22">
        <f t="shared" si="13"/>
        <v>9.9517384323530231E-3</v>
      </c>
    </row>
    <row r="53" spans="2:10" ht="18.75" customHeight="1" x14ac:dyDescent="0.25">
      <c r="B53" s="91" t="s">
        <v>265</v>
      </c>
      <c r="C53" s="128">
        <v>0</v>
      </c>
      <c r="D53" s="603">
        <v>2.21</v>
      </c>
      <c r="E53" s="131">
        <f t="shared" si="10"/>
        <v>0</v>
      </c>
      <c r="F53" s="131">
        <f t="shared" si="11"/>
        <v>2.9472168138052436E-3</v>
      </c>
      <c r="G53" s="128">
        <v>60.79</v>
      </c>
      <c r="H53" s="603">
        <v>96.355000000000004</v>
      </c>
      <c r="I53" s="131">
        <f t="shared" si="12"/>
        <v>2.7719196649438108E-3</v>
      </c>
      <c r="J53" s="131">
        <f t="shared" si="13"/>
        <v>3.5407926320527869E-3</v>
      </c>
    </row>
    <row r="54" spans="2:10" ht="18.75" customHeight="1" x14ac:dyDescent="0.25">
      <c r="B54" s="2" t="s">
        <v>255</v>
      </c>
      <c r="C54" s="132">
        <v>34</v>
      </c>
      <c r="D54" s="602">
        <v>72.28</v>
      </c>
      <c r="E54" s="22">
        <f t="shared" si="10"/>
        <v>6.6276803118908378E-2</v>
      </c>
      <c r="F54" s="22">
        <f t="shared" si="11"/>
        <v>9.6391326380924444E-2</v>
      </c>
      <c r="G54" s="132">
        <v>2008.7</v>
      </c>
      <c r="H54" s="602">
        <v>2195.8508000000002</v>
      </c>
      <c r="I54" s="22">
        <f t="shared" si="12"/>
        <v>9.1593272429225742E-2</v>
      </c>
      <c r="J54" s="22">
        <f t="shared" si="13"/>
        <v>8.0691737156631402E-2</v>
      </c>
    </row>
    <row r="55" spans="2:10" ht="18.75" customHeight="1" x14ac:dyDescent="0.25">
      <c r="B55" s="91" t="s">
        <v>253</v>
      </c>
      <c r="C55" s="128">
        <v>65</v>
      </c>
      <c r="D55" s="603">
        <v>45.54</v>
      </c>
      <c r="E55" s="131">
        <f t="shared" si="10"/>
        <v>0.12670565302144249</v>
      </c>
      <c r="F55" s="131">
        <f t="shared" si="11"/>
        <v>6.0731336516149682E-2</v>
      </c>
      <c r="G55" s="128">
        <v>2144.1800000000003</v>
      </c>
      <c r="H55" s="603">
        <v>3189.9386000000004</v>
      </c>
      <c r="I55" s="131">
        <f t="shared" si="12"/>
        <v>9.7770927902273749E-2</v>
      </c>
      <c r="J55" s="131">
        <f t="shared" si="13"/>
        <v>0.11722184724799734</v>
      </c>
    </row>
    <row r="56" spans="2:10" ht="18.75" customHeight="1" x14ac:dyDescent="0.25">
      <c r="B56" s="345" t="s">
        <v>266</v>
      </c>
      <c r="C56" s="580">
        <v>0</v>
      </c>
      <c r="D56" s="604">
        <v>0</v>
      </c>
      <c r="E56" s="346">
        <f t="shared" si="10"/>
        <v>0</v>
      </c>
      <c r="F56" s="346">
        <f t="shared" si="11"/>
        <v>0</v>
      </c>
      <c r="G56" s="580">
        <v>77.2</v>
      </c>
      <c r="H56" s="604">
        <v>73.650000000000006</v>
      </c>
      <c r="I56" s="346">
        <f t="shared" si="12"/>
        <v>3.520187500142494E-3</v>
      </c>
      <c r="J56" s="346">
        <f t="shared" si="13"/>
        <v>2.7064436443431871E-3</v>
      </c>
    </row>
    <row r="57" spans="2:10" ht="18.75" customHeight="1" x14ac:dyDescent="0.25">
      <c r="B57" s="347" t="s">
        <v>267</v>
      </c>
      <c r="C57" s="581">
        <v>0</v>
      </c>
      <c r="D57" s="605">
        <v>0</v>
      </c>
      <c r="E57" s="348">
        <f t="shared" si="10"/>
        <v>0</v>
      </c>
      <c r="F57" s="348">
        <f t="shared" si="11"/>
        <v>0</v>
      </c>
      <c r="G57" s="581">
        <v>179.9</v>
      </c>
      <c r="H57" s="605">
        <v>597.25</v>
      </c>
      <c r="I57" s="348">
        <f t="shared" si="12"/>
        <v>8.2031312341403449E-3</v>
      </c>
      <c r="J57" s="348">
        <f t="shared" si="13"/>
        <v>2.1947365466177437E-2</v>
      </c>
    </row>
    <row r="58" spans="2:10" ht="18.75" customHeight="1" x14ac:dyDescent="0.25">
      <c r="B58" s="349" t="s">
        <v>268</v>
      </c>
      <c r="C58" s="582">
        <v>0</v>
      </c>
      <c r="D58" s="606">
        <v>0</v>
      </c>
      <c r="E58" s="350">
        <f t="shared" si="10"/>
        <v>0</v>
      </c>
      <c r="F58" s="350">
        <f t="shared" si="11"/>
        <v>0</v>
      </c>
      <c r="G58" s="582">
        <v>81.95</v>
      </c>
      <c r="H58" s="606">
        <v>31.4</v>
      </c>
      <c r="I58" s="350">
        <f t="shared" si="12"/>
        <v>3.7367793476253547E-3</v>
      </c>
      <c r="J58" s="350">
        <f t="shared" si="13"/>
        <v>1.1538673514239792E-3</v>
      </c>
    </row>
    <row r="59" spans="2:10" ht="18.75" customHeight="1" x14ac:dyDescent="0.25">
      <c r="B59" s="2" t="s">
        <v>254</v>
      </c>
      <c r="C59" s="132">
        <v>2</v>
      </c>
      <c r="D59" s="602">
        <v>4</v>
      </c>
      <c r="E59" s="22">
        <f t="shared" si="10"/>
        <v>3.8986354775828458E-3</v>
      </c>
      <c r="F59" s="22">
        <f t="shared" si="11"/>
        <v>5.3343290747606218E-3</v>
      </c>
      <c r="G59" s="132">
        <v>91.61</v>
      </c>
      <c r="H59" s="602">
        <v>102.34</v>
      </c>
      <c r="I59" s="22">
        <f t="shared" si="12"/>
        <v>4.1772587679799718E-3</v>
      </c>
      <c r="J59" s="22">
        <f t="shared" si="13"/>
        <v>3.760725628813058E-3</v>
      </c>
    </row>
    <row r="60" spans="2:10" ht="18.75" customHeight="1" x14ac:dyDescent="0.25">
      <c r="B60" s="91" t="s">
        <v>269</v>
      </c>
      <c r="C60" s="128">
        <v>0</v>
      </c>
      <c r="D60" s="603">
        <v>0</v>
      </c>
      <c r="E60" s="131">
        <f t="shared" si="10"/>
        <v>0</v>
      </c>
      <c r="F60" s="131">
        <f t="shared" si="11"/>
        <v>0</v>
      </c>
      <c r="G60" s="128">
        <v>29.84</v>
      </c>
      <c r="H60" s="603">
        <v>57.3</v>
      </c>
      <c r="I60" s="131">
        <f t="shared" si="12"/>
        <v>1.3606527850291712E-3</v>
      </c>
      <c r="J60" s="131">
        <f t="shared" si="13"/>
        <v>2.1056241795093631E-3</v>
      </c>
    </row>
    <row r="61" spans="2:10" ht="18.75" customHeight="1" x14ac:dyDescent="0.25">
      <c r="B61" s="2" t="s">
        <v>270</v>
      </c>
      <c r="C61" s="132">
        <v>8</v>
      </c>
      <c r="D61" s="602">
        <v>21.28</v>
      </c>
      <c r="E61" s="22">
        <f t="shared" si="10"/>
        <v>1.5594541910331383E-2</v>
      </c>
      <c r="F61" s="22">
        <f t="shared" si="11"/>
        <v>2.8378630677726509E-2</v>
      </c>
      <c r="G61" s="132">
        <v>222.05</v>
      </c>
      <c r="H61" s="602">
        <v>437.77080000000001</v>
      </c>
      <c r="I61" s="22">
        <f t="shared" si="12"/>
        <v>1.0125098891277731E-2</v>
      </c>
      <c r="J61" s="22">
        <f t="shared" si="13"/>
        <v>1.6086924634610079E-2</v>
      </c>
    </row>
    <row r="62" spans="2:10" ht="18.75" customHeight="1" x14ac:dyDescent="0.25">
      <c r="B62" s="91" t="s">
        <v>271</v>
      </c>
      <c r="C62" s="128">
        <v>91</v>
      </c>
      <c r="D62" s="603">
        <v>167.49</v>
      </c>
      <c r="E62" s="131">
        <f t="shared" si="10"/>
        <v>0.17738791423001948</v>
      </c>
      <c r="F62" s="131">
        <f t="shared" si="11"/>
        <v>0.22336169418291416</v>
      </c>
      <c r="G62" s="128">
        <v>2724.98</v>
      </c>
      <c r="H62" s="603">
        <v>4047.5370000000003</v>
      </c>
      <c r="I62" s="131">
        <f t="shared" si="12"/>
        <v>0.12425441106396752</v>
      </c>
      <c r="J62" s="131">
        <f t="shared" si="13"/>
        <v>0.14873633114587767</v>
      </c>
    </row>
    <row r="63" spans="2:10" ht="18.75" customHeight="1" x14ac:dyDescent="0.25">
      <c r="B63" s="345" t="s">
        <v>272</v>
      </c>
      <c r="C63" s="580">
        <v>11</v>
      </c>
      <c r="D63" s="604">
        <v>79.78</v>
      </c>
      <c r="E63" s="346">
        <f t="shared" si="10"/>
        <v>2.1442495126705652E-2</v>
      </c>
      <c r="F63" s="346">
        <f t="shared" si="11"/>
        <v>0.10639319339610061</v>
      </c>
      <c r="G63" s="580">
        <v>688.19</v>
      </c>
      <c r="H63" s="604">
        <v>1165.3444</v>
      </c>
      <c r="I63" s="346">
        <f t="shared" si="12"/>
        <v>3.1380282846153663E-2</v>
      </c>
      <c r="J63" s="346">
        <f t="shared" si="13"/>
        <v>4.2823339373400195E-2</v>
      </c>
    </row>
    <row r="64" spans="2:10" ht="18.75" customHeight="1" x14ac:dyDescent="0.25">
      <c r="B64" s="347" t="s">
        <v>273</v>
      </c>
      <c r="C64" s="581">
        <v>4</v>
      </c>
      <c r="D64" s="605">
        <v>39.520000000000003</v>
      </c>
      <c r="E64" s="348">
        <f t="shared" si="10"/>
        <v>7.7972709551656916E-3</v>
      </c>
      <c r="F64" s="348">
        <f t="shared" si="11"/>
        <v>5.2703171258634947E-2</v>
      </c>
      <c r="G64" s="581">
        <v>336.11</v>
      </c>
      <c r="H64" s="605">
        <v>721.87819999999999</v>
      </c>
      <c r="I64" s="348">
        <f t="shared" si="12"/>
        <v>1.5326039127887223E-2</v>
      </c>
      <c r="J64" s="348">
        <f t="shared" si="13"/>
        <v>2.6527123779767816E-2</v>
      </c>
    </row>
    <row r="65" spans="1:22" ht="18.75" customHeight="1" x14ac:dyDescent="0.25">
      <c r="B65" s="349" t="s">
        <v>274</v>
      </c>
      <c r="C65" s="582">
        <v>19</v>
      </c>
      <c r="D65" s="606">
        <v>29.91</v>
      </c>
      <c r="E65" s="350">
        <f t="shared" si="10"/>
        <v>3.7037037037037035E-2</v>
      </c>
      <c r="F65" s="350">
        <f t="shared" si="11"/>
        <v>3.9887445656522552E-2</v>
      </c>
      <c r="G65" s="582">
        <v>984.04</v>
      </c>
      <c r="H65" s="606">
        <v>1379.4838</v>
      </c>
      <c r="I65" s="350">
        <f t="shared" si="12"/>
        <v>4.4870535073059839E-2</v>
      </c>
      <c r="J65" s="350">
        <f t="shared" si="13"/>
        <v>5.0692398682747962E-2</v>
      </c>
    </row>
    <row r="66" spans="1:22" ht="18.75" customHeight="1" thickBot="1" x14ac:dyDescent="0.3">
      <c r="B66" s="358" t="s">
        <v>183</v>
      </c>
      <c r="C66" s="583">
        <v>22</v>
      </c>
      <c r="D66" s="607">
        <v>52.73</v>
      </c>
      <c r="E66" s="359">
        <f t="shared" si="10"/>
        <v>4.2884990253411304E-2</v>
      </c>
      <c r="F66" s="359">
        <f t="shared" si="11"/>
        <v>7.0319793028031888E-2</v>
      </c>
      <c r="G66" s="583">
        <v>2270.7199999999998</v>
      </c>
      <c r="H66" s="607">
        <v>2427.2082</v>
      </c>
      <c r="I66" s="359">
        <f t="shared" si="12"/>
        <v>0.10354093471921713</v>
      </c>
      <c r="J66" s="359">
        <f t="shared" si="13"/>
        <v>8.9193512646132608E-2</v>
      </c>
    </row>
    <row r="67" spans="1:22" x14ac:dyDescent="0.25">
      <c r="F67" s="17"/>
    </row>
    <row r="68" spans="1:22" x14ac:dyDescent="0.25">
      <c r="A68" s="748" t="s">
        <v>275</v>
      </c>
    </row>
    <row r="69" spans="1:22" ht="14.25" customHeight="1" x14ac:dyDescent="0.25">
      <c r="A69" s="5"/>
      <c r="M69" s="17"/>
    </row>
    <row r="70" spans="1:22" ht="14.25" customHeight="1" x14ac:dyDescent="0.25">
      <c r="A70" s="5" t="s">
        <v>136</v>
      </c>
    </row>
    <row r="71" spans="1:22" ht="15" customHeight="1" x14ac:dyDescent="0.25">
      <c r="A71" s="5"/>
      <c r="B71" s="780" t="s">
        <v>276</v>
      </c>
      <c r="C71" s="761" t="str">
        <f>$A$1</f>
        <v>North Lanarkshire</v>
      </c>
      <c r="D71" s="762"/>
      <c r="E71" s="762"/>
      <c r="F71" s="762"/>
      <c r="G71" s="762"/>
      <c r="H71" s="762"/>
      <c r="I71" s="762"/>
      <c r="J71" s="762"/>
      <c r="K71" s="762"/>
      <c r="L71" s="762"/>
      <c r="M71" s="761" t="s">
        <v>120</v>
      </c>
      <c r="N71" s="762"/>
      <c r="O71" s="762"/>
      <c r="P71" s="762"/>
      <c r="Q71" s="762"/>
      <c r="R71" s="762"/>
      <c r="S71" s="762"/>
      <c r="T71" s="762"/>
      <c r="U71" s="762"/>
      <c r="V71" s="762"/>
    </row>
    <row r="72" spans="1:22" ht="15" customHeight="1" x14ac:dyDescent="0.25">
      <c r="B72" s="780"/>
      <c r="C72" s="757" t="s">
        <v>127</v>
      </c>
      <c r="D72" s="758"/>
      <c r="E72" s="758"/>
      <c r="F72" s="758"/>
      <c r="G72" s="781"/>
      <c r="H72" s="779" t="s">
        <v>134</v>
      </c>
      <c r="I72" s="758"/>
      <c r="J72" s="758"/>
      <c r="K72" s="758"/>
      <c r="L72" s="758"/>
      <c r="M72" s="757" t="s">
        <v>127</v>
      </c>
      <c r="N72" s="758"/>
      <c r="O72" s="758"/>
      <c r="P72" s="758"/>
      <c r="Q72" s="781"/>
      <c r="R72" s="779" t="s">
        <v>134</v>
      </c>
      <c r="S72" s="758"/>
      <c r="T72" s="758"/>
      <c r="U72" s="758"/>
      <c r="V72" s="758"/>
    </row>
    <row r="73" spans="1:22" ht="15.75" thickBot="1" x14ac:dyDescent="0.3">
      <c r="B73" s="232" t="s">
        <v>245</v>
      </c>
      <c r="C73" s="123" t="s">
        <v>128</v>
      </c>
      <c r="D73" s="122" t="s">
        <v>130</v>
      </c>
      <c r="E73" s="122" t="s">
        <v>131</v>
      </c>
      <c r="F73" s="122" t="s">
        <v>132</v>
      </c>
      <c r="G73" s="125" t="s">
        <v>133</v>
      </c>
      <c r="H73" s="122" t="s">
        <v>128</v>
      </c>
      <c r="I73" s="122" t="s">
        <v>130</v>
      </c>
      <c r="J73" s="122" t="s">
        <v>131</v>
      </c>
      <c r="K73" s="122" t="s">
        <v>132</v>
      </c>
      <c r="L73" s="122" t="s">
        <v>133</v>
      </c>
      <c r="M73" s="123" t="s">
        <v>128</v>
      </c>
      <c r="N73" s="122" t="s">
        <v>130</v>
      </c>
      <c r="O73" s="122" t="s">
        <v>131</v>
      </c>
      <c r="P73" s="122" t="s">
        <v>132</v>
      </c>
      <c r="Q73" s="125" t="s">
        <v>133</v>
      </c>
      <c r="R73" s="122" t="s">
        <v>128</v>
      </c>
      <c r="S73" s="122" t="s">
        <v>130</v>
      </c>
      <c r="T73" s="122" t="s">
        <v>131</v>
      </c>
      <c r="U73" s="122" t="s">
        <v>132</v>
      </c>
      <c r="V73" s="122" t="s">
        <v>133</v>
      </c>
    </row>
    <row r="74" spans="1:22" x14ac:dyDescent="0.25">
      <c r="B74" s="91" t="s">
        <v>246</v>
      </c>
      <c r="C74" s="135">
        <v>0</v>
      </c>
      <c r="D74" s="136">
        <v>0</v>
      </c>
      <c r="E74" s="136">
        <v>0</v>
      </c>
      <c r="F74" s="136">
        <f t="array" ref="F74">INDEX(C$91:C$118,MATCH($B74,$B$91:$B$118,0))</f>
        <v>24951.534</v>
      </c>
      <c r="G74" s="137">
        <f t="array" ref="G74">INDEX(D$91:D$118,MATCH($B74,$B$91:$B$118,0))</f>
        <v>69480.137793000002</v>
      </c>
      <c r="H74" s="131">
        <f>IFERROR(C74/SUM(C$74:C$85),"-")</f>
        <v>0</v>
      </c>
      <c r="I74" s="131">
        <f t="array" ref="I74">IFERROR(D74/SUM(D$74:D$85),"-")</f>
        <v>0</v>
      </c>
      <c r="J74" s="131" t="str">
        <f t="array" ref="J74">IFERROR(E74/SUM(E$74:E$85),"-")</f>
        <v>-</v>
      </c>
      <c r="K74" s="131">
        <f t="array" ref="K74">IFERROR(F74/SUM(F$74:F$85),"-")</f>
        <v>2.0052138404428089E-2</v>
      </c>
      <c r="L74" s="131">
        <f t="array" ref="L74">IFERROR(G74/SUM(G$74:G$85),"-")</f>
        <v>2.3150938811171522E-2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247</v>
      </c>
      <c r="C75" s="138">
        <v>0</v>
      </c>
      <c r="D75" s="139">
        <v>0</v>
      </c>
      <c r="E75" s="139">
        <v>0</v>
      </c>
      <c r="F75" s="139">
        <f t="array" ref="F75">INDEX(C$91:C$118,MATCH($B75,$B$91:$B$118,0))</f>
        <v>38169.743999999999</v>
      </c>
      <c r="G75" s="140">
        <f t="array" ref="G75">INDEX(D$91:D$118,MATCH($B75,$B$91:$B$118,0))</f>
        <v>112933.82513500001</v>
      </c>
      <c r="H75" s="22">
        <f t="array" ref="H75">IFERROR(C75/SUM(C$74:C$85),"-")</f>
        <v>0</v>
      </c>
      <c r="I75" s="22">
        <f t="array" ref="I75">IFERROR(D75/SUM(D$74:D$85),"-")</f>
        <v>0</v>
      </c>
      <c r="J75" s="22" t="str">
        <f t="array" ref="J75">IFERROR(E75/SUM(E$74:E$85),"-")</f>
        <v>-</v>
      </c>
      <c r="K75" s="22">
        <f t="array" ref="K75">IFERROR(F75/SUM(F$74:F$85),"-")</f>
        <v>3.0674867106350603E-2</v>
      </c>
      <c r="L75" s="22">
        <f t="array" ref="L75">IFERROR(G75/SUM(G$74:G$85),"-")</f>
        <v>3.762980555970253E-2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248</v>
      </c>
      <c r="C76" s="135">
        <v>0</v>
      </c>
      <c r="D76" s="136">
        <v>0</v>
      </c>
      <c r="E76" s="136">
        <v>0</v>
      </c>
      <c r="F76" s="136">
        <f t="array" ref="F76">INDEX(C$91:C$118,MATCH($B76,$B$91:$B$118,0))</f>
        <v>59163.122000000003</v>
      </c>
      <c r="G76" s="137">
        <f t="array" ref="G76">INDEX(D$91:D$118,MATCH($B76,$B$91:$B$118,0))</f>
        <v>100200.400314</v>
      </c>
      <c r="H76" s="131">
        <f t="array" ref="H76">IFERROR(C76/SUM(C$74:C$85),"-")</f>
        <v>0</v>
      </c>
      <c r="I76" s="131">
        <f t="array" ref="I76">IFERROR(D76/SUM(D$74:D$85),"-")</f>
        <v>0</v>
      </c>
      <c r="J76" s="131" t="str">
        <f t="array" ref="J76">IFERROR(E76/SUM(E$74:E$85),"-")</f>
        <v>-</v>
      </c>
      <c r="K76" s="131">
        <f t="array" ref="K76">IFERROR(F76/SUM(F$74:F$85),"-")</f>
        <v>4.7546059123341457E-2</v>
      </c>
      <c r="L76" s="131">
        <f t="array" ref="L76">IFERROR(G76/SUM(G$74:G$85),"-")</f>
        <v>3.3386999655000894E-2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249</v>
      </c>
      <c r="C77" s="138">
        <v>0</v>
      </c>
      <c r="D77" s="139">
        <v>0</v>
      </c>
      <c r="E77" s="139">
        <v>0</v>
      </c>
      <c r="F77" s="139">
        <f t="array" ref="F77">INDEX(C$91:C$118,MATCH($B77,$B$91:$B$118,0))</f>
        <v>79435.6008</v>
      </c>
      <c r="G77" s="140">
        <f t="array" ref="G77">INDEX(D$91:D$118,MATCH($B77,$B$91:$B$118,0))</f>
        <v>312656.00807899999</v>
      </c>
      <c r="H77" s="22">
        <f t="array" ref="H77">IFERROR(C77/SUM(C$74:C$85),"-")</f>
        <v>0</v>
      </c>
      <c r="I77" s="22">
        <f t="array" ref="I77">IFERROR(D77/SUM(D$74:D$85),"-")</f>
        <v>0</v>
      </c>
      <c r="J77" s="22" t="str">
        <f t="array" ref="J77">IFERROR(E77/SUM(E$74:E$85),"-")</f>
        <v>-</v>
      </c>
      <c r="K77" s="22">
        <f t="array" ref="K77">IFERROR(F77/SUM(F$74:F$85),"-")</f>
        <v>6.3837905175709794E-2</v>
      </c>
      <c r="L77" s="22">
        <f t="array" ref="L77">IFERROR(G77/SUM(G$74:G$85),"-")</f>
        <v>0.10417768792495574</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250</v>
      </c>
      <c r="C78" s="135">
        <v>0</v>
      </c>
      <c r="D78" s="136">
        <v>0</v>
      </c>
      <c r="E78" s="136">
        <v>0</v>
      </c>
      <c r="F78" s="136">
        <f t="array" ref="F78">INDEX(C$91:C$118,MATCH($B78,$B$91:$B$118,0))</f>
        <v>333452.14740000002</v>
      </c>
      <c r="G78" s="137">
        <f t="array" ref="G78">INDEX(D$91:D$118,MATCH($B78,$B$91:$B$118,0))</f>
        <v>781781.52533700003</v>
      </c>
      <c r="H78" s="131">
        <f t="array" ref="H78">IFERROR(C78/SUM(C$74:C$85),"-")</f>
        <v>0</v>
      </c>
      <c r="I78" s="131">
        <f t="array" ref="I78">IFERROR(D78/SUM(D$74:D$85),"-")</f>
        <v>0</v>
      </c>
      <c r="J78" s="131" t="str">
        <f t="array" ref="J78">IFERROR(E78/SUM(E$74:E$85),"-")</f>
        <v>-</v>
      </c>
      <c r="K78" s="131">
        <f t="array" ref="K78">IFERROR(F78/SUM(F$74:F$85),"-")</f>
        <v>0.26797665469860715</v>
      </c>
      <c r="L78" s="131">
        <f t="array" ref="L78">IFERROR(G78/SUM(G$74:G$85),"-")</f>
        <v>0.26049136964441461</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251</v>
      </c>
      <c r="C79" s="138">
        <v>0</v>
      </c>
      <c r="D79" s="139">
        <v>0</v>
      </c>
      <c r="E79" s="139">
        <v>0</v>
      </c>
      <c r="F79" s="139">
        <f t="array" ref="F79">INDEX(C$91:C$118,MATCH($B79,$B$91:$B$118,0))</f>
        <v>166960.29699999999</v>
      </c>
      <c r="G79" s="140">
        <f t="array" ref="G79">INDEX(D$91:D$118,MATCH($B79,$B$91:$B$118,0))</f>
        <v>278504.53968599997</v>
      </c>
      <c r="H79" s="22">
        <f t="array" ref="H79">IFERROR(C79/SUM(C$74:C$85),"-")</f>
        <v>0</v>
      </c>
      <c r="I79" s="22">
        <f t="array" ref="I79">IFERROR(D79/SUM(D$74:D$85),"-")</f>
        <v>0</v>
      </c>
      <c r="J79" s="22" t="str">
        <f t="array" ref="J79">IFERROR(E79/SUM(E$74:E$85),"-")</f>
        <v>-</v>
      </c>
      <c r="K79" s="22">
        <f t="array" ref="K79">IFERROR(F79/SUM(F$74:F$85),"-")</f>
        <v>0.1341765593846222</v>
      </c>
      <c r="L79" s="22">
        <f t="array" ref="L79">IFERROR(G79/SUM(G$74:G$85),"-")</f>
        <v>9.2798341536301093E-2</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252</v>
      </c>
      <c r="C80" s="135">
        <v>0</v>
      </c>
      <c r="D80" s="136">
        <v>0</v>
      </c>
      <c r="E80" s="136">
        <v>0</v>
      </c>
      <c r="F80" s="136">
        <f t="array" ref="F80">INDEX(C$91:C$118,MATCH($B80,$B$91:$B$118,0))</f>
        <v>11227.567999999999</v>
      </c>
      <c r="G80" s="137">
        <f t="array" ref="G80">INDEX(D$91:D$118,MATCH($B80,$B$91:$B$118,0))</f>
        <v>46358.805120999998</v>
      </c>
      <c r="H80" s="131">
        <f t="array" ref="H80">IFERROR(C80/SUM(C$74:C$85),"-")</f>
        <v>0</v>
      </c>
      <c r="I80" s="131">
        <f t="array" ref="I80">IFERROR(D80/SUM(D$74:D$85),"-")</f>
        <v>0</v>
      </c>
      <c r="J80" s="131" t="str">
        <f t="array" ref="J80">IFERROR(E80/SUM(E$74:E$85),"-")</f>
        <v>-</v>
      </c>
      <c r="K80" s="131">
        <f t="array" ref="K80">IFERROR(F80/SUM(F$74:F$85),"-")</f>
        <v>9.0229621746353503E-3</v>
      </c>
      <c r="L80" s="131">
        <f t="array" ref="L80">IFERROR(G80/SUM(G$74:G$85),"-")</f>
        <v>1.5446858552767923E-2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253</v>
      </c>
      <c r="C81" s="138">
        <v>0</v>
      </c>
      <c r="D81" s="139">
        <v>0</v>
      </c>
      <c r="E81" s="139">
        <v>0</v>
      </c>
      <c r="F81" s="139">
        <f t="array" ref="F81">INDEX(C$91:C$118,MATCH($B81,$B$91:$B$118,0))</f>
        <v>53727.655299999999</v>
      </c>
      <c r="G81" s="140">
        <f t="array" ref="G81">INDEX(D$91:D$118,MATCH($B81,$B$91:$B$118,0))</f>
        <v>88672.911093000002</v>
      </c>
      <c r="H81" s="22">
        <f t="array" ref="H81">IFERROR(C81/SUM(C$74:C$85),"-")</f>
        <v>0</v>
      </c>
      <c r="I81" s="22">
        <f t="array" ref="I81">IFERROR(D81/SUM(D$74:D$85),"-")</f>
        <v>0</v>
      </c>
      <c r="J81" s="22" t="str">
        <f t="array" ref="J81">IFERROR(E81/SUM(E$74:E$85),"-")</f>
        <v>-</v>
      </c>
      <c r="K81" s="22">
        <f t="array" ref="K81">IFERROR(F81/SUM(F$74:F$85),"-")</f>
        <v>4.3177881577180964E-2</v>
      </c>
      <c r="L81" s="22">
        <f t="array" ref="L81">IFERROR(G81/SUM(G$74:G$85),"-")</f>
        <v>2.9546014215436938E-2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254</v>
      </c>
      <c r="C82" s="135">
        <v>0</v>
      </c>
      <c r="D82" s="136">
        <v>0</v>
      </c>
      <c r="E82" s="136">
        <v>0</v>
      </c>
      <c r="F82" s="136">
        <f t="array" ref="F82">INDEX(C$91:C$118,MATCH($B82,$B$91:$B$118,0))</f>
        <v>14415.97</v>
      </c>
      <c r="G82" s="137">
        <f t="array" ref="G82">INDEX(D$91:D$118,MATCH($B82,$B$91:$B$118,0))</f>
        <v>22650.560000000001</v>
      </c>
      <c r="H82" s="131">
        <f t="array" ref="H82">IFERROR(C82/SUM(C$74:C$85),"-")</f>
        <v>0</v>
      </c>
      <c r="I82" s="131">
        <f t="array" ref="I82">IFERROR(D82/SUM(D$74:D$85),"-")</f>
        <v>0</v>
      </c>
      <c r="J82" s="131" t="str">
        <f t="array" ref="J82">IFERROR(E82/SUM(E$74:E$85),"-")</f>
        <v>-</v>
      </c>
      <c r="K82" s="131">
        <f t="array" ref="K82">IFERROR(F82/SUM(F$74:F$85),"-")</f>
        <v>1.1585300754417873E-2</v>
      </c>
      <c r="L82" s="131">
        <f t="array" ref="L82">IFERROR(G82/SUM(G$74:G$85),"-")</f>
        <v>7.5472177410045339E-3</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255</v>
      </c>
      <c r="C83" s="138">
        <v>0</v>
      </c>
      <c r="D83" s="139">
        <v>0</v>
      </c>
      <c r="E83" s="139">
        <v>0</v>
      </c>
      <c r="F83" s="139">
        <f t="array" ref="F83">INDEX(C$91:C$118,MATCH($B83,$B$91:$B$118,0))</f>
        <v>206441.31409999999</v>
      </c>
      <c r="G83" s="140">
        <f t="array" ref="G83">INDEX(D$91:D$118,MATCH($B83,$B$91:$B$118,0))</f>
        <v>491322.04859999998</v>
      </c>
      <c r="H83" s="22">
        <f t="array" ref="H83">IFERROR(C83/SUM(C$74:C$85),"-")</f>
        <v>0</v>
      </c>
      <c r="I83" s="22">
        <f t="array" ref="I83">IFERROR(D83/SUM(D$74:D$85),"-")</f>
        <v>0</v>
      </c>
      <c r="J83" s="22" t="str">
        <f t="array" ref="J83">IFERROR(E83/SUM(E$74:E$85),"-")</f>
        <v>-</v>
      </c>
      <c r="K83" s="22">
        <f t="array" ref="K83">IFERROR(F83/SUM(F$74:F$85),"-")</f>
        <v>0.16590522260976867</v>
      </c>
      <c r="L83" s="22">
        <f t="array" ref="L83">IFERROR(G83/SUM(G$74:G$85),"-")</f>
        <v>0.1637096160863401</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256</v>
      </c>
      <c r="C84" s="135">
        <v>0</v>
      </c>
      <c r="D84" s="136">
        <v>0</v>
      </c>
      <c r="E84" s="136">
        <v>0</v>
      </c>
      <c r="F84" s="136">
        <f t="array" ref="F84">INDEX(C$91:C$118,MATCH($B84,$B$91:$B$118,0))</f>
        <v>44698.280999999995</v>
      </c>
      <c r="G84" s="137">
        <f t="array" ref="G84">INDEX(D$91:D$118,MATCH($B84,$B$91:$B$118,0))</f>
        <v>251318.19320500002</v>
      </c>
      <c r="H84" s="131">
        <f t="array" ref="H84">IFERROR(C84/SUM(C$74:C$85),"-")</f>
        <v>0</v>
      </c>
      <c r="I84" s="131">
        <f t="array" ref="I84">IFERROR(D84/SUM(D$74:D$85),"-")</f>
        <v>0</v>
      </c>
      <c r="J84" s="131" t="str">
        <f t="array" ref="J84">IFERROR(E84/SUM(E$74:E$85),"-")</f>
        <v>-</v>
      </c>
      <c r="K84" s="131">
        <f t="array" ref="K84">IFERROR(F84/SUM(F$74:F$85),"-")</f>
        <v>3.5921483506866483E-2</v>
      </c>
      <c r="L84" s="131">
        <f t="array" ref="L84">IFERROR(G84/SUM(G$74:G$85),"-")</f>
        <v>8.3739789497212475E-2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183</v>
      </c>
      <c r="C85" s="355">
        <v>9467056.9000000004</v>
      </c>
      <c r="D85" s="356">
        <v>9741289.7100000009</v>
      </c>
      <c r="E85" s="356">
        <v>0</v>
      </c>
      <c r="F85" s="356">
        <f t="array" ref="F85">IFERROR(SUM((INDEX(C$91:C$118,MATCH($B85,$B$91:$B$118,0))),C93,C96,C98,C99,C101,C102,C103,C105,C112,C113),"-")</f>
        <v>211689.59000000003</v>
      </c>
      <c r="G85" s="357">
        <f t="array" ref="G85">IFERROR(SUM((INDEX(D$91:D$118,MATCH($B85,$B$91:$B$118,0))),D93,D96,D98,D99,D101,D102,D103,D105,D112,D113),"-")</f>
        <v>445301.18609299994</v>
      </c>
      <c r="H85" s="354">
        <f t="array" ref="H85">IFERROR(C85/SUM(C$74:C$85),"-")</f>
        <v>1</v>
      </c>
      <c r="I85" s="354">
        <f t="array" ref="I85">IFERROR(D85/SUM(D$74:D$85),"-")</f>
        <v>1</v>
      </c>
      <c r="J85" s="354" t="str">
        <f t="array" ref="J85">IFERROR(E85/SUM(E$74:E$85),"-")</f>
        <v>-</v>
      </c>
      <c r="K85" s="354">
        <f t="array" ref="K85">IFERROR(F85/SUM(F$74:F$85),"-")</f>
        <v>0.17012296548407152</v>
      </c>
      <c r="L85" s="354">
        <f t="array" ref="L85">IFERROR(G85/SUM(G$74:G$85),"-")</f>
        <v>0.14837536077569166</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c r="R86" s="2">
        <f t="array" ref="R86">IFERROR(M86/SUM(M$74:M$85),"-")</f>
        <v>0</v>
      </c>
    </row>
    <row r="87" spans="1:22" x14ac:dyDescent="0.25">
      <c r="A87" s="5" t="s">
        <v>141</v>
      </c>
      <c r="B87" s="5"/>
      <c r="C87" s="341"/>
      <c r="D87" s="341"/>
      <c r="E87" s="341"/>
      <c r="F87" s="89"/>
      <c r="G87" s="342"/>
      <c r="H87" s="342"/>
      <c r="I87" s="342"/>
      <c r="J87" s="342"/>
      <c r="K87" s="341"/>
      <c r="L87" s="341"/>
      <c r="M87" s="341"/>
      <c r="N87" s="89"/>
      <c r="O87" s="342"/>
      <c r="P87" s="342"/>
      <c r="Q87" s="342"/>
    </row>
    <row r="88" spans="1:22" ht="15" customHeight="1" x14ac:dyDescent="0.25">
      <c r="B88" s="780" t="s">
        <v>276</v>
      </c>
      <c r="C88" s="761" t="str">
        <f>$A$1</f>
        <v>North Lanarkshire</v>
      </c>
      <c r="D88" s="762"/>
      <c r="E88" s="762"/>
      <c r="F88" s="762"/>
      <c r="G88" s="761" t="s">
        <v>120</v>
      </c>
      <c r="H88" s="762"/>
      <c r="I88" s="762"/>
      <c r="J88" s="762"/>
    </row>
    <row r="89" spans="1:22" ht="15" customHeight="1" x14ac:dyDescent="0.25">
      <c r="B89" s="780"/>
      <c r="C89" s="757" t="s">
        <v>127</v>
      </c>
      <c r="D89" s="781"/>
      <c r="E89" s="758" t="s">
        <v>134</v>
      </c>
      <c r="F89" s="758"/>
      <c r="G89" s="757" t="s">
        <v>127</v>
      </c>
      <c r="H89" s="781"/>
      <c r="I89" s="758" t="s">
        <v>134</v>
      </c>
      <c r="J89" s="758"/>
    </row>
    <row r="90" spans="1:22" ht="18" thickBot="1" x14ac:dyDescent="0.3">
      <c r="B90" s="232" t="s">
        <v>257</v>
      </c>
      <c r="C90" s="123" t="s">
        <v>132</v>
      </c>
      <c r="D90" s="125" t="s">
        <v>133</v>
      </c>
      <c r="E90" s="439" t="s">
        <v>132</v>
      </c>
      <c r="F90" s="122" t="s">
        <v>133</v>
      </c>
      <c r="G90" s="123" t="s">
        <v>132</v>
      </c>
      <c r="H90" s="125" t="s">
        <v>133</v>
      </c>
      <c r="I90" s="439" t="s">
        <v>132</v>
      </c>
      <c r="J90" s="122" t="s">
        <v>133</v>
      </c>
    </row>
    <row r="91" spans="1:22" x14ac:dyDescent="0.25">
      <c r="B91" s="343" t="s">
        <v>246</v>
      </c>
      <c r="C91" s="584">
        <v>24951.534</v>
      </c>
      <c r="D91" s="585">
        <v>69480.137793000002</v>
      </c>
      <c r="E91" s="594">
        <f t="shared" ref="E91:E118" si="14">IFERROR((C91/SUM(C$91:C$107,C$111:C$114,C$118)),"-")</f>
        <v>2.0052138404428089E-2</v>
      </c>
      <c r="F91" s="344">
        <f t="shared" ref="F91:F118" si="15">IFERROR((D91/SUM(D$91:D$107,D$111:D$114,D$118)),"-")</f>
        <v>2.3150938811171525E-2</v>
      </c>
      <c r="G91" s="584">
        <v>2948004.5286300001</v>
      </c>
      <c r="H91" s="585">
        <v>2537509.859065</v>
      </c>
      <c r="I91" s="594">
        <f t="shared" ref="I91:I118" si="16">IFERROR((G91/SUM(G$91:G$107,G$111:G$114,G$118)),"-")</f>
        <v>3.3830310185663598E-2</v>
      </c>
      <c r="J91" s="344">
        <f t="shared" ref="J91:J118" si="17">IFERROR((H91/SUM(H$91:H$107,H$111:H$114,H$118)),"-")</f>
        <v>2.4006399672219379E-2</v>
      </c>
    </row>
    <row r="92" spans="1:22" x14ac:dyDescent="0.25">
      <c r="B92" s="2" t="s">
        <v>247</v>
      </c>
      <c r="C92" s="138">
        <v>38169.743999999999</v>
      </c>
      <c r="D92" s="140">
        <v>112933.82513500001</v>
      </c>
      <c r="E92" s="595">
        <f t="shared" si="14"/>
        <v>3.0674867106350603E-2</v>
      </c>
      <c r="F92" s="22">
        <f t="shared" si="15"/>
        <v>3.7629805559702537E-2</v>
      </c>
      <c r="G92" s="138">
        <v>2337344.7159299999</v>
      </c>
      <c r="H92" s="140">
        <v>3669006.5422129999</v>
      </c>
      <c r="I92" s="595">
        <f t="shared" si="16"/>
        <v>2.6822583202570791E-2</v>
      </c>
      <c r="J92" s="22">
        <f t="shared" si="17"/>
        <v>3.4711052308899308E-2</v>
      </c>
    </row>
    <row r="93" spans="1:22" x14ac:dyDescent="0.25">
      <c r="B93" s="91" t="s">
        <v>258</v>
      </c>
      <c r="C93" s="135">
        <v>1000</v>
      </c>
      <c r="D93" s="137">
        <v>5584.0789930000001</v>
      </c>
      <c r="E93" s="596">
        <f t="shared" si="14"/>
        <v>8.0364351163451876E-4</v>
      </c>
      <c r="F93" s="131">
        <f t="shared" si="15"/>
        <v>1.8606277303139674E-3</v>
      </c>
      <c r="G93" s="135">
        <v>1529661.96</v>
      </c>
      <c r="H93" s="137">
        <v>1409983.197493</v>
      </c>
      <c r="I93" s="596">
        <f t="shared" si="16"/>
        <v>1.7553887072914016E-2</v>
      </c>
      <c r="J93" s="131">
        <f t="shared" si="17"/>
        <v>1.333930587469837E-2</v>
      </c>
    </row>
    <row r="94" spans="1:22" x14ac:dyDescent="0.25">
      <c r="B94" s="2" t="s">
        <v>248</v>
      </c>
      <c r="C94" s="138">
        <v>59163.122000000003</v>
      </c>
      <c r="D94" s="140">
        <v>100200.400314</v>
      </c>
      <c r="E94" s="595">
        <f t="shared" si="14"/>
        <v>4.7546059123341457E-2</v>
      </c>
      <c r="F94" s="22">
        <f t="shared" si="15"/>
        <v>3.3386999655000901E-2</v>
      </c>
      <c r="G94" s="138">
        <v>2322996.2316299998</v>
      </c>
      <c r="H94" s="140">
        <v>2161710.806262</v>
      </c>
      <c r="I94" s="595">
        <f t="shared" si="16"/>
        <v>2.6657924814210473E-2</v>
      </c>
      <c r="J94" s="22">
        <f t="shared" si="17"/>
        <v>2.0451110132830363E-2</v>
      </c>
    </row>
    <row r="95" spans="1:22" x14ac:dyDescent="0.25">
      <c r="B95" s="91" t="s">
        <v>249</v>
      </c>
      <c r="C95" s="135">
        <v>79435.6008</v>
      </c>
      <c r="D95" s="137">
        <v>312656.00807899999</v>
      </c>
      <c r="E95" s="596">
        <f t="shared" si="14"/>
        <v>6.3837905175709794E-2</v>
      </c>
      <c r="F95" s="131">
        <f t="shared" si="15"/>
        <v>0.10417768792495576</v>
      </c>
      <c r="G95" s="135">
        <v>9845767.9155000001</v>
      </c>
      <c r="H95" s="137">
        <v>14986267.793243</v>
      </c>
      <c r="I95" s="596">
        <f t="shared" si="16"/>
        <v>0.11298672690717042</v>
      </c>
      <c r="J95" s="131">
        <f t="shared" si="17"/>
        <v>0.14177928529194533</v>
      </c>
    </row>
    <row r="96" spans="1:22" x14ac:dyDescent="0.25">
      <c r="B96" s="2" t="s">
        <v>259</v>
      </c>
      <c r="C96" s="138">
        <v>704</v>
      </c>
      <c r="D96" s="140">
        <v>529.47720000000004</v>
      </c>
      <c r="E96" s="595">
        <f t="shared" si="14"/>
        <v>5.6576503219070125E-4</v>
      </c>
      <c r="F96" s="22">
        <f t="shared" si="15"/>
        <v>1.7642299869395753E-4</v>
      </c>
      <c r="G96" s="138">
        <v>73983.631800000003</v>
      </c>
      <c r="H96" s="140">
        <v>132593.42741999999</v>
      </c>
      <c r="I96" s="595">
        <f t="shared" si="16"/>
        <v>8.4901131872381166E-4</v>
      </c>
      <c r="J96" s="22">
        <f t="shared" si="17"/>
        <v>1.2544151508151421E-3</v>
      </c>
    </row>
    <row r="97" spans="2:10" x14ac:dyDescent="0.25">
      <c r="B97" s="91" t="s">
        <v>250</v>
      </c>
      <c r="C97" s="135">
        <v>333452.14740000002</v>
      </c>
      <c r="D97" s="137">
        <v>781781.52533700003</v>
      </c>
      <c r="E97" s="596">
        <f t="shared" si="14"/>
        <v>0.26797665469860715</v>
      </c>
      <c r="F97" s="131">
        <f t="shared" si="15"/>
        <v>0.26049136964441466</v>
      </c>
      <c r="G97" s="135">
        <v>23924675.912889998</v>
      </c>
      <c r="H97" s="137">
        <v>19257557.379264999</v>
      </c>
      <c r="I97" s="596">
        <f t="shared" si="16"/>
        <v>0.2745515481282787</v>
      </c>
      <c r="J97" s="131">
        <f t="shared" si="17"/>
        <v>0.18218830461122987</v>
      </c>
    </row>
    <row r="98" spans="2:10" x14ac:dyDescent="0.25">
      <c r="B98" s="2" t="s">
        <v>260</v>
      </c>
      <c r="C98" s="138">
        <v>110</v>
      </c>
      <c r="D98" s="140">
        <v>0</v>
      </c>
      <c r="E98" s="595">
        <f t="shared" si="14"/>
        <v>8.840078627979707E-5</v>
      </c>
      <c r="F98" s="22">
        <f t="shared" si="15"/>
        <v>0</v>
      </c>
      <c r="G98" s="138">
        <v>135119.31349999999</v>
      </c>
      <c r="H98" s="140">
        <v>244758.82475</v>
      </c>
      <c r="I98" s="595">
        <f t="shared" si="16"/>
        <v>1.5505838757660327E-3</v>
      </c>
      <c r="J98" s="22">
        <f t="shared" si="17"/>
        <v>2.3155686072550896E-3</v>
      </c>
    </row>
    <row r="99" spans="2:10" x14ac:dyDescent="0.25">
      <c r="B99" s="91" t="s">
        <v>261</v>
      </c>
      <c r="C99" s="135">
        <v>0</v>
      </c>
      <c r="D99" s="137">
        <v>5500</v>
      </c>
      <c r="E99" s="596">
        <f t="shared" si="14"/>
        <v>0</v>
      </c>
      <c r="F99" s="131">
        <f t="shared" si="15"/>
        <v>1.8326124199810046E-3</v>
      </c>
      <c r="G99" s="135">
        <v>270663.04499999998</v>
      </c>
      <c r="H99" s="137">
        <v>499992.9682</v>
      </c>
      <c r="I99" s="596">
        <f t="shared" si="16"/>
        <v>3.1060382300028199E-3</v>
      </c>
      <c r="J99" s="131">
        <f t="shared" si="17"/>
        <v>4.7302401545471235E-3</v>
      </c>
    </row>
    <row r="100" spans="2:10" x14ac:dyDescent="0.25">
      <c r="B100" s="2" t="s">
        <v>252</v>
      </c>
      <c r="C100" s="138">
        <v>11227.567999999999</v>
      </c>
      <c r="D100" s="140">
        <v>46358.805120999998</v>
      </c>
      <c r="E100" s="595">
        <f t="shared" si="14"/>
        <v>9.0229621746353503E-3</v>
      </c>
      <c r="F100" s="22">
        <f t="shared" si="15"/>
        <v>1.5446858552767926E-2</v>
      </c>
      <c r="G100" s="138">
        <v>2139593.7946299999</v>
      </c>
      <c r="H100" s="140">
        <v>1971022.6805130001</v>
      </c>
      <c r="I100" s="595">
        <f t="shared" si="16"/>
        <v>2.4553260024092253E-2</v>
      </c>
      <c r="J100" s="22">
        <f t="shared" si="17"/>
        <v>1.864708350289495E-2</v>
      </c>
    </row>
    <row r="101" spans="2:10" x14ac:dyDescent="0.25">
      <c r="B101" s="91" t="s">
        <v>262</v>
      </c>
      <c r="C101" s="135">
        <v>24658.752</v>
      </c>
      <c r="D101" s="137">
        <v>24182.694513999999</v>
      </c>
      <c r="E101" s="596">
        <f t="shared" si="14"/>
        <v>1.9816846049804712E-2</v>
      </c>
      <c r="F101" s="131">
        <f t="shared" si="15"/>
        <v>8.0577284209023461E-3</v>
      </c>
      <c r="G101" s="135">
        <v>1267001.486</v>
      </c>
      <c r="H101" s="137">
        <v>2069497.8693520001</v>
      </c>
      <c r="I101" s="596">
        <f t="shared" si="16"/>
        <v>1.4539683660864685E-2</v>
      </c>
      <c r="J101" s="131">
        <f t="shared" si="17"/>
        <v>1.9578719189992294E-2</v>
      </c>
    </row>
    <row r="102" spans="2:10" x14ac:dyDescent="0.25">
      <c r="B102" s="2" t="s">
        <v>263</v>
      </c>
      <c r="C102" s="138">
        <v>0</v>
      </c>
      <c r="D102" s="140">
        <v>0</v>
      </c>
      <c r="E102" s="595">
        <f t="shared" si="14"/>
        <v>0</v>
      </c>
      <c r="F102" s="22">
        <f t="shared" si="15"/>
        <v>0</v>
      </c>
      <c r="G102" s="138">
        <v>62319.131000000001</v>
      </c>
      <c r="H102" s="140">
        <v>189984.24400000001</v>
      </c>
      <c r="I102" s="595">
        <f t="shared" si="16"/>
        <v>7.1515342386898034E-4</v>
      </c>
      <c r="J102" s="22">
        <f t="shared" si="17"/>
        <v>1.7973674768574043E-3</v>
      </c>
    </row>
    <row r="103" spans="2:10" x14ac:dyDescent="0.25">
      <c r="B103" s="91" t="s">
        <v>264</v>
      </c>
      <c r="C103" s="135">
        <v>2284.98</v>
      </c>
      <c r="D103" s="137">
        <v>9558.67</v>
      </c>
      <c r="E103" s="596">
        <f t="shared" si="14"/>
        <v>1.8363093512146426E-3</v>
      </c>
      <c r="F103" s="131">
        <f t="shared" si="15"/>
        <v>3.184970429181787E-3</v>
      </c>
      <c r="G103" s="135">
        <v>184544.51790000001</v>
      </c>
      <c r="H103" s="137">
        <v>916645.69733999996</v>
      </c>
      <c r="I103" s="596">
        <f t="shared" si="16"/>
        <v>2.117770927075914E-3</v>
      </c>
      <c r="J103" s="131">
        <f t="shared" si="17"/>
        <v>8.6720305300695966E-3</v>
      </c>
    </row>
    <row r="104" spans="2:10" x14ac:dyDescent="0.25">
      <c r="B104" s="2" t="s">
        <v>251</v>
      </c>
      <c r="C104" s="138">
        <v>166960.29699999999</v>
      </c>
      <c r="D104" s="140">
        <v>278504.53968599997</v>
      </c>
      <c r="E104" s="595">
        <f t="shared" si="14"/>
        <v>0.1341765593846222</v>
      </c>
      <c r="F104" s="22">
        <f t="shared" si="15"/>
        <v>9.2798341536301107E-2</v>
      </c>
      <c r="G104" s="138">
        <v>7152808.4348999998</v>
      </c>
      <c r="H104" s="140">
        <v>11218673.955836</v>
      </c>
      <c r="I104" s="595">
        <f t="shared" si="16"/>
        <v>8.2083228061983995E-2</v>
      </c>
      <c r="J104" s="22">
        <f t="shared" si="17"/>
        <v>0.10613553670106889</v>
      </c>
    </row>
    <row r="105" spans="2:10" x14ac:dyDescent="0.25">
      <c r="B105" s="91" t="s">
        <v>265</v>
      </c>
      <c r="C105" s="135">
        <v>0</v>
      </c>
      <c r="D105" s="137">
        <v>865.45997899999998</v>
      </c>
      <c r="E105" s="596">
        <f t="shared" si="14"/>
        <v>0</v>
      </c>
      <c r="F105" s="131">
        <f t="shared" si="15"/>
        <v>2.8837321936579986E-4</v>
      </c>
      <c r="G105" s="135">
        <v>28182.1502</v>
      </c>
      <c r="H105" s="137">
        <v>65075.588999</v>
      </c>
      <c r="I105" s="596">
        <f t="shared" si="16"/>
        <v>3.2340889361117482E-4</v>
      </c>
      <c r="J105" s="131">
        <f t="shared" si="17"/>
        <v>6.1565498665321994E-4</v>
      </c>
    </row>
    <row r="106" spans="2:10" x14ac:dyDescent="0.25">
      <c r="B106" s="2" t="s">
        <v>255</v>
      </c>
      <c r="C106" s="138">
        <v>206441.31409999999</v>
      </c>
      <c r="D106" s="140">
        <v>491322.04859999998</v>
      </c>
      <c r="E106" s="595">
        <f t="shared" si="14"/>
        <v>0.16590522260976867</v>
      </c>
      <c r="F106" s="22">
        <f t="shared" si="15"/>
        <v>0.16370961608634013</v>
      </c>
      <c r="G106" s="138">
        <v>14165479.93117</v>
      </c>
      <c r="H106" s="140">
        <v>13774311.380449999</v>
      </c>
      <c r="I106" s="595">
        <f t="shared" si="16"/>
        <v>0.16255829166686475</v>
      </c>
      <c r="J106" s="22">
        <f t="shared" si="17"/>
        <v>0.1303134342620941</v>
      </c>
    </row>
    <row r="107" spans="2:10" x14ac:dyDescent="0.25">
      <c r="B107" s="91" t="s">
        <v>253</v>
      </c>
      <c r="C107" s="135">
        <v>53727.655299999999</v>
      </c>
      <c r="D107" s="137">
        <v>88672.911093000002</v>
      </c>
      <c r="E107" s="596">
        <f t="shared" si="14"/>
        <v>4.3177881577180964E-2</v>
      </c>
      <c r="F107" s="131">
        <f t="shared" si="15"/>
        <v>2.9546014215436945E-2</v>
      </c>
      <c r="G107" s="135">
        <v>5269116.9512999998</v>
      </c>
      <c r="H107" s="137">
        <v>7260705.9765309999</v>
      </c>
      <c r="I107" s="596">
        <f t="shared" si="16"/>
        <v>6.0466617040733098E-2</v>
      </c>
      <c r="J107" s="131">
        <f t="shared" si="17"/>
        <v>6.8690731960072429E-2</v>
      </c>
    </row>
    <row r="108" spans="2:10" x14ac:dyDescent="0.25">
      <c r="B108" s="345" t="s">
        <v>266</v>
      </c>
      <c r="C108" s="586">
        <v>0</v>
      </c>
      <c r="D108" s="587">
        <v>0</v>
      </c>
      <c r="E108" s="597">
        <f t="shared" si="14"/>
        <v>0</v>
      </c>
      <c r="F108" s="346">
        <f t="shared" si="15"/>
        <v>0</v>
      </c>
      <c r="G108" s="586">
        <v>132718.1005</v>
      </c>
      <c r="H108" s="587">
        <v>47126.460500000001</v>
      </c>
      <c r="I108" s="597">
        <f t="shared" si="16"/>
        <v>1.523028361579086E-3</v>
      </c>
      <c r="J108" s="346">
        <f t="shared" si="17"/>
        <v>4.4584522178641893E-4</v>
      </c>
    </row>
    <row r="109" spans="2:10" x14ac:dyDescent="0.25">
      <c r="B109" s="347" t="s">
        <v>267</v>
      </c>
      <c r="C109" s="588">
        <v>0</v>
      </c>
      <c r="D109" s="589">
        <v>0</v>
      </c>
      <c r="E109" s="598">
        <f t="shared" si="14"/>
        <v>0</v>
      </c>
      <c r="F109" s="348">
        <f t="shared" si="15"/>
        <v>0</v>
      </c>
      <c r="G109" s="588">
        <v>296308.576</v>
      </c>
      <c r="H109" s="589">
        <v>1299254.4350000001</v>
      </c>
      <c r="I109" s="598">
        <f t="shared" si="16"/>
        <v>3.4003377333381296E-3</v>
      </c>
      <c r="J109" s="348">
        <f t="shared" si="17"/>
        <v>1.2291743864989891E-2</v>
      </c>
    </row>
    <row r="110" spans="2:10" x14ac:dyDescent="0.25">
      <c r="B110" s="349" t="s">
        <v>268</v>
      </c>
      <c r="C110" s="590">
        <v>0</v>
      </c>
      <c r="D110" s="591">
        <v>0</v>
      </c>
      <c r="E110" s="599">
        <f t="shared" si="14"/>
        <v>0</v>
      </c>
      <c r="F110" s="350">
        <f t="shared" si="15"/>
        <v>0</v>
      </c>
      <c r="G110" s="590">
        <v>148285.26999999999</v>
      </c>
      <c r="H110" s="591">
        <v>75734.64</v>
      </c>
      <c r="I110" s="599">
        <f t="shared" si="16"/>
        <v>1.701671972124197E-3</v>
      </c>
      <c r="J110" s="350">
        <f t="shared" si="17"/>
        <v>7.1649614695155374E-4</v>
      </c>
    </row>
    <row r="111" spans="2:10" x14ac:dyDescent="0.25">
      <c r="B111" s="2" t="s">
        <v>254</v>
      </c>
      <c r="C111" s="138">
        <v>14415.97</v>
      </c>
      <c r="D111" s="140">
        <v>22650.560000000001</v>
      </c>
      <c r="E111" s="595">
        <f t="shared" si="14"/>
        <v>1.1585300754417873E-2</v>
      </c>
      <c r="F111" s="22">
        <f t="shared" si="15"/>
        <v>7.5472177410045348E-3</v>
      </c>
      <c r="G111" s="138">
        <v>343688.04590000003</v>
      </c>
      <c r="H111" s="140">
        <v>524566.26304999995</v>
      </c>
      <c r="I111" s="595">
        <f t="shared" si="16"/>
        <v>3.9440486223760772E-3</v>
      </c>
      <c r="J111" s="22">
        <f t="shared" si="17"/>
        <v>4.9627185960889253E-3</v>
      </c>
    </row>
    <row r="112" spans="2:10" x14ac:dyDescent="0.25">
      <c r="B112" s="91" t="s">
        <v>269</v>
      </c>
      <c r="C112" s="135">
        <v>56</v>
      </c>
      <c r="D112" s="137">
        <v>0</v>
      </c>
      <c r="E112" s="596">
        <f t="shared" si="14"/>
        <v>4.500403665153305E-5</v>
      </c>
      <c r="F112" s="131">
        <f t="shared" si="15"/>
        <v>0</v>
      </c>
      <c r="G112" s="135">
        <v>449778.05040000001</v>
      </c>
      <c r="H112" s="137">
        <v>270526.95711000002</v>
      </c>
      <c r="I112" s="596">
        <f t="shared" si="16"/>
        <v>5.1615018945735105E-3</v>
      </c>
      <c r="J112" s="131">
        <f t="shared" si="17"/>
        <v>2.5593509445062819E-3</v>
      </c>
    </row>
    <row r="113" spans="1:10" x14ac:dyDescent="0.25">
      <c r="B113" s="2" t="s">
        <v>270</v>
      </c>
      <c r="C113" s="138">
        <v>75159.88</v>
      </c>
      <c r="D113" s="140">
        <v>81882.437693</v>
      </c>
      <c r="E113" s="595">
        <f t="shared" si="14"/>
        <v>6.0401749897229039E-2</v>
      </c>
      <c r="F113" s="22">
        <f t="shared" si="15"/>
        <v>2.7283413144456828E-2</v>
      </c>
      <c r="G113" s="138">
        <v>432297.89880000002</v>
      </c>
      <c r="H113" s="140">
        <v>863015.962833</v>
      </c>
      <c r="I113" s="595">
        <f t="shared" si="16"/>
        <v>4.9609055437275906E-3</v>
      </c>
      <c r="J113" s="22">
        <f t="shared" si="17"/>
        <v>8.1646603473328697E-3</v>
      </c>
    </row>
    <row r="114" spans="1:10" x14ac:dyDescent="0.25">
      <c r="B114" s="91" t="s">
        <v>271</v>
      </c>
      <c r="C114" s="135">
        <v>44698.280999999995</v>
      </c>
      <c r="D114" s="137">
        <v>251318.19320500002</v>
      </c>
      <c r="E114" s="596">
        <f t="shared" si="14"/>
        <v>3.5921483506866483E-2</v>
      </c>
      <c r="F114" s="131">
        <f t="shared" si="15"/>
        <v>8.3739789497212488E-2</v>
      </c>
      <c r="G114" s="135">
        <v>2819721.5892000003</v>
      </c>
      <c r="H114" s="137">
        <v>4785741.2374949995</v>
      </c>
      <c r="I114" s="596">
        <f t="shared" si="16"/>
        <v>3.2358178243429979E-2</v>
      </c>
      <c r="J114" s="131">
        <f t="shared" si="17"/>
        <v>4.52760474859632E-2</v>
      </c>
    </row>
    <row r="115" spans="1:10" x14ac:dyDescent="0.25">
      <c r="B115" s="345" t="s">
        <v>272</v>
      </c>
      <c r="C115" s="586">
        <v>13359.22</v>
      </c>
      <c r="D115" s="587">
        <v>161299.94879299999</v>
      </c>
      <c r="E115" s="597">
        <f t="shared" si="14"/>
        <v>1.0736050473498095E-2</v>
      </c>
      <c r="F115" s="346">
        <f t="shared" si="15"/>
        <v>5.3745507181882146E-2</v>
      </c>
      <c r="G115" s="586">
        <v>1032039.0999</v>
      </c>
      <c r="H115" s="587">
        <v>2041551.696305</v>
      </c>
      <c r="I115" s="597">
        <f t="shared" si="16"/>
        <v>1.1843334205994394E-2</v>
      </c>
      <c r="J115" s="346">
        <f t="shared" si="17"/>
        <v>1.9314331251920405E-2</v>
      </c>
    </row>
    <row r="116" spans="1:10" x14ac:dyDescent="0.25">
      <c r="B116" s="347" t="s">
        <v>273</v>
      </c>
      <c r="C116" s="588">
        <v>3951.18</v>
      </c>
      <c r="D116" s="589">
        <v>46818.543906999999</v>
      </c>
      <c r="E116" s="598">
        <f t="shared" si="14"/>
        <v>3.1753401703000779E-3</v>
      </c>
      <c r="F116" s="348">
        <f t="shared" si="15"/>
        <v>1.5600044554435305E-2</v>
      </c>
      <c r="G116" s="588">
        <v>332960.47859999997</v>
      </c>
      <c r="H116" s="589">
        <v>777410.80702299997</v>
      </c>
      <c r="I116" s="598">
        <f t="shared" si="16"/>
        <v>3.8209426617942461E-3</v>
      </c>
      <c r="J116" s="348">
        <f t="shared" si="17"/>
        <v>7.3547830666452945E-3</v>
      </c>
    </row>
    <row r="117" spans="1:10" x14ac:dyDescent="0.25">
      <c r="B117" s="349" t="s">
        <v>274</v>
      </c>
      <c r="C117" s="590">
        <v>15815.4</v>
      </c>
      <c r="D117" s="591">
        <v>22140.557291000001</v>
      </c>
      <c r="E117" s="599">
        <f t="shared" si="14"/>
        <v>1.2709943593904567E-2</v>
      </c>
      <c r="F117" s="350">
        <f t="shared" si="15"/>
        <v>7.3772836866886514E-3</v>
      </c>
      <c r="G117" s="590">
        <v>755674.46680000005</v>
      </c>
      <c r="H117" s="591">
        <v>1049631.5256950001</v>
      </c>
      <c r="I117" s="599">
        <f t="shared" si="16"/>
        <v>8.6718664652494296E-3</v>
      </c>
      <c r="J117" s="350">
        <f t="shared" si="17"/>
        <v>9.9301580344126322E-3</v>
      </c>
    </row>
    <row r="118" spans="1:10" ht="15.75" thickBot="1" x14ac:dyDescent="0.3">
      <c r="B118" s="358" t="s">
        <v>183</v>
      </c>
      <c r="C118" s="592">
        <v>107715.978</v>
      </c>
      <c r="D118" s="593">
        <v>317198.36771399999</v>
      </c>
      <c r="E118" s="600">
        <f t="shared" si="14"/>
        <v>8.6565246819066563E-2</v>
      </c>
      <c r="F118" s="359">
        <f t="shared" si="15"/>
        <v>0.10569121241279601</v>
      </c>
      <c r="G118" s="592">
        <v>9438175.9415000007</v>
      </c>
      <c r="H118" s="593">
        <v>16892243.255410001</v>
      </c>
      <c r="I118" s="600">
        <f t="shared" si="16"/>
        <v>0.1083093382614973</v>
      </c>
      <c r="J118" s="359">
        <f t="shared" si="17"/>
        <v>0.15981098221196585</v>
      </c>
    </row>
    <row r="119" spans="1:10" x14ac:dyDescent="0.25">
      <c r="D119" s="17"/>
      <c r="E119" s="253"/>
    </row>
    <row r="120" spans="1:10" x14ac:dyDescent="0.25">
      <c r="A120" s="10" t="s">
        <v>277</v>
      </c>
    </row>
    <row r="121" spans="1:10" x14ac:dyDescent="0.25">
      <c r="A121" s="10" t="s">
        <v>278</v>
      </c>
    </row>
  </sheetData>
  <mergeCells count="31">
    <mergeCell ref="M71:V71"/>
    <mergeCell ref="M72:Q72"/>
    <mergeCell ref="R72:V72"/>
    <mergeCell ref="G88:J88"/>
    <mergeCell ref="G89:H89"/>
    <mergeCell ref="I89:J89"/>
    <mergeCell ref="M19:V19"/>
    <mergeCell ref="M20:Q20"/>
    <mergeCell ref="R20:V20"/>
    <mergeCell ref="G36:J36"/>
    <mergeCell ref="G37:H37"/>
    <mergeCell ref="I37:J37"/>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A1:C1"/>
    <mergeCell ref="C11:G11"/>
    <mergeCell ref="H20:L20"/>
    <mergeCell ref="C19:L19"/>
    <mergeCell ref="H11:L11"/>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 ref="A16" location="'Notes &amp; Caveats'!A25" display="Table C3.2 Number of Debt Clients for Each Debt Type in 2017/18 to 2021/22" xr:uid="{EA11DA83-F8E2-423D-A192-2BA598D37DA3}"/>
    <hyperlink ref="A68" location="'Notes &amp; Caveats'!A26" display="Table C3.3 Amount Owed by Debt Clients for Each Debt Type in 2017/18 to 2021/22" xr:uid="{18BC6C12-5ABA-40B6-96C7-6A2F2380E48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98069-C6B1-4106-B483-D80971AABC78}">
  <dimension ref="A1:A2"/>
  <sheetViews>
    <sheetView workbookViewId="0"/>
  </sheetViews>
  <sheetFormatPr defaultRowHeight="15" x14ac:dyDescent="0.25"/>
  <cols>
    <col min="1" max="16384" width="9.140625" style="2"/>
  </cols>
  <sheetData>
    <row r="1" spans="1:1" x14ac:dyDescent="0.25">
      <c r="A1" s="752" t="s">
        <v>20</v>
      </c>
    </row>
    <row r="2" spans="1:1" x14ac:dyDescent="0.25">
      <c r="A2" s="753" t="s">
        <v>279</v>
      </c>
    </row>
  </sheetData>
  <hyperlinks>
    <hyperlink ref="A1" location="Contents!A1" display="Contents!A1" xr:uid="{D798FFAA-94E7-469D-8C00-ED18799D646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topLeftCell="A2" workbookViewId="0">
      <selection activeCell="A8" sqref="A8"/>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56" t="s">
        <v>1</v>
      </c>
      <c r="B1" s="756"/>
      <c r="C1" s="756"/>
      <c r="O1" s="142"/>
    </row>
    <row r="2" spans="1:15" x14ac:dyDescent="0.25">
      <c r="A2" s="5" t="s">
        <v>10</v>
      </c>
    </row>
    <row r="3" spans="1:15" x14ac:dyDescent="0.25">
      <c r="A3" s="142" t="s">
        <v>20</v>
      </c>
    </row>
    <row r="4" spans="1:15" x14ac:dyDescent="0.25">
      <c r="A4" s="5"/>
    </row>
    <row r="5" spans="1:15" x14ac:dyDescent="0.25">
      <c r="A5" s="141" t="s">
        <v>280</v>
      </c>
      <c r="C5" s="142" t="s">
        <v>47</v>
      </c>
    </row>
    <row r="6" spans="1:15" x14ac:dyDescent="0.25">
      <c r="A6" s="141" t="s">
        <v>281</v>
      </c>
      <c r="C6" s="142" t="s">
        <v>49</v>
      </c>
    </row>
    <row r="7" spans="1:15" x14ac:dyDescent="0.25">
      <c r="A7" s="141"/>
      <c r="C7" s="142"/>
    </row>
    <row r="8" spans="1:15" x14ac:dyDescent="0.25">
      <c r="A8" s="748" t="s">
        <v>282</v>
      </c>
      <c r="B8"/>
      <c r="C8"/>
      <c r="D8"/>
      <c r="E8"/>
    </row>
    <row r="9" spans="1:15" x14ac:dyDescent="0.25">
      <c r="A9" s="5"/>
    </row>
    <row r="10" spans="1:15" x14ac:dyDescent="0.25">
      <c r="B10" s="782" t="s">
        <v>280</v>
      </c>
      <c r="C10" s="757" t="str">
        <f>$A$1</f>
        <v>North Lanarkshire</v>
      </c>
      <c r="D10" s="758"/>
      <c r="E10" s="758"/>
      <c r="F10" s="757" t="s">
        <v>120</v>
      </c>
      <c r="G10" s="758"/>
      <c r="H10" s="758"/>
    </row>
    <row r="11" spans="1:15" ht="15.75" thickBot="1" x14ac:dyDescent="0.3">
      <c r="B11" s="783"/>
      <c r="C11" s="143" t="s">
        <v>283</v>
      </c>
      <c r="D11" s="94" t="s">
        <v>284</v>
      </c>
      <c r="E11" s="290" t="s">
        <v>285</v>
      </c>
      <c r="F11" s="143" t="s">
        <v>283</v>
      </c>
      <c r="G11" s="94" t="s">
        <v>284</v>
      </c>
      <c r="H11" s="290" t="s">
        <v>285</v>
      </c>
    </row>
    <row r="12" spans="1:15" x14ac:dyDescent="0.25">
      <c r="B12" s="85" t="s">
        <v>127</v>
      </c>
      <c r="C12" s="29"/>
      <c r="D12" s="90"/>
      <c r="E12" s="90"/>
      <c r="F12" s="29"/>
      <c r="G12" s="90"/>
      <c r="H12" s="90"/>
    </row>
    <row r="13" spans="1:15" x14ac:dyDescent="0.25">
      <c r="B13" s="148" t="s">
        <v>128</v>
      </c>
      <c r="C13" s="144">
        <v>1192889</v>
      </c>
      <c r="D13" s="145">
        <v>433092</v>
      </c>
      <c r="E13" s="150">
        <f>SUM(C13:D13)</f>
        <v>1625981</v>
      </c>
      <c r="F13" s="144">
        <v>14382414.17</v>
      </c>
      <c r="G13" s="145">
        <v>12300227.789999999</v>
      </c>
      <c r="H13" s="150">
        <f>SUM(F13:G13)</f>
        <v>26682641.960000001</v>
      </c>
    </row>
    <row r="14" spans="1:15" x14ac:dyDescent="0.25">
      <c r="B14" s="149" t="s">
        <v>130</v>
      </c>
      <c r="C14" s="146">
        <v>1325995</v>
      </c>
      <c r="D14" s="147">
        <v>0</v>
      </c>
      <c r="E14" s="151">
        <f t="shared" ref="E14:E17" si="0">SUM(C14:D14)</f>
        <v>1325995</v>
      </c>
      <c r="F14" s="146">
        <v>14914416.17</v>
      </c>
      <c r="G14" s="147">
        <v>11198110.119999999</v>
      </c>
      <c r="H14" s="151">
        <f t="shared" ref="H14:H17" si="1">SUM(F14:G14)</f>
        <v>26112526.289999999</v>
      </c>
    </row>
    <row r="15" spans="1:15" ht="15.75" customHeight="1" x14ac:dyDescent="0.25">
      <c r="B15" s="360" t="s">
        <v>131</v>
      </c>
      <c r="C15" s="144">
        <v>1800000</v>
      </c>
      <c r="D15" s="145">
        <v>439000</v>
      </c>
      <c r="E15" s="361">
        <f t="shared" si="0"/>
        <v>2239000</v>
      </c>
      <c r="F15" s="144">
        <v>15249183.859999999</v>
      </c>
      <c r="G15" s="145">
        <v>13035484.51</v>
      </c>
      <c r="H15" s="361">
        <f t="shared" si="1"/>
        <v>28284668.369999997</v>
      </c>
    </row>
    <row r="16" spans="1:15" ht="15.75" customHeight="1" x14ac:dyDescent="0.25">
      <c r="B16" s="491" t="s">
        <v>132</v>
      </c>
      <c r="C16" s="146">
        <v>2446170</v>
      </c>
      <c r="D16" s="147">
        <v>348486.7</v>
      </c>
      <c r="E16" s="608">
        <f t="shared" si="0"/>
        <v>2794656.7</v>
      </c>
      <c r="F16" s="146">
        <v>15848922.6</v>
      </c>
      <c r="G16" s="147">
        <v>10939560.699999999</v>
      </c>
      <c r="H16" s="608">
        <f t="shared" si="1"/>
        <v>26788483.299999997</v>
      </c>
    </row>
    <row r="17" spans="1:14" ht="15.75" customHeight="1" x14ac:dyDescent="0.25">
      <c r="B17" s="610" t="s">
        <v>133</v>
      </c>
      <c r="C17" s="611">
        <v>0</v>
      </c>
      <c r="D17" s="612">
        <v>381042.68</v>
      </c>
      <c r="E17" s="613">
        <f t="shared" si="0"/>
        <v>381042.68</v>
      </c>
      <c r="F17" s="611">
        <v>13001579.210000001</v>
      </c>
      <c r="G17" s="612">
        <v>11763495.35</v>
      </c>
      <c r="H17" s="613">
        <f t="shared" si="1"/>
        <v>24765074.560000002</v>
      </c>
    </row>
    <row r="18" spans="1:14" x14ac:dyDescent="0.25">
      <c r="B18" s="5" t="s">
        <v>134</v>
      </c>
      <c r="C18" s="92"/>
      <c r="F18" s="92"/>
      <c r="J18" s="322"/>
    </row>
    <row r="19" spans="1:14" x14ac:dyDescent="0.25">
      <c r="B19" s="148" t="s">
        <v>128</v>
      </c>
      <c r="C19" s="153">
        <f>IFERROR(C13/$E13,"-")</f>
        <v>0.73364264404073598</v>
      </c>
      <c r="D19" s="126">
        <f>IFERROR(D13/$E13,"-")</f>
        <v>0.26635735595926396</v>
      </c>
      <c r="E19" s="472"/>
      <c r="F19" s="153">
        <f>IFERROR(F13/$H13,"-")</f>
        <v>0.5390176202027035</v>
      </c>
      <c r="G19" s="126">
        <f>IFERROR(G13/$H13,"-")</f>
        <v>0.46098237979729645</v>
      </c>
      <c r="H19" s="472"/>
    </row>
    <row r="20" spans="1:14" x14ac:dyDescent="0.25">
      <c r="B20" s="149" t="s">
        <v>130</v>
      </c>
      <c r="C20" s="152">
        <f t="shared" ref="C20:D23" si="2">IFERROR(C14/$E14,"-")</f>
        <v>1</v>
      </c>
      <c r="D20" s="127">
        <f t="shared" si="2"/>
        <v>0</v>
      </c>
      <c r="E20" s="473"/>
      <c r="F20" s="152">
        <f t="shared" ref="F20:G20" si="3">IFERROR(F14/$H14,"-")</f>
        <v>0.57115945061629658</v>
      </c>
      <c r="G20" s="127">
        <f t="shared" si="3"/>
        <v>0.42884054938370347</v>
      </c>
      <c r="H20" s="473"/>
    </row>
    <row r="21" spans="1:14" x14ac:dyDescent="0.25">
      <c r="B21" s="360" t="s">
        <v>131</v>
      </c>
      <c r="C21" s="363">
        <f t="shared" si="2"/>
        <v>0.80393032603840997</v>
      </c>
      <c r="D21" s="362">
        <f t="shared" si="2"/>
        <v>0.19606967396159</v>
      </c>
      <c r="E21" s="362"/>
      <c r="F21" s="363">
        <f t="shared" ref="F21:G21" si="4">IFERROR(F15/$H15,"-")</f>
        <v>0.53913249611135539</v>
      </c>
      <c r="G21" s="362">
        <f t="shared" si="4"/>
        <v>0.46086750388864473</v>
      </c>
      <c r="H21" s="362"/>
    </row>
    <row r="22" spans="1:14" x14ac:dyDescent="0.25">
      <c r="B22" s="491" t="s">
        <v>132</v>
      </c>
      <c r="C22" s="609">
        <f t="shared" si="2"/>
        <v>0.87530250137700272</v>
      </c>
      <c r="D22" s="492">
        <f t="shared" si="2"/>
        <v>0.12469749862299723</v>
      </c>
      <c r="E22" s="492"/>
      <c r="F22" s="609">
        <f t="shared" ref="F22:G22" si="5">IFERROR(F16/$H16,"-")</f>
        <v>0.59163194954004739</v>
      </c>
      <c r="G22" s="492">
        <f t="shared" si="5"/>
        <v>0.40836805045995273</v>
      </c>
      <c r="H22" s="492"/>
    </row>
    <row r="23" spans="1:14" ht="15.75" thickBot="1" x14ac:dyDescent="0.3">
      <c r="B23" s="614" t="s">
        <v>133</v>
      </c>
      <c r="C23" s="615">
        <f t="shared" si="2"/>
        <v>0</v>
      </c>
      <c r="D23" s="616">
        <f t="shared" si="2"/>
        <v>1</v>
      </c>
      <c r="E23" s="616"/>
      <c r="F23" s="615">
        <f t="shared" ref="F23:G23" si="6">IFERROR(F17/$H17,"-")</f>
        <v>0.52499657041210213</v>
      </c>
      <c r="G23" s="616">
        <f t="shared" si="6"/>
        <v>0.47500342958789776</v>
      </c>
      <c r="H23" s="616"/>
    </row>
    <row r="24" spans="1:14" ht="15.75" customHeight="1" x14ac:dyDescent="0.25">
      <c r="B24" s="491"/>
      <c r="C24" s="492"/>
      <c r="D24" s="492"/>
      <c r="E24" s="492"/>
      <c r="F24" s="322"/>
      <c r="G24" s="322"/>
      <c r="H24" s="322"/>
    </row>
    <row r="25" spans="1:14" ht="14.25" customHeight="1" x14ac:dyDescent="0.25">
      <c r="A25" s="748" t="s">
        <v>286</v>
      </c>
      <c r="B25"/>
      <c r="C25"/>
      <c r="D25"/>
    </row>
    <row r="26" spans="1:14" x14ac:dyDescent="0.25">
      <c r="A26" s="5"/>
    </row>
    <row r="27" spans="1:14" x14ac:dyDescent="0.25">
      <c r="A27" s="5" t="s">
        <v>136</v>
      </c>
    </row>
    <row r="28" spans="1:14" x14ac:dyDescent="0.25">
      <c r="B28" s="782" t="s">
        <v>281</v>
      </c>
      <c r="C28" s="757" t="str">
        <f>$A$1</f>
        <v>North Lanarkshire</v>
      </c>
      <c r="D28" s="758"/>
      <c r="E28" s="758"/>
      <c r="F28" s="758"/>
      <c r="G28" s="758"/>
      <c r="H28" s="758"/>
      <c r="I28" s="757" t="s">
        <v>120</v>
      </c>
      <c r="J28" s="758"/>
      <c r="K28" s="758"/>
      <c r="L28" s="758"/>
      <c r="M28" s="758"/>
      <c r="N28" s="758"/>
    </row>
    <row r="29" spans="1:14" ht="30.75" thickBot="1" x14ac:dyDescent="0.3">
      <c r="B29" s="782"/>
      <c r="C29" s="100" t="s">
        <v>287</v>
      </c>
      <c r="D29" s="101" t="s">
        <v>288</v>
      </c>
      <c r="E29" s="101" t="s">
        <v>289</v>
      </c>
      <c r="F29" s="101" t="s">
        <v>290</v>
      </c>
      <c r="G29" s="101" t="s">
        <v>183</v>
      </c>
      <c r="H29" s="319" t="s">
        <v>291</v>
      </c>
      <c r="I29" s="100" t="s">
        <v>287</v>
      </c>
      <c r="J29" s="101" t="s">
        <v>288</v>
      </c>
      <c r="K29" s="101" t="s">
        <v>289</v>
      </c>
      <c r="L29" s="101" t="s">
        <v>290</v>
      </c>
      <c r="M29" s="101" t="s">
        <v>183</v>
      </c>
      <c r="N29" s="319" t="s">
        <v>291</v>
      </c>
    </row>
    <row r="30" spans="1:14" x14ac:dyDescent="0.25">
      <c r="B30" s="93" t="s">
        <v>127</v>
      </c>
      <c r="C30" s="29"/>
      <c r="D30" s="90"/>
      <c r="E30" s="90"/>
      <c r="F30" s="90"/>
      <c r="G30" s="90"/>
      <c r="H30" s="90"/>
      <c r="I30" s="29"/>
      <c r="J30" s="90"/>
      <c r="K30" s="90"/>
      <c r="L30" s="90"/>
      <c r="M30" s="90"/>
      <c r="N30" s="90"/>
    </row>
    <row r="31" spans="1:14" x14ac:dyDescent="0.25">
      <c r="B31" s="4" t="s">
        <v>128</v>
      </c>
      <c r="C31" s="144">
        <v>282591</v>
      </c>
      <c r="D31" s="145">
        <v>53484.480000000003</v>
      </c>
      <c r="E31" s="145">
        <v>87763.71</v>
      </c>
      <c r="F31" s="145">
        <v>479764.76</v>
      </c>
      <c r="G31" s="145">
        <f t="shared" ref="G31:G34" si="7">SUM(E47,H47)</f>
        <v>502432.25</v>
      </c>
      <c r="H31" s="156">
        <f>SUM(C31:G31)</f>
        <v>1406036.2</v>
      </c>
      <c r="I31" s="144" t="s">
        <v>129</v>
      </c>
      <c r="J31" s="145">
        <v>517349.44</v>
      </c>
      <c r="K31" s="145">
        <v>303137.03000000003</v>
      </c>
      <c r="L31" s="145">
        <v>1660152.81</v>
      </c>
      <c r="M31" s="145">
        <f>SUM(L47,O47)</f>
        <v>1189735.74</v>
      </c>
      <c r="N31" s="156">
        <f>SUM(I31:M31)</f>
        <v>3670375.0200000005</v>
      </c>
    </row>
    <row r="32" spans="1:14" x14ac:dyDescent="0.25">
      <c r="B32" s="1" t="s">
        <v>130</v>
      </c>
      <c r="C32" s="146">
        <v>0</v>
      </c>
      <c r="D32" s="147">
        <v>0</v>
      </c>
      <c r="E32" s="147">
        <v>68000</v>
      </c>
      <c r="F32" s="147">
        <v>36164</v>
      </c>
      <c r="G32" s="147">
        <f t="shared" si="7"/>
        <v>0</v>
      </c>
      <c r="H32" s="157">
        <f t="shared" ref="H32:H35" si="8">SUM(C32:G32)</f>
        <v>104164</v>
      </c>
      <c r="I32" s="146">
        <v>290094</v>
      </c>
      <c r="J32" s="147">
        <v>459223.28</v>
      </c>
      <c r="K32" s="147">
        <v>545522.46</v>
      </c>
      <c r="L32" s="147">
        <v>771397.88</v>
      </c>
      <c r="M32" s="147">
        <f t="shared" ref="M32:M35" si="9">SUM(L48,O48)</f>
        <v>1977490.44</v>
      </c>
      <c r="N32" s="157">
        <f t="shared" ref="N32:N35" si="10">SUM(I32:M32)</f>
        <v>4043728.06</v>
      </c>
    </row>
    <row r="33" spans="1:16" x14ac:dyDescent="0.25">
      <c r="B33" s="158" t="s">
        <v>131</v>
      </c>
      <c r="C33" s="144">
        <v>0</v>
      </c>
      <c r="D33" s="145">
        <v>0</v>
      </c>
      <c r="E33" s="145">
        <v>0</v>
      </c>
      <c r="F33" s="145">
        <v>0</v>
      </c>
      <c r="G33" s="145">
        <f t="shared" si="7"/>
        <v>0</v>
      </c>
      <c r="H33" s="156">
        <f t="shared" si="8"/>
        <v>0</v>
      </c>
      <c r="I33" s="144">
        <v>161840.17000000001</v>
      </c>
      <c r="J33" s="145">
        <v>191878.59</v>
      </c>
      <c r="K33" s="145">
        <v>274847.46000000002</v>
      </c>
      <c r="L33" s="145">
        <v>603628.26</v>
      </c>
      <c r="M33" s="145">
        <f t="shared" si="9"/>
        <v>2145045.85</v>
      </c>
      <c r="N33" s="156">
        <f t="shared" si="10"/>
        <v>3377240.33</v>
      </c>
    </row>
    <row r="34" spans="1:16" x14ac:dyDescent="0.25">
      <c r="B34" s="364" t="s">
        <v>132</v>
      </c>
      <c r="C34" s="146">
        <v>33935</v>
      </c>
      <c r="D34" s="147">
        <v>20087</v>
      </c>
      <c r="E34" s="147">
        <v>167666</v>
      </c>
      <c r="F34" s="147">
        <v>223928.45</v>
      </c>
      <c r="G34" s="147">
        <f t="shared" si="7"/>
        <v>1288735</v>
      </c>
      <c r="H34" s="157">
        <f t="shared" si="8"/>
        <v>1734351.45</v>
      </c>
      <c r="I34" s="146">
        <v>53935</v>
      </c>
      <c r="J34" s="147">
        <v>448034.3</v>
      </c>
      <c r="K34" s="147">
        <v>873177</v>
      </c>
      <c r="L34" s="147">
        <v>1053537.5900000001</v>
      </c>
      <c r="M34" s="147">
        <f t="shared" si="9"/>
        <v>5017117.1599999992</v>
      </c>
      <c r="N34" s="157">
        <f t="shared" si="10"/>
        <v>7445801.0499999989</v>
      </c>
    </row>
    <row r="35" spans="1:16" x14ac:dyDescent="0.25">
      <c r="B35" s="158" t="s">
        <v>133</v>
      </c>
      <c r="C35" s="144">
        <v>33935</v>
      </c>
      <c r="D35" s="145">
        <v>0</v>
      </c>
      <c r="E35" s="145">
        <v>151466.12</v>
      </c>
      <c r="F35" s="145">
        <v>187451</v>
      </c>
      <c r="G35" s="145">
        <f>SUM(E51,H51)</f>
        <v>1060771.1299999999</v>
      </c>
      <c r="H35" s="156">
        <f t="shared" si="8"/>
        <v>1433623.25</v>
      </c>
      <c r="I35" s="144">
        <v>139845</v>
      </c>
      <c r="J35" s="145">
        <v>334988.43</v>
      </c>
      <c r="K35" s="145">
        <v>1454040.75</v>
      </c>
      <c r="L35" s="145">
        <v>788059</v>
      </c>
      <c r="M35" s="145">
        <f t="shared" si="9"/>
        <v>5135490.5999999996</v>
      </c>
      <c r="N35" s="156">
        <f t="shared" si="10"/>
        <v>7852423.7799999993</v>
      </c>
    </row>
    <row r="36" spans="1:16" x14ac:dyDescent="0.25">
      <c r="B36" s="159" t="s">
        <v>134</v>
      </c>
      <c r="C36" s="160"/>
      <c r="D36" s="155"/>
      <c r="E36" s="155"/>
      <c r="F36" s="155"/>
      <c r="G36" s="155"/>
      <c r="H36" s="154"/>
      <c r="I36" s="160"/>
      <c r="J36" s="155"/>
      <c r="K36" s="155"/>
      <c r="L36" s="155"/>
      <c r="M36" s="155"/>
      <c r="N36" s="154"/>
    </row>
    <row r="37" spans="1:16" x14ac:dyDescent="0.25">
      <c r="B37" s="4" t="s">
        <v>128</v>
      </c>
      <c r="C37" s="153">
        <f>IFERROR(C31/$H31,"-")</f>
        <v>0.20098415673792752</v>
      </c>
      <c r="D37" s="126">
        <f t="shared" ref="D37:G37" si="11">IFERROR(D31/$H31,"-")</f>
        <v>3.8039191309583643E-2</v>
      </c>
      <c r="E37" s="126">
        <f t="shared" si="11"/>
        <v>6.241923927705418E-2</v>
      </c>
      <c r="F37" s="126">
        <f t="shared" si="11"/>
        <v>0.34121792881292817</v>
      </c>
      <c r="G37" s="126">
        <f t="shared" si="11"/>
        <v>0.35733948386250652</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130</v>
      </c>
      <c r="C38" s="152">
        <f t="shared" ref="C38:G38" si="13">IFERROR(C32/$H32,"-")</f>
        <v>0</v>
      </c>
      <c r="D38" s="127">
        <f t="shared" si="13"/>
        <v>0</v>
      </c>
      <c r="E38" s="127">
        <f t="shared" si="13"/>
        <v>0.65281671210782999</v>
      </c>
      <c r="F38" s="127">
        <f t="shared" si="13"/>
        <v>0.34718328789217007</v>
      </c>
      <c r="G38" s="127">
        <f t="shared" si="13"/>
        <v>0</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131</v>
      </c>
      <c r="C39" s="153" t="str">
        <f t="shared" ref="C39:G39" si="15">IFERROR(C33/$H33,"-")</f>
        <v>-</v>
      </c>
      <c r="D39" s="126" t="str">
        <f t="shared" si="15"/>
        <v>-</v>
      </c>
      <c r="E39" s="126" t="str">
        <f t="shared" si="15"/>
        <v>-</v>
      </c>
      <c r="F39" s="126" t="str">
        <f t="shared" si="15"/>
        <v>-</v>
      </c>
      <c r="G39" s="126" t="str">
        <f t="shared" si="15"/>
        <v>-</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132</v>
      </c>
      <c r="C40" s="152">
        <f t="shared" ref="C40:G40" si="17">IFERROR(C34/$H34,"-")</f>
        <v>1.956639180599757E-2</v>
      </c>
      <c r="D40" s="127">
        <f t="shared" si="17"/>
        <v>1.1581850956448302E-2</v>
      </c>
      <c r="E40" s="127">
        <f t="shared" si="17"/>
        <v>9.6673600959021319E-2</v>
      </c>
      <c r="F40" s="127">
        <f t="shared" si="17"/>
        <v>0.12911365225312321</v>
      </c>
      <c r="G40" s="127">
        <f t="shared" si="17"/>
        <v>0.74306450402540969</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7" t="s">
        <v>133</v>
      </c>
      <c r="C41" s="618">
        <f t="shared" ref="C41:G41" si="19">IFERROR(C35/$H35,"-")</f>
        <v>2.367079356448774E-2</v>
      </c>
      <c r="D41" s="619">
        <f t="shared" si="19"/>
        <v>0</v>
      </c>
      <c r="E41" s="619">
        <f t="shared" si="19"/>
        <v>0.10565266711459932</v>
      </c>
      <c r="F41" s="619">
        <f t="shared" si="19"/>
        <v>0.13075332030224818</v>
      </c>
      <c r="G41" s="619">
        <f t="shared" si="19"/>
        <v>0.73992321901866465</v>
      </c>
      <c r="H41" s="620"/>
      <c r="I41" s="618">
        <f t="shared" ref="I41:M41" si="20">IFERROR(I35/$N35,"-")</f>
        <v>1.7809150896336369E-2</v>
      </c>
      <c r="J41" s="619">
        <f t="shared" si="20"/>
        <v>4.2660513414114289E-2</v>
      </c>
      <c r="K41" s="619">
        <f t="shared" si="20"/>
        <v>0.18517094730717656</v>
      </c>
      <c r="L41" s="619">
        <f t="shared" si="20"/>
        <v>0.10035869459913434</v>
      </c>
      <c r="M41" s="619">
        <f t="shared" si="20"/>
        <v>0.65400069378323844</v>
      </c>
      <c r="N41" s="620"/>
    </row>
    <row r="42" spans="1:16" x14ac:dyDescent="0.25">
      <c r="A42" s="10"/>
      <c r="C42" s="253"/>
      <c r="D42" s="253"/>
      <c r="E42" s="253"/>
      <c r="F42" s="253"/>
      <c r="G42" s="253"/>
      <c r="H42" s="253"/>
    </row>
    <row r="43" spans="1:16" x14ac:dyDescent="0.25">
      <c r="A43" s="5" t="s">
        <v>141</v>
      </c>
    </row>
    <row r="44" spans="1:16" x14ac:dyDescent="0.25">
      <c r="B44" s="782" t="s">
        <v>292</v>
      </c>
      <c r="C44" s="757" t="str">
        <f>$A$1</f>
        <v>North Lanarkshire</v>
      </c>
      <c r="D44" s="758"/>
      <c r="E44" s="758"/>
      <c r="F44" s="758"/>
      <c r="G44" s="758"/>
      <c r="H44" s="758"/>
      <c r="I44" s="758"/>
      <c r="J44" s="757" t="s">
        <v>120</v>
      </c>
      <c r="K44" s="758"/>
      <c r="L44" s="758"/>
      <c r="M44" s="758"/>
      <c r="N44" s="758"/>
      <c r="O44" s="758"/>
      <c r="P44" s="758"/>
    </row>
    <row r="45" spans="1:16" ht="30.75" thickBot="1" x14ac:dyDescent="0.3">
      <c r="B45" s="782"/>
      <c r="C45" s="100" t="s">
        <v>287</v>
      </c>
      <c r="D45" s="101" t="s">
        <v>288</v>
      </c>
      <c r="E45" s="101" t="s">
        <v>293</v>
      </c>
      <c r="F45" s="101" t="s">
        <v>289</v>
      </c>
      <c r="G45" s="101" t="s">
        <v>290</v>
      </c>
      <c r="H45" s="101" t="s">
        <v>183</v>
      </c>
      <c r="I45" s="319" t="s">
        <v>291</v>
      </c>
      <c r="J45" s="100" t="s">
        <v>287</v>
      </c>
      <c r="K45" s="101" t="s">
        <v>288</v>
      </c>
      <c r="L45" s="101" t="s">
        <v>293</v>
      </c>
      <c r="M45" s="101" t="s">
        <v>289</v>
      </c>
      <c r="N45" s="101" t="s">
        <v>290</v>
      </c>
      <c r="O45" s="101" t="s">
        <v>183</v>
      </c>
      <c r="P45" s="319" t="s">
        <v>291</v>
      </c>
    </row>
    <row r="46" spans="1:16" x14ac:dyDescent="0.25">
      <c r="B46" s="93" t="s">
        <v>127</v>
      </c>
      <c r="C46" s="29"/>
      <c r="D46" s="90"/>
      <c r="E46" s="90"/>
      <c r="F46" s="90"/>
      <c r="G46" s="90"/>
      <c r="H46" s="90"/>
      <c r="I46" s="90"/>
      <c r="J46" s="29"/>
      <c r="K46" s="90"/>
      <c r="L46" s="90"/>
      <c r="M46" s="90"/>
      <c r="N46" s="90"/>
      <c r="O46" s="90"/>
      <c r="P46" s="90"/>
    </row>
    <row r="47" spans="1:16" x14ac:dyDescent="0.25">
      <c r="B47" s="4" t="s">
        <v>128</v>
      </c>
      <c r="C47" s="144">
        <v>282591</v>
      </c>
      <c r="D47" s="145">
        <v>53484.480000000003</v>
      </c>
      <c r="E47" s="145" t="s">
        <v>129</v>
      </c>
      <c r="F47" s="145">
        <v>87763.71</v>
      </c>
      <c r="G47" s="145">
        <v>479764.76</v>
      </c>
      <c r="H47" s="145">
        <v>502432.25</v>
      </c>
      <c r="I47" s="156">
        <f>SUM(C47:H47)</f>
        <v>1406036.2</v>
      </c>
      <c r="J47" s="144">
        <v>447591</v>
      </c>
      <c r="K47" s="145">
        <v>517349.44</v>
      </c>
      <c r="L47" s="145" t="s">
        <v>129</v>
      </c>
      <c r="M47" s="145">
        <v>303137.03000000003</v>
      </c>
      <c r="N47" s="145">
        <v>1660152.81</v>
      </c>
      <c r="O47" s="145">
        <v>1189735.74</v>
      </c>
      <c r="P47" s="156">
        <f>SUM(J47:O47)</f>
        <v>4117966.0200000005</v>
      </c>
    </row>
    <row r="48" spans="1:16" x14ac:dyDescent="0.25">
      <c r="B48" s="1" t="s">
        <v>130</v>
      </c>
      <c r="C48" s="146">
        <v>0</v>
      </c>
      <c r="D48" s="147">
        <v>0</v>
      </c>
      <c r="E48" s="147" t="s">
        <v>129</v>
      </c>
      <c r="F48" s="147">
        <v>68000</v>
      </c>
      <c r="G48" s="147">
        <v>36164</v>
      </c>
      <c r="H48" s="147">
        <v>0</v>
      </c>
      <c r="I48" s="157">
        <f t="shared" ref="I48:I51" si="21">SUM(C48:H48)</f>
        <v>104164</v>
      </c>
      <c r="J48" s="146">
        <v>290094</v>
      </c>
      <c r="K48" s="147">
        <v>459223.28</v>
      </c>
      <c r="L48" s="147" t="s">
        <v>129</v>
      </c>
      <c r="M48" s="147">
        <v>545522.46</v>
      </c>
      <c r="N48" s="147">
        <v>771397.88</v>
      </c>
      <c r="O48" s="147">
        <v>1977490.44</v>
      </c>
      <c r="P48" s="157">
        <f t="shared" ref="P48:P51" si="22">SUM(J48:O48)</f>
        <v>4043728.06</v>
      </c>
    </row>
    <row r="49" spans="1:16" x14ac:dyDescent="0.25">
      <c r="B49" s="158" t="s">
        <v>131</v>
      </c>
      <c r="C49" s="144">
        <v>0</v>
      </c>
      <c r="D49" s="145">
        <v>0</v>
      </c>
      <c r="E49" s="145" t="s">
        <v>129</v>
      </c>
      <c r="F49" s="145">
        <v>0</v>
      </c>
      <c r="G49" s="145">
        <v>0</v>
      </c>
      <c r="H49" s="145">
        <v>0</v>
      </c>
      <c r="I49" s="156">
        <f t="shared" si="21"/>
        <v>0</v>
      </c>
      <c r="J49" s="144">
        <v>161840.17000000001</v>
      </c>
      <c r="K49" s="145">
        <v>191878.59</v>
      </c>
      <c r="L49" s="145" t="s">
        <v>129</v>
      </c>
      <c r="M49" s="145">
        <v>274847.46000000002</v>
      </c>
      <c r="N49" s="145">
        <v>603628.26</v>
      </c>
      <c r="O49" s="145">
        <v>2145045.85</v>
      </c>
      <c r="P49" s="156">
        <f t="shared" si="22"/>
        <v>3377240.33</v>
      </c>
    </row>
    <row r="50" spans="1:16" x14ac:dyDescent="0.25">
      <c r="B50" s="364" t="s">
        <v>132</v>
      </c>
      <c r="C50" s="146">
        <v>33935</v>
      </c>
      <c r="D50" s="147">
        <v>20087</v>
      </c>
      <c r="E50" s="147">
        <v>45000</v>
      </c>
      <c r="F50" s="147">
        <v>167666</v>
      </c>
      <c r="G50" s="147">
        <v>223928.45</v>
      </c>
      <c r="H50" s="147">
        <v>1243735</v>
      </c>
      <c r="I50" s="157">
        <f t="shared" si="21"/>
        <v>1734351.45</v>
      </c>
      <c r="J50" s="146">
        <v>53935</v>
      </c>
      <c r="K50" s="147">
        <v>448034.3</v>
      </c>
      <c r="L50" s="147">
        <v>515399.56</v>
      </c>
      <c r="M50" s="147">
        <v>873177</v>
      </c>
      <c r="N50" s="147">
        <v>1053537.5900000001</v>
      </c>
      <c r="O50" s="147">
        <v>4501717.5999999996</v>
      </c>
      <c r="P50" s="157">
        <f t="shared" si="22"/>
        <v>7445801.0499999998</v>
      </c>
    </row>
    <row r="51" spans="1:16" x14ac:dyDescent="0.25">
      <c r="B51" s="158" t="s">
        <v>133</v>
      </c>
      <c r="C51" s="144">
        <v>33935</v>
      </c>
      <c r="D51" s="145">
        <v>0</v>
      </c>
      <c r="E51" s="145">
        <v>0</v>
      </c>
      <c r="F51" s="145">
        <v>151466.12</v>
      </c>
      <c r="G51" s="145">
        <v>187451</v>
      </c>
      <c r="H51" s="145">
        <v>1060771.1299999999</v>
      </c>
      <c r="I51" s="156">
        <f t="shared" si="21"/>
        <v>1433623.25</v>
      </c>
      <c r="J51" s="144">
        <v>139845</v>
      </c>
      <c r="K51" s="145">
        <v>334988.43</v>
      </c>
      <c r="L51" s="145">
        <v>625592.34</v>
      </c>
      <c r="M51" s="145">
        <v>1454040.75</v>
      </c>
      <c r="N51" s="145">
        <v>788059</v>
      </c>
      <c r="O51" s="145">
        <v>4509898.26</v>
      </c>
      <c r="P51" s="156">
        <f t="shared" si="22"/>
        <v>7852423.7799999993</v>
      </c>
    </row>
    <row r="52" spans="1:16" x14ac:dyDescent="0.25">
      <c r="B52" s="159" t="s">
        <v>134</v>
      </c>
      <c r="C52" s="160"/>
      <c r="D52" s="155"/>
      <c r="E52" s="155"/>
      <c r="F52" s="155"/>
      <c r="G52" s="155"/>
      <c r="H52" s="155"/>
      <c r="I52" s="154"/>
      <c r="J52" s="160"/>
      <c r="K52" s="155"/>
      <c r="L52" s="155"/>
      <c r="M52" s="155"/>
      <c r="N52" s="155"/>
      <c r="O52" s="155"/>
      <c r="P52" s="154"/>
    </row>
    <row r="53" spans="1:16" x14ac:dyDescent="0.25">
      <c r="B53" s="4" t="s">
        <v>128</v>
      </c>
      <c r="C53" s="153">
        <f>IFERROR(C47/$I47,"-")</f>
        <v>0.20098415673792752</v>
      </c>
      <c r="D53" s="126">
        <f t="shared" ref="D53:H53" si="23">IFERROR(D47/$I47,"-")</f>
        <v>3.8039191309583643E-2</v>
      </c>
      <c r="E53" s="126" t="str">
        <f t="shared" si="23"/>
        <v>-</v>
      </c>
      <c r="F53" s="126">
        <f t="shared" si="23"/>
        <v>6.241923927705418E-2</v>
      </c>
      <c r="G53" s="126">
        <f t="shared" si="23"/>
        <v>0.34121792881292817</v>
      </c>
      <c r="H53" s="126">
        <f t="shared" si="23"/>
        <v>0.35733948386250652</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130</v>
      </c>
      <c r="C54" s="152">
        <f t="shared" ref="C54:H54" si="25">IFERROR(C48/$I48,"-")</f>
        <v>0</v>
      </c>
      <c r="D54" s="127">
        <f t="shared" si="25"/>
        <v>0</v>
      </c>
      <c r="E54" s="127" t="str">
        <f t="shared" si="25"/>
        <v>-</v>
      </c>
      <c r="F54" s="127">
        <f t="shared" si="25"/>
        <v>0.65281671210782999</v>
      </c>
      <c r="G54" s="127">
        <f t="shared" si="25"/>
        <v>0.34718328789217007</v>
      </c>
      <c r="H54" s="127">
        <f t="shared" si="25"/>
        <v>0</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131</v>
      </c>
      <c r="C55" s="153" t="str">
        <f t="shared" ref="C55:H55" si="27">IFERROR(C49/$I49,"-")</f>
        <v>-</v>
      </c>
      <c r="D55" s="126" t="str">
        <f t="shared" si="27"/>
        <v>-</v>
      </c>
      <c r="E55" s="126" t="str">
        <f t="shared" si="27"/>
        <v>-</v>
      </c>
      <c r="F55" s="126" t="str">
        <f t="shared" si="27"/>
        <v>-</v>
      </c>
      <c r="G55" s="126" t="str">
        <f t="shared" si="27"/>
        <v>-</v>
      </c>
      <c r="H55" s="126" t="str">
        <f t="shared" si="27"/>
        <v>-</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132</v>
      </c>
      <c r="C56" s="152">
        <f t="shared" ref="C56:H56" si="29">IFERROR(C50/$I50,"-")</f>
        <v>1.956639180599757E-2</v>
      </c>
      <c r="D56" s="127">
        <f t="shared" si="29"/>
        <v>1.1581850956448302E-2</v>
      </c>
      <c r="E56" s="127">
        <f t="shared" si="29"/>
        <v>2.5946298254601166E-2</v>
      </c>
      <c r="F56" s="127">
        <f t="shared" si="29"/>
        <v>9.6673600959021319E-2</v>
      </c>
      <c r="G56" s="127">
        <f t="shared" si="29"/>
        <v>0.12911365225312321</v>
      </c>
      <c r="H56" s="127">
        <f t="shared" si="29"/>
        <v>0.71711820577080843</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7" t="s">
        <v>133</v>
      </c>
      <c r="C57" s="618">
        <f t="shared" ref="C57:H57" si="31">IFERROR(C51/$I51,"-")</f>
        <v>2.367079356448774E-2</v>
      </c>
      <c r="D57" s="619">
        <f t="shared" si="31"/>
        <v>0</v>
      </c>
      <c r="E57" s="619">
        <f t="shared" si="31"/>
        <v>0</v>
      </c>
      <c r="F57" s="619">
        <f t="shared" si="31"/>
        <v>0.10565266711459932</v>
      </c>
      <c r="G57" s="619">
        <f t="shared" si="31"/>
        <v>0.13075332030224818</v>
      </c>
      <c r="H57" s="619">
        <f t="shared" si="31"/>
        <v>0.73992321901866465</v>
      </c>
      <c r="I57" s="620"/>
      <c r="J57" s="618">
        <f t="shared" ref="J57:O57" si="32">IFERROR(J51/$P51,"-")</f>
        <v>1.7809150896336369E-2</v>
      </c>
      <c r="K57" s="619">
        <f t="shared" si="32"/>
        <v>4.2660513414114289E-2</v>
      </c>
      <c r="L57" s="619">
        <f t="shared" si="32"/>
        <v>7.9668693071988025E-2</v>
      </c>
      <c r="M57" s="619">
        <f t="shared" si="32"/>
        <v>0.18517094730717656</v>
      </c>
      <c r="N57" s="619">
        <f t="shared" si="32"/>
        <v>0.10035869459913434</v>
      </c>
      <c r="O57" s="619">
        <f t="shared" si="32"/>
        <v>0.57433200071125046</v>
      </c>
      <c r="P57" s="620"/>
    </row>
    <row r="59" spans="1:16" x14ac:dyDescent="0.25">
      <c r="A59" s="10" t="s">
        <v>294</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8" display="Table I2.1 Local Authority Funding for Each Type of Provision in 2017/18 to 2021/22" xr:uid="{161519FE-B7B1-4D37-8E51-535BB0C5669A}"/>
    <hyperlink ref="A25" location="'Notes &amp; Caveats'!A29" display="Table I2.2 Funding Received from Other Sources in 2017/18 to 2021/22" xr:uid="{4823E7D9-1C45-4B31-A64F-61D4A90D174C}"/>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295</v>
      </c>
      <c r="B1" t="s">
        <v>296</v>
      </c>
    </row>
    <row r="2" spans="1:2" x14ac:dyDescent="0.25">
      <c r="A2" t="s">
        <v>297</v>
      </c>
      <c r="B2">
        <v>80.088442496081385</v>
      </c>
    </row>
    <row r="3" spans="1:2" x14ac:dyDescent="0.25">
      <c r="A3" t="s">
        <v>298</v>
      </c>
      <c r="B3">
        <v>81.298188300352749</v>
      </c>
    </row>
    <row r="4" spans="1:2" x14ac:dyDescent="0.25">
      <c r="A4" t="s">
        <v>299</v>
      </c>
      <c r="B4">
        <v>82.937485539351997</v>
      </c>
    </row>
    <row r="5" spans="1:2" x14ac:dyDescent="0.25">
      <c r="A5" t="s">
        <v>300</v>
      </c>
      <c r="B5">
        <v>84.837227809334294</v>
      </c>
    </row>
    <row r="6" spans="1:2" x14ac:dyDescent="0.25">
      <c r="A6" t="s">
        <v>301</v>
      </c>
      <c r="B6">
        <v>85.814610292857836</v>
      </c>
    </row>
    <row r="7" spans="1:2" x14ac:dyDescent="0.25">
      <c r="A7" t="s">
        <v>302</v>
      </c>
      <c r="B7">
        <v>86.346970275585605</v>
      </c>
    </row>
    <row r="8" spans="1:2" x14ac:dyDescent="0.25">
      <c r="A8" t="s">
        <v>303</v>
      </c>
      <c r="B8">
        <v>88.27807601199531</v>
      </c>
    </row>
    <row r="9" spans="1:2" x14ac:dyDescent="0.25">
      <c r="A9" t="s">
        <v>304</v>
      </c>
      <c r="B9">
        <v>89.798339913423177</v>
      </c>
    </row>
    <row r="10" spans="1:2" x14ac:dyDescent="0.25">
      <c r="A10" t="s">
        <v>305</v>
      </c>
      <c r="B10">
        <v>91.550976862938995</v>
      </c>
    </row>
    <row r="11" spans="1:2" x14ac:dyDescent="0.25">
      <c r="A11" t="s">
        <v>306</v>
      </c>
      <c r="B11">
        <v>93.74782600806553</v>
      </c>
    </row>
    <row r="12" spans="1:2" x14ac:dyDescent="0.25">
      <c r="A12" t="s">
        <v>307</v>
      </c>
      <c r="B12">
        <v>100.00000000000001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3" sqref="A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56" t="s">
        <v>1</v>
      </c>
      <c r="B1" s="756"/>
      <c r="C1" s="756"/>
    </row>
    <row r="2" spans="1:8" x14ac:dyDescent="0.25">
      <c r="A2" s="5" t="s">
        <v>11</v>
      </c>
    </row>
    <row r="3" spans="1:8" x14ac:dyDescent="0.25">
      <c r="A3" s="142" t="s">
        <v>20</v>
      </c>
    </row>
    <row r="4" spans="1:8" x14ac:dyDescent="0.25">
      <c r="A4" s="5"/>
    </row>
    <row r="5" spans="1:8" x14ac:dyDescent="0.25">
      <c r="A5" s="141" t="s">
        <v>308</v>
      </c>
      <c r="C5" s="142" t="s">
        <v>51</v>
      </c>
    </row>
    <row r="6" spans="1:8" x14ac:dyDescent="0.25">
      <c r="A6" s="141" t="s">
        <v>309</v>
      </c>
      <c r="C6" s="142" t="s">
        <v>310</v>
      </c>
    </row>
    <row r="7" spans="1:8" x14ac:dyDescent="0.25">
      <c r="A7" s="141" t="s">
        <v>311</v>
      </c>
      <c r="C7" s="142" t="s">
        <v>53</v>
      </c>
    </row>
    <row r="8" spans="1:8" x14ac:dyDescent="0.25">
      <c r="A8" s="141" t="s">
        <v>312</v>
      </c>
      <c r="C8" s="142" t="s">
        <v>55</v>
      </c>
    </row>
    <row r="9" spans="1:8" x14ac:dyDescent="0.25">
      <c r="A9" s="141" t="s">
        <v>313</v>
      </c>
      <c r="C9" s="142" t="s">
        <v>57</v>
      </c>
    </row>
    <row r="10" spans="1:8" x14ac:dyDescent="0.25">
      <c r="A10" s="141" t="s">
        <v>314</v>
      </c>
      <c r="C10" s="142" t="s">
        <v>59</v>
      </c>
    </row>
    <row r="11" spans="1:8" x14ac:dyDescent="0.25">
      <c r="A11" s="141" t="s">
        <v>315</v>
      </c>
      <c r="C11" s="142" t="s">
        <v>61</v>
      </c>
    </row>
    <row r="12" spans="1:8" x14ac:dyDescent="0.25">
      <c r="A12" s="141" t="s">
        <v>316</v>
      </c>
      <c r="C12" s="142" t="s">
        <v>63</v>
      </c>
    </row>
    <row r="14" spans="1:8" x14ac:dyDescent="0.25">
      <c r="A14" s="748" t="s">
        <v>317</v>
      </c>
    </row>
    <row r="16" spans="1:8" x14ac:dyDescent="0.25">
      <c r="B16" s="5"/>
      <c r="C16" s="757" t="str">
        <f>$A$1</f>
        <v>North Lanarkshire</v>
      </c>
      <c r="D16" s="758"/>
      <c r="E16" s="757" t="s">
        <v>120</v>
      </c>
      <c r="F16" s="758"/>
      <c r="H16" s="5"/>
    </row>
    <row r="17" spans="1:8" ht="15.75" thickBot="1" x14ac:dyDescent="0.3">
      <c r="B17" s="5" t="s">
        <v>318</v>
      </c>
      <c r="C17" s="197" t="s">
        <v>319</v>
      </c>
      <c r="D17" s="185" t="s">
        <v>320</v>
      </c>
      <c r="E17" s="197" t="s">
        <v>319</v>
      </c>
      <c r="F17" s="185" t="s">
        <v>320</v>
      </c>
    </row>
    <row r="18" spans="1:8" x14ac:dyDescent="0.25">
      <c r="B18" s="163" t="s">
        <v>128</v>
      </c>
      <c r="C18" s="195">
        <v>25636</v>
      </c>
      <c r="D18" s="196">
        <v>21438</v>
      </c>
      <c r="E18" s="195">
        <v>164415</v>
      </c>
      <c r="F18" s="196">
        <v>99017</v>
      </c>
    </row>
    <row r="19" spans="1:8" x14ac:dyDescent="0.25">
      <c r="B19" s="2" t="s">
        <v>130</v>
      </c>
      <c r="C19" s="88">
        <v>21702</v>
      </c>
      <c r="D19" s="84">
        <v>609</v>
      </c>
      <c r="E19" s="88">
        <v>244637</v>
      </c>
      <c r="F19" s="84">
        <v>68653</v>
      </c>
    </row>
    <row r="20" spans="1:8" x14ac:dyDescent="0.25">
      <c r="B20" s="91" t="s">
        <v>131</v>
      </c>
      <c r="C20" s="198">
        <v>39153</v>
      </c>
      <c r="D20" s="81">
        <v>301</v>
      </c>
      <c r="E20" s="198">
        <v>249108.245</v>
      </c>
      <c r="F20" s="81">
        <v>104911.72500000001</v>
      </c>
    </row>
    <row r="21" spans="1:8" x14ac:dyDescent="0.25">
      <c r="B21" s="2" t="s">
        <v>132</v>
      </c>
      <c r="C21" s="88">
        <v>7040.3</v>
      </c>
      <c r="D21" s="84">
        <v>31867.15</v>
      </c>
      <c r="E21" s="88">
        <v>209758.35</v>
      </c>
      <c r="F21" s="84">
        <v>138697.15</v>
      </c>
    </row>
    <row r="22" spans="1:8" ht="15.75" thickBot="1" x14ac:dyDescent="0.3">
      <c r="B22" s="403" t="s">
        <v>133</v>
      </c>
      <c r="C22" s="621">
        <v>15598.37</v>
      </c>
      <c r="D22" s="622">
        <v>4403.8999999999996</v>
      </c>
      <c r="E22" s="621">
        <v>237225.60620000001</v>
      </c>
      <c r="F22" s="622">
        <v>136644.50779999999</v>
      </c>
    </row>
    <row r="23" spans="1:8" x14ac:dyDescent="0.25">
      <c r="C23" s="253"/>
      <c r="D23" s="253"/>
      <c r="E23" s="253"/>
      <c r="F23" s="253"/>
      <c r="G23" s="253"/>
      <c r="H23" s="253"/>
    </row>
    <row r="24" spans="1:8" x14ac:dyDescent="0.25">
      <c r="A24" t="s">
        <v>321</v>
      </c>
    </row>
    <row r="26" spans="1:8" ht="24.75" customHeight="1" x14ac:dyDescent="0.25">
      <c r="C26" s="784" t="s">
        <v>309</v>
      </c>
      <c r="D26" s="785"/>
    </row>
    <row r="27" spans="1:8" ht="18" thickBot="1" x14ac:dyDescent="0.3">
      <c r="B27" s="5" t="s">
        <v>322</v>
      </c>
      <c r="C27" s="507" t="str">
        <f>$A$1</f>
        <v>North Lanarkshire</v>
      </c>
      <c r="D27" s="507" t="s">
        <v>120</v>
      </c>
    </row>
    <row r="28" spans="1:8" x14ac:dyDescent="0.25">
      <c r="B28" s="167" t="s">
        <v>130</v>
      </c>
      <c r="C28" s="475">
        <v>0</v>
      </c>
      <c r="D28" s="475">
        <v>44416</v>
      </c>
      <c r="E28" s="253"/>
      <c r="F28" s="253"/>
    </row>
    <row r="29" spans="1:8" x14ac:dyDescent="0.25">
      <c r="B29" s="148" t="s">
        <v>131</v>
      </c>
      <c r="C29" s="32">
        <v>21342</v>
      </c>
      <c r="D29" s="32">
        <v>121239.845</v>
      </c>
      <c r="E29" s="253"/>
      <c r="F29" s="253"/>
    </row>
    <row r="30" spans="1:8" x14ac:dyDescent="0.25">
      <c r="B30" s="149" t="s">
        <v>132</v>
      </c>
      <c r="C30" s="30">
        <v>31898.2</v>
      </c>
      <c r="D30" s="30">
        <v>151501.9</v>
      </c>
      <c r="E30" s="253"/>
      <c r="F30" s="253"/>
    </row>
    <row r="31" spans="1:8" ht="15.75" thickBot="1" x14ac:dyDescent="0.3">
      <c r="B31" s="307" t="s">
        <v>133</v>
      </c>
      <c r="C31" s="497">
        <v>28823</v>
      </c>
      <c r="D31" s="497">
        <v>135023.74619999999</v>
      </c>
      <c r="E31" s="253"/>
      <c r="F31" s="253"/>
      <c r="G31" s="253"/>
      <c r="H31" s="253"/>
    </row>
    <row r="32" spans="1:8" x14ac:dyDescent="0.25">
      <c r="C32" s="253"/>
      <c r="D32" s="253"/>
      <c r="E32" s="253"/>
      <c r="F32" s="253"/>
      <c r="G32" s="253"/>
      <c r="H32" s="253"/>
    </row>
    <row r="33" spans="1:8" x14ac:dyDescent="0.25">
      <c r="A33" s="748" t="s">
        <v>323</v>
      </c>
      <c r="G33" s="253"/>
      <c r="H33" s="253"/>
    </row>
    <row r="34" spans="1:8" x14ac:dyDescent="0.25">
      <c r="G34" s="253"/>
      <c r="H34" s="253"/>
    </row>
    <row r="35" spans="1:8" x14ac:dyDescent="0.25">
      <c r="B35" s="5"/>
      <c r="C35" s="757" t="str">
        <f>$A$1</f>
        <v>North Lanarkshire</v>
      </c>
      <c r="D35" s="758"/>
      <c r="E35" s="757" t="s">
        <v>120</v>
      </c>
      <c r="F35" s="758"/>
      <c r="G35" s="253"/>
      <c r="H35" s="253"/>
    </row>
    <row r="36" spans="1:8" ht="39.75" thickBot="1" x14ac:dyDescent="0.3">
      <c r="B36" s="5" t="s">
        <v>324</v>
      </c>
      <c r="C36" s="73" t="s">
        <v>325</v>
      </c>
      <c r="D36" s="74" t="s">
        <v>326</v>
      </c>
      <c r="E36" s="73" t="s">
        <v>325</v>
      </c>
      <c r="F36" s="74" t="s">
        <v>326</v>
      </c>
      <c r="G36" s="253"/>
      <c r="H36" s="253"/>
    </row>
    <row r="37" spans="1:8" x14ac:dyDescent="0.25">
      <c r="B37" s="85" t="s">
        <v>127</v>
      </c>
      <c r="C37" s="365"/>
      <c r="D37" s="366"/>
      <c r="E37" s="365"/>
      <c r="F37" s="366"/>
      <c r="G37" s="253"/>
      <c r="H37" s="253"/>
    </row>
    <row r="38" spans="1:8" x14ac:dyDescent="0.25">
      <c r="B38" s="148" t="s">
        <v>128</v>
      </c>
      <c r="C38" s="198">
        <f>C55</f>
        <v>296</v>
      </c>
      <c r="D38" s="81">
        <f>SUM(C56:C59)</f>
        <v>3023</v>
      </c>
      <c r="E38" s="198">
        <f>M55</f>
        <v>67473</v>
      </c>
      <c r="F38" s="81">
        <f>SUM(M56:M59)</f>
        <v>52402</v>
      </c>
      <c r="G38" s="253"/>
      <c r="H38" s="253"/>
    </row>
    <row r="39" spans="1:8" x14ac:dyDescent="0.25">
      <c r="B39" s="149" t="s">
        <v>130</v>
      </c>
      <c r="C39" s="88">
        <f>D55</f>
        <v>1130</v>
      </c>
      <c r="D39" s="84">
        <f>SUM(D56:D59)</f>
        <v>2490</v>
      </c>
      <c r="E39" s="88">
        <f>N55</f>
        <v>77897</v>
      </c>
      <c r="F39" s="84">
        <f>SUM(N56:N59)</f>
        <v>52171</v>
      </c>
      <c r="G39" s="253"/>
      <c r="H39" s="253"/>
    </row>
    <row r="40" spans="1:8" x14ac:dyDescent="0.25">
      <c r="B40" s="148" t="s">
        <v>131</v>
      </c>
      <c r="C40" s="198">
        <f>E55</f>
        <v>654</v>
      </c>
      <c r="D40" s="81">
        <f>SUM(E56:E59)</f>
        <v>404</v>
      </c>
      <c r="E40" s="198">
        <f>O55</f>
        <v>76535.02</v>
      </c>
      <c r="F40" s="81">
        <f>SUM(O56:O59)</f>
        <v>35609.71</v>
      </c>
      <c r="G40" s="253"/>
      <c r="H40" s="253"/>
    </row>
    <row r="41" spans="1:8" x14ac:dyDescent="0.25">
      <c r="B41" s="149" t="s">
        <v>132</v>
      </c>
      <c r="C41" s="88">
        <v>6447.7</v>
      </c>
      <c r="D41" s="84">
        <v>3917</v>
      </c>
      <c r="E41" s="88">
        <v>68438.37</v>
      </c>
      <c r="F41" s="84">
        <v>45850.47</v>
      </c>
      <c r="G41" s="253"/>
      <c r="H41" s="253"/>
    </row>
    <row r="42" spans="1:8" x14ac:dyDescent="0.25">
      <c r="B42" s="148" t="s">
        <v>133</v>
      </c>
      <c r="C42" s="198">
        <v>4196.55</v>
      </c>
      <c r="D42" s="81">
        <v>664.82</v>
      </c>
      <c r="E42" s="198">
        <v>98607.547000000006</v>
      </c>
      <c r="F42" s="81">
        <v>60626.3442</v>
      </c>
      <c r="G42" s="253"/>
      <c r="H42" s="253"/>
    </row>
    <row r="43" spans="1:8" x14ac:dyDescent="0.25">
      <c r="B43" s="154" t="s">
        <v>134</v>
      </c>
      <c r="C43" s="367"/>
      <c r="D43" s="368"/>
      <c r="E43" s="367"/>
      <c r="F43" s="368"/>
      <c r="G43" s="253"/>
      <c r="H43" s="253"/>
    </row>
    <row r="44" spans="1:8" x14ac:dyDescent="0.25">
      <c r="B44" s="148" t="s">
        <v>128</v>
      </c>
      <c r="C44" s="369">
        <f>IFERROR(C38/SUM($C38:$D38),"-")</f>
        <v>8.9183489002711655E-2</v>
      </c>
      <c r="D44" s="168">
        <f t="shared" ref="D44:D48" si="0">IFERROR(D38/SUM($C38:$D38),"-")</f>
        <v>0.91081651099728833</v>
      </c>
      <c r="E44" s="369">
        <f>IFERROR(E38/SUM($E38:$F38),"-")</f>
        <v>0.56286131386861316</v>
      </c>
      <c r="F44" s="168">
        <f>IFERROR(F38/SUM($E38:$F38),"-")</f>
        <v>0.43713868613138684</v>
      </c>
      <c r="G44" s="253"/>
      <c r="H44" s="253"/>
    </row>
    <row r="45" spans="1:8" x14ac:dyDescent="0.25">
      <c r="B45" s="149" t="s">
        <v>130</v>
      </c>
      <c r="C45" s="78">
        <f t="shared" ref="C45:C48" si="1">IFERROR(C39/SUM($C39:$D39),"-")</f>
        <v>0.31215469613259667</v>
      </c>
      <c r="D45" s="11">
        <f t="shared" si="0"/>
        <v>0.68784530386740328</v>
      </c>
      <c r="E45" s="78">
        <f t="shared" ref="E45:F45" si="2">IFERROR(E39/SUM($E39:$F39),"-")</f>
        <v>0.59889442445490049</v>
      </c>
      <c r="F45" s="11">
        <f t="shared" si="2"/>
        <v>0.40110557554509951</v>
      </c>
      <c r="G45" s="253"/>
      <c r="H45" s="253"/>
    </row>
    <row r="46" spans="1:8" x14ac:dyDescent="0.25">
      <c r="B46" s="148" t="s">
        <v>131</v>
      </c>
      <c r="C46" s="369">
        <f t="shared" si="1"/>
        <v>0.61814744801512289</v>
      </c>
      <c r="D46" s="168">
        <f t="shared" si="0"/>
        <v>0.38185255198487711</v>
      </c>
      <c r="E46" s="369">
        <f t="shared" ref="E46:F46" si="3">IFERROR(E40/SUM($E40:$F40),"-")</f>
        <v>0.6824664877252814</v>
      </c>
      <c r="F46" s="168">
        <f t="shared" si="3"/>
        <v>0.31753351227471854</v>
      </c>
      <c r="G46" s="253"/>
      <c r="H46" s="253"/>
    </row>
    <row r="47" spans="1:8" x14ac:dyDescent="0.25">
      <c r="B47" s="149" t="s">
        <v>132</v>
      </c>
      <c r="C47" s="78">
        <f t="shared" si="1"/>
        <v>0.62208264590388529</v>
      </c>
      <c r="D47" s="11">
        <f t="shared" si="0"/>
        <v>0.37791735409611465</v>
      </c>
      <c r="E47" s="78">
        <f t="shared" ref="E47:F47" si="4">IFERROR(E41/SUM($E41:$F41),"-")</f>
        <v>0.59881935979050971</v>
      </c>
      <c r="F47" s="11">
        <f t="shared" si="4"/>
        <v>0.40118064020949029</v>
      </c>
      <c r="G47" s="253"/>
      <c r="H47" s="253"/>
    </row>
    <row r="48" spans="1:8" ht="15.75" thickBot="1" x14ac:dyDescent="0.3">
      <c r="B48" s="307" t="s">
        <v>133</v>
      </c>
      <c r="C48" s="623">
        <f t="shared" si="1"/>
        <v>0.86324431178865224</v>
      </c>
      <c r="D48" s="624">
        <f t="shared" si="0"/>
        <v>0.13675568821134784</v>
      </c>
      <c r="E48" s="623">
        <f t="shared" ref="E48:F48" si="5">IFERROR(E42/SUM($E42:$F42),"-")</f>
        <v>0.61926230814863115</v>
      </c>
      <c r="F48" s="624">
        <f t="shared" si="5"/>
        <v>0.38073769185136885</v>
      </c>
      <c r="G48" s="253"/>
      <c r="H48" s="253"/>
    </row>
    <row r="49" spans="1:22" x14ac:dyDescent="0.25">
      <c r="C49" s="253"/>
      <c r="D49" s="253"/>
      <c r="E49" s="253"/>
      <c r="F49" s="253"/>
      <c r="G49" s="253"/>
      <c r="H49" s="253"/>
    </row>
    <row r="50" spans="1:22" x14ac:dyDescent="0.25">
      <c r="A50" s="748" t="s">
        <v>327</v>
      </c>
      <c r="B50" s="172"/>
      <c r="C50" s="170"/>
      <c r="D50" s="170"/>
    </row>
    <row r="51" spans="1:22" x14ac:dyDescent="0.25">
      <c r="B51" s="172"/>
      <c r="C51" s="171"/>
      <c r="D51" s="171"/>
    </row>
    <row r="52" spans="1:22" x14ac:dyDescent="0.25">
      <c r="B52" s="172"/>
      <c r="C52" s="789" t="str">
        <f>$A$1</f>
        <v>North Lanarkshire</v>
      </c>
      <c r="D52" s="790"/>
      <c r="E52" s="790"/>
      <c r="F52" s="790"/>
      <c r="G52" s="790"/>
      <c r="H52" s="790"/>
      <c r="I52" s="790"/>
      <c r="J52" s="790"/>
      <c r="K52" s="790"/>
      <c r="L52" s="790"/>
      <c r="M52" s="789" t="s">
        <v>120</v>
      </c>
      <c r="N52" s="790"/>
      <c r="O52" s="790"/>
      <c r="P52" s="790"/>
      <c r="Q52" s="790"/>
      <c r="R52" s="790"/>
      <c r="S52" s="790"/>
      <c r="T52" s="790"/>
      <c r="U52" s="790"/>
      <c r="V52" s="790"/>
    </row>
    <row r="53" spans="1:22" x14ac:dyDescent="0.25">
      <c r="B53" s="173"/>
      <c r="C53" s="786" t="s">
        <v>127</v>
      </c>
      <c r="D53" s="787"/>
      <c r="E53" s="787"/>
      <c r="F53" s="787"/>
      <c r="G53" s="788"/>
      <c r="H53" s="762" t="s">
        <v>134</v>
      </c>
      <c r="I53" s="762"/>
      <c r="J53" s="762"/>
      <c r="K53" s="762"/>
      <c r="L53" s="762"/>
      <c r="M53" s="786" t="s">
        <v>127</v>
      </c>
      <c r="N53" s="787"/>
      <c r="O53" s="787"/>
      <c r="P53" s="787"/>
      <c r="Q53" s="788"/>
      <c r="R53" s="762" t="s">
        <v>134</v>
      </c>
      <c r="S53" s="762"/>
      <c r="T53" s="762"/>
      <c r="U53" s="762"/>
      <c r="V53" s="762"/>
    </row>
    <row r="54" spans="1:22" ht="15.75" thickBot="1" x14ac:dyDescent="0.3">
      <c r="B54" s="173" t="s">
        <v>328</v>
      </c>
      <c r="C54" s="184" t="s">
        <v>128</v>
      </c>
      <c r="D54" s="209" t="s">
        <v>130</v>
      </c>
      <c r="E54" s="185" t="s">
        <v>131</v>
      </c>
      <c r="F54" s="185" t="s">
        <v>132</v>
      </c>
      <c r="G54" s="187" t="s">
        <v>133</v>
      </c>
      <c r="H54" s="177" t="s">
        <v>128</v>
      </c>
      <c r="I54" s="177" t="s">
        <v>130</v>
      </c>
      <c r="J54" s="177" t="s">
        <v>131</v>
      </c>
      <c r="K54" s="177" t="s">
        <v>132</v>
      </c>
      <c r="L54" s="177" t="s">
        <v>133</v>
      </c>
      <c r="M54" s="184" t="s">
        <v>128</v>
      </c>
      <c r="N54" s="209" t="s">
        <v>130</v>
      </c>
      <c r="O54" s="185" t="s">
        <v>131</v>
      </c>
      <c r="P54" s="185" t="s">
        <v>132</v>
      </c>
      <c r="Q54" s="187" t="s">
        <v>133</v>
      </c>
      <c r="R54" s="177" t="s">
        <v>128</v>
      </c>
      <c r="S54" s="177" t="s">
        <v>130</v>
      </c>
      <c r="T54" s="177" t="s">
        <v>131</v>
      </c>
      <c r="U54" s="177" t="s">
        <v>132</v>
      </c>
      <c r="V54" s="177" t="s">
        <v>133</v>
      </c>
    </row>
    <row r="55" spans="1:22" x14ac:dyDescent="0.25">
      <c r="B55" s="178" t="s">
        <v>329</v>
      </c>
      <c r="C55" s="195">
        <v>296</v>
      </c>
      <c r="D55" s="196">
        <v>1130</v>
      </c>
      <c r="E55" s="196">
        <v>654</v>
      </c>
      <c r="F55" s="196">
        <v>389.1</v>
      </c>
      <c r="G55" s="201">
        <v>0</v>
      </c>
      <c r="H55" s="202">
        <f t="shared" ref="H55:H64" si="6">IFERROR(C55/SUM(C$55:C$59),"-")</f>
        <v>8.9183489002711655E-2</v>
      </c>
      <c r="I55" s="202">
        <f t="shared" ref="I55:I59" si="7">IFERROR(D55/SUM(D$55:D$59),"-")</f>
        <v>0.31215469613259667</v>
      </c>
      <c r="J55" s="202">
        <f t="shared" ref="J55:J59" si="8">IFERROR(E55/SUM(E$55:E$59),"-")</f>
        <v>0.61814744801512289</v>
      </c>
      <c r="K55" s="202">
        <f t="shared" ref="K55:K59" si="9">IFERROR(F55/SUM(F$55:F$59),"-")</f>
        <v>1</v>
      </c>
      <c r="L55" s="202" t="str">
        <f t="shared" ref="L55:L64" si="10">IFERROR(G55/SUM(G$55:G$59),"-")</f>
        <v>-</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330</v>
      </c>
      <c r="C56" s="88">
        <v>515</v>
      </c>
      <c r="D56" s="84">
        <v>717</v>
      </c>
      <c r="E56" s="84">
        <v>0</v>
      </c>
      <c r="F56" s="84">
        <v>0</v>
      </c>
      <c r="G56" s="191">
        <v>0</v>
      </c>
      <c r="H56" s="11">
        <f t="shared" si="6"/>
        <v>0.15516721904188008</v>
      </c>
      <c r="I56" s="11">
        <f t="shared" si="7"/>
        <v>0.19806629834254144</v>
      </c>
      <c r="J56" s="11">
        <f t="shared" si="8"/>
        <v>0</v>
      </c>
      <c r="K56" s="11">
        <f t="shared" si="9"/>
        <v>0</v>
      </c>
      <c r="L56" s="11" t="str">
        <f t="shared" si="10"/>
        <v>-</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331</v>
      </c>
      <c r="C57" s="198">
        <v>459</v>
      </c>
      <c r="D57" s="81">
        <v>312</v>
      </c>
      <c r="E57" s="81">
        <v>12</v>
      </c>
      <c r="F57" s="81">
        <v>0</v>
      </c>
      <c r="G57" s="203">
        <v>0</v>
      </c>
      <c r="H57" s="168">
        <f t="shared" si="6"/>
        <v>0.13829466706839411</v>
      </c>
      <c r="I57" s="168">
        <f t="shared" si="7"/>
        <v>8.6187845303867403E-2</v>
      </c>
      <c r="J57" s="168">
        <f t="shared" si="8"/>
        <v>1.1342155009451797E-2</v>
      </c>
      <c r="K57" s="168">
        <f t="shared" si="9"/>
        <v>0</v>
      </c>
      <c r="L57" s="168" t="str">
        <f t="shared" si="10"/>
        <v>-</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183</v>
      </c>
      <c r="C58" s="88">
        <v>0</v>
      </c>
      <c r="D58" s="84">
        <v>71</v>
      </c>
      <c r="E58" s="84">
        <v>99</v>
      </c>
      <c r="F58" s="84">
        <v>0</v>
      </c>
      <c r="G58" s="191">
        <v>0</v>
      </c>
      <c r="H58" s="11">
        <f t="shared" si="6"/>
        <v>0</v>
      </c>
      <c r="I58" s="11">
        <f t="shared" si="7"/>
        <v>1.9613259668508288E-2</v>
      </c>
      <c r="J58" s="11">
        <f t="shared" si="8"/>
        <v>9.3572778827977321E-2</v>
      </c>
      <c r="K58" s="11">
        <f t="shared" si="9"/>
        <v>0</v>
      </c>
      <c r="L58" s="11" t="str">
        <f t="shared" si="10"/>
        <v>-</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332</v>
      </c>
      <c r="C59" s="198">
        <f>SUM(C60:C64)</f>
        <v>2049</v>
      </c>
      <c r="D59" s="81">
        <f t="shared" ref="D59:E59" si="16">SUM(D60:D64)</f>
        <v>1390</v>
      </c>
      <c r="E59" s="81">
        <f t="shared" si="16"/>
        <v>293</v>
      </c>
      <c r="F59" s="81">
        <v>0</v>
      </c>
      <c r="G59" s="203">
        <v>0</v>
      </c>
      <c r="H59" s="168">
        <f t="shared" si="6"/>
        <v>0.6173546248870142</v>
      </c>
      <c r="I59" s="168">
        <f t="shared" si="7"/>
        <v>0.38397790055248621</v>
      </c>
      <c r="J59" s="168">
        <f t="shared" si="8"/>
        <v>0.27693761814744799</v>
      </c>
      <c r="K59" s="168">
        <f t="shared" si="9"/>
        <v>0</v>
      </c>
      <c r="L59" s="168" t="str">
        <f t="shared" si="10"/>
        <v>-</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333</v>
      </c>
      <c r="C60" s="204">
        <v>0</v>
      </c>
      <c r="D60" s="205">
        <v>0</v>
      </c>
      <c r="E60" s="205">
        <v>2</v>
      </c>
      <c r="F60" s="205">
        <v>0</v>
      </c>
      <c r="G60" s="193">
        <v>0</v>
      </c>
      <c r="H60" s="194">
        <f t="shared" si="6"/>
        <v>0</v>
      </c>
      <c r="I60" s="194">
        <f t="shared" ref="I60:K64" si="18">IFERROR(D60/SUM(D$55:D$59),"-")</f>
        <v>0</v>
      </c>
      <c r="J60" s="194">
        <f t="shared" si="18"/>
        <v>1.890359168241966E-3</v>
      </c>
      <c r="K60" s="194">
        <f t="shared" si="18"/>
        <v>0</v>
      </c>
      <c r="L60" s="194" t="str">
        <f t="shared" si="10"/>
        <v>-</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334</v>
      </c>
      <c r="C61" s="198">
        <v>108</v>
      </c>
      <c r="D61" s="81">
        <v>82</v>
      </c>
      <c r="E61" s="81">
        <v>2</v>
      </c>
      <c r="F61" s="81">
        <v>0</v>
      </c>
      <c r="G61" s="203">
        <v>0</v>
      </c>
      <c r="H61" s="168">
        <f t="shared" si="6"/>
        <v>3.2539921663151554E-2</v>
      </c>
      <c r="I61" s="168">
        <f t="shared" si="18"/>
        <v>2.2651933701657457E-2</v>
      </c>
      <c r="J61" s="168">
        <f t="shared" si="18"/>
        <v>1.890359168241966E-3</v>
      </c>
      <c r="K61" s="168">
        <f t="shared" si="18"/>
        <v>0</v>
      </c>
      <c r="L61" s="168" t="str">
        <f t="shared" si="10"/>
        <v>-</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335</v>
      </c>
      <c r="C62" s="88">
        <v>831</v>
      </c>
      <c r="D62" s="84">
        <v>0</v>
      </c>
      <c r="E62" s="84">
        <v>0</v>
      </c>
      <c r="F62" s="84">
        <v>0</v>
      </c>
      <c r="G62" s="191">
        <v>0</v>
      </c>
      <c r="H62" s="11">
        <f t="shared" si="6"/>
        <v>0.25037661946369388</v>
      </c>
      <c r="I62" s="11">
        <f t="shared" si="18"/>
        <v>0</v>
      </c>
      <c r="J62" s="11">
        <f t="shared" si="18"/>
        <v>0</v>
      </c>
      <c r="K62" s="11">
        <f t="shared" si="18"/>
        <v>0</v>
      </c>
      <c r="L62" s="11" t="str">
        <f t="shared" si="10"/>
        <v>-</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336</v>
      </c>
      <c r="C63" s="198">
        <v>255</v>
      </c>
      <c r="D63" s="81">
        <v>10</v>
      </c>
      <c r="E63" s="81">
        <v>12</v>
      </c>
      <c r="F63" s="81">
        <v>0</v>
      </c>
      <c r="G63" s="203">
        <v>0</v>
      </c>
      <c r="H63" s="168">
        <f t="shared" si="6"/>
        <v>7.6830370593552272E-2</v>
      </c>
      <c r="I63" s="168">
        <f t="shared" si="18"/>
        <v>2.7624309392265192E-3</v>
      </c>
      <c r="J63" s="168">
        <f t="shared" si="18"/>
        <v>1.1342155009451797E-2</v>
      </c>
      <c r="K63" s="168">
        <f t="shared" si="18"/>
        <v>0</v>
      </c>
      <c r="L63" s="168" t="str">
        <f t="shared" si="10"/>
        <v>-</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337</v>
      </c>
      <c r="C64" s="207">
        <v>855</v>
      </c>
      <c r="D64" s="208">
        <v>1298</v>
      </c>
      <c r="E64" s="208">
        <v>277</v>
      </c>
      <c r="F64" s="208">
        <v>0</v>
      </c>
      <c r="G64" s="206">
        <v>0</v>
      </c>
      <c r="H64" s="169">
        <f t="shared" si="6"/>
        <v>0.25760771316661646</v>
      </c>
      <c r="I64" s="169">
        <f t="shared" si="18"/>
        <v>0.35856353591160223</v>
      </c>
      <c r="J64" s="169">
        <f t="shared" si="18"/>
        <v>0.26181474480151229</v>
      </c>
      <c r="K64" s="169">
        <f t="shared" si="18"/>
        <v>0</v>
      </c>
      <c r="L64" s="169" t="str">
        <f t="shared" si="10"/>
        <v>-</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s="748" t="s">
        <v>338</v>
      </c>
      <c r="C66" s="253"/>
      <c r="D66" s="253"/>
      <c r="E66" s="253"/>
      <c r="F66" s="253"/>
      <c r="G66" s="253"/>
      <c r="H66" s="253"/>
      <c r="N66" s="89"/>
    </row>
    <row r="67" spans="1:14" x14ac:dyDescent="0.25">
      <c r="C67" s="253"/>
      <c r="D67" s="253"/>
      <c r="E67" s="253"/>
      <c r="F67" s="253"/>
      <c r="G67" s="253"/>
      <c r="H67" s="253"/>
      <c r="I67" s="253"/>
    </row>
    <row r="68" spans="1:14" x14ac:dyDescent="0.25">
      <c r="C68" s="770" t="str">
        <f>$A$1</f>
        <v>North Lanarkshire</v>
      </c>
      <c r="D68" s="771"/>
      <c r="E68" s="770" t="s">
        <v>120</v>
      </c>
      <c r="F68" s="771"/>
      <c r="G68" s="253"/>
      <c r="H68" s="253"/>
      <c r="I68" s="253"/>
    </row>
    <row r="69" spans="1:14" ht="15.75" thickBot="1" x14ac:dyDescent="0.3">
      <c r="B69" s="5" t="s">
        <v>313</v>
      </c>
      <c r="C69" s="446" t="s">
        <v>132</v>
      </c>
      <c r="D69" s="625" t="s">
        <v>133</v>
      </c>
      <c r="E69" s="446" t="s">
        <v>132</v>
      </c>
      <c r="F69" s="625" t="s">
        <v>133</v>
      </c>
      <c r="G69" s="253"/>
      <c r="H69" s="253"/>
    </row>
    <row r="70" spans="1:14" ht="30" x14ac:dyDescent="0.25">
      <c r="B70" s="372" t="s">
        <v>339</v>
      </c>
      <c r="C70" s="475">
        <v>6224.3</v>
      </c>
      <c r="D70" s="626">
        <v>4445.37</v>
      </c>
      <c r="E70" s="475">
        <v>268409.48</v>
      </c>
      <c r="F70" s="626">
        <v>122004.31</v>
      </c>
      <c r="G70" s="253"/>
      <c r="H70" s="253"/>
    </row>
    <row r="71" spans="1:14" ht="30" x14ac:dyDescent="0.25">
      <c r="B71" s="373" t="s">
        <v>340</v>
      </c>
      <c r="C71" s="32">
        <v>1.9666666666666699</v>
      </c>
      <c r="D71" s="33">
        <v>1.99863737486096</v>
      </c>
      <c r="E71" s="32">
        <v>3.19553333333333</v>
      </c>
      <c r="F71" s="33">
        <v>3.17385381457211</v>
      </c>
      <c r="G71" s="253"/>
      <c r="H71" s="253"/>
    </row>
    <row r="72" spans="1:14" ht="75" x14ac:dyDescent="0.25">
      <c r="B72" s="374" t="s">
        <v>341</v>
      </c>
      <c r="C72" s="200">
        <v>0</v>
      </c>
      <c r="D72" s="22">
        <v>0</v>
      </c>
      <c r="E72" s="200">
        <v>0.82640000000000002</v>
      </c>
      <c r="F72" s="22">
        <v>0.76778749999999996</v>
      </c>
      <c r="G72" s="253"/>
      <c r="H72" s="253"/>
    </row>
    <row r="73" spans="1:14" ht="60.75" thickBot="1" x14ac:dyDescent="0.3">
      <c r="B73" s="375" t="s">
        <v>342</v>
      </c>
      <c r="C73" s="505">
        <v>0</v>
      </c>
      <c r="D73" s="627">
        <v>0</v>
      </c>
      <c r="E73" s="505">
        <v>3.2509999999999999</v>
      </c>
      <c r="F73" s="627">
        <v>5.3520000000000003</v>
      </c>
      <c r="G73" s="253"/>
      <c r="H73" s="253"/>
    </row>
    <row r="74" spans="1:14" x14ac:dyDescent="0.25">
      <c r="C74" s="253"/>
      <c r="D74" s="253"/>
      <c r="E74" s="253"/>
      <c r="F74" s="253"/>
      <c r="G74" s="253"/>
      <c r="H74" s="253"/>
    </row>
    <row r="75" spans="1:14" x14ac:dyDescent="0.25">
      <c r="A75" s="748" t="s">
        <v>343</v>
      </c>
      <c r="C75" s="253"/>
      <c r="D75" s="253"/>
      <c r="E75" s="253"/>
      <c r="F75" s="253"/>
      <c r="G75" s="253"/>
      <c r="H75" s="253"/>
    </row>
    <row r="77" spans="1:14" x14ac:dyDescent="0.25">
      <c r="C77" s="757" t="str">
        <f>$A$1</f>
        <v>North Lanarkshire</v>
      </c>
      <c r="D77" s="758"/>
      <c r="E77" s="758"/>
      <c r="F77" s="758"/>
      <c r="G77" s="758"/>
      <c r="H77" s="758"/>
      <c r="I77" s="757" t="s">
        <v>120</v>
      </c>
      <c r="J77" s="758"/>
      <c r="K77" s="758"/>
      <c r="L77" s="758"/>
      <c r="M77" s="758"/>
      <c r="N77" s="758"/>
    </row>
    <row r="78" spans="1:14" ht="15.75" thickBot="1" x14ac:dyDescent="0.3">
      <c r="B78" s="376" t="s">
        <v>344</v>
      </c>
      <c r="C78" s="197" t="s">
        <v>345</v>
      </c>
      <c r="D78" s="185" t="s">
        <v>346</v>
      </c>
      <c r="E78" s="185" t="s">
        <v>347</v>
      </c>
      <c r="F78" s="185" t="s">
        <v>348</v>
      </c>
      <c r="G78" s="185" t="s">
        <v>349</v>
      </c>
      <c r="H78" s="185" t="s">
        <v>183</v>
      </c>
      <c r="I78" s="197" t="s">
        <v>345</v>
      </c>
      <c r="J78" s="185" t="s">
        <v>346</v>
      </c>
      <c r="K78" s="185" t="s">
        <v>347</v>
      </c>
      <c r="L78" s="185" t="s">
        <v>348</v>
      </c>
      <c r="M78" s="185" t="s">
        <v>349</v>
      </c>
      <c r="N78" s="185" t="s">
        <v>183</v>
      </c>
    </row>
    <row r="79" spans="1:14" x14ac:dyDescent="0.25">
      <c r="B79" s="85" t="s">
        <v>127</v>
      </c>
      <c r="C79" s="29"/>
      <c r="D79" s="90"/>
      <c r="E79" s="90"/>
      <c r="F79" s="90"/>
      <c r="G79" s="90"/>
      <c r="H79" s="90"/>
      <c r="I79" s="29"/>
      <c r="J79" s="90"/>
      <c r="K79" s="90"/>
      <c r="L79" s="90"/>
      <c r="M79" s="90"/>
      <c r="N79" s="90"/>
    </row>
    <row r="80" spans="1:14" x14ac:dyDescent="0.25">
      <c r="B80" s="148" t="s">
        <v>128</v>
      </c>
      <c r="C80" s="79">
        <v>0</v>
      </c>
      <c r="D80" s="80">
        <v>0</v>
      </c>
      <c r="E80" s="80">
        <v>0</v>
      </c>
      <c r="F80" s="80">
        <v>0</v>
      </c>
      <c r="G80" s="80">
        <v>0</v>
      </c>
      <c r="H80" s="80">
        <v>0</v>
      </c>
      <c r="I80" s="79">
        <v>16380</v>
      </c>
      <c r="J80" s="80">
        <v>129567</v>
      </c>
      <c r="K80" s="80">
        <v>70004</v>
      </c>
      <c r="L80" s="80">
        <v>2047</v>
      </c>
      <c r="M80" s="80">
        <v>0</v>
      </c>
      <c r="N80" s="80">
        <v>0</v>
      </c>
    </row>
    <row r="81" spans="1:15" x14ac:dyDescent="0.25">
      <c r="B81" s="149" t="s">
        <v>130</v>
      </c>
      <c r="C81" s="82">
        <v>2490</v>
      </c>
      <c r="D81" s="83">
        <v>0</v>
      </c>
      <c r="E81" s="83">
        <v>1130</v>
      </c>
      <c r="F81" s="83">
        <v>0</v>
      </c>
      <c r="G81" s="83">
        <v>0</v>
      </c>
      <c r="H81" s="83">
        <v>0</v>
      </c>
      <c r="I81" s="82">
        <v>22286</v>
      </c>
      <c r="J81" s="83">
        <v>103407</v>
      </c>
      <c r="K81" s="83">
        <v>56566</v>
      </c>
      <c r="L81" s="83">
        <v>4739</v>
      </c>
      <c r="M81" s="83">
        <v>833</v>
      </c>
      <c r="N81" s="83">
        <v>0</v>
      </c>
    </row>
    <row r="82" spans="1:15" x14ac:dyDescent="0.25">
      <c r="B82" s="148" t="s">
        <v>131</v>
      </c>
      <c r="C82" s="79">
        <v>0</v>
      </c>
      <c r="D82" s="80">
        <v>0</v>
      </c>
      <c r="E82" s="80">
        <v>0</v>
      </c>
      <c r="F82" s="80">
        <v>0</v>
      </c>
      <c r="G82" s="80">
        <v>0</v>
      </c>
      <c r="H82" s="80">
        <v>0</v>
      </c>
      <c r="I82" s="79">
        <v>17723.424999999999</v>
      </c>
      <c r="J82" s="80">
        <v>93863.78</v>
      </c>
      <c r="K82" s="80">
        <v>74746.31</v>
      </c>
      <c r="L82" s="80">
        <v>1217</v>
      </c>
      <c r="M82" s="80">
        <v>403.60500000000002</v>
      </c>
      <c r="N82" s="80">
        <v>6676.95</v>
      </c>
    </row>
    <row r="83" spans="1:15" x14ac:dyDescent="0.25">
      <c r="B83" s="149" t="s">
        <v>132</v>
      </c>
      <c r="C83" s="82">
        <v>922</v>
      </c>
      <c r="D83" s="83">
        <v>143</v>
      </c>
      <c r="E83" s="83">
        <v>7636</v>
      </c>
      <c r="F83" s="83">
        <v>0</v>
      </c>
      <c r="G83" s="83">
        <v>0</v>
      </c>
      <c r="H83" s="83">
        <v>0</v>
      </c>
      <c r="I83" s="82">
        <v>19839.080000000002</v>
      </c>
      <c r="J83" s="83">
        <v>3363.21</v>
      </c>
      <c r="K83" s="83">
        <v>63610.9</v>
      </c>
      <c r="L83" s="83">
        <v>65628.58</v>
      </c>
      <c r="M83" s="83">
        <v>151.6</v>
      </c>
      <c r="N83" s="83">
        <v>4837.79</v>
      </c>
    </row>
    <row r="84" spans="1:15" x14ac:dyDescent="0.25">
      <c r="B84" s="148" t="s">
        <v>133</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134</v>
      </c>
      <c r="C85" s="160"/>
      <c r="D85" s="155"/>
      <c r="E85" s="155"/>
      <c r="F85" s="155"/>
      <c r="G85" s="155"/>
      <c r="H85" s="155"/>
      <c r="I85" s="160"/>
      <c r="J85" s="155"/>
      <c r="K85" s="155"/>
      <c r="L85" s="155"/>
      <c r="M85" s="155"/>
      <c r="N85" s="155"/>
    </row>
    <row r="86" spans="1:15" x14ac:dyDescent="0.25">
      <c r="B86" s="148" t="s">
        <v>128</v>
      </c>
      <c r="C86" s="199" t="str">
        <f>IFERROR(C80/SUM($C80:$H80),"-")</f>
        <v>-</v>
      </c>
      <c r="D86" s="131" t="str">
        <f t="shared" ref="D86:H86" si="19">IFERROR(D80/SUM($C80:$H80),"-")</f>
        <v>-</v>
      </c>
      <c r="E86" s="131" t="str">
        <f t="shared" si="19"/>
        <v>-</v>
      </c>
      <c r="F86" s="131" t="str">
        <f t="shared" si="19"/>
        <v>-</v>
      </c>
      <c r="G86" s="131" t="str">
        <f t="shared" si="19"/>
        <v>-</v>
      </c>
      <c r="H86" s="131" t="str">
        <f t="shared" si="19"/>
        <v>-</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130</v>
      </c>
      <c r="C87" s="200">
        <f t="shared" ref="C87:H87" si="21">IFERROR(C81/SUM($C81:$H81),"-")</f>
        <v>0.68784530386740328</v>
      </c>
      <c r="D87" s="22">
        <f t="shared" si="21"/>
        <v>0</v>
      </c>
      <c r="E87" s="22">
        <f t="shared" si="21"/>
        <v>0.31215469613259667</v>
      </c>
      <c r="F87" s="22">
        <f t="shared" si="21"/>
        <v>0</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131</v>
      </c>
      <c r="C88" s="199" t="str">
        <f t="shared" ref="C88:H88" si="23">IFERROR(C82/SUM($C82:$H82),"-")</f>
        <v>-</v>
      </c>
      <c r="D88" s="131" t="str">
        <f t="shared" si="23"/>
        <v>-</v>
      </c>
      <c r="E88" s="131" t="str">
        <f t="shared" si="23"/>
        <v>-</v>
      </c>
      <c r="F88" s="131" t="str">
        <f t="shared" si="23"/>
        <v>-</v>
      </c>
      <c r="G88" s="131" t="str">
        <f t="shared" si="23"/>
        <v>-</v>
      </c>
      <c r="H88" s="131" t="str">
        <f t="shared" si="23"/>
        <v>-</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132</v>
      </c>
      <c r="C89" s="200">
        <f t="shared" ref="C89:H89" si="25">IFERROR(C83/SUM($C83:$H83),"-")</f>
        <v>0.10596483162854844</v>
      </c>
      <c r="D89" s="22">
        <f t="shared" si="25"/>
        <v>1.643489254108723E-2</v>
      </c>
      <c r="E89" s="22">
        <f t="shared" si="25"/>
        <v>0.87760027583036437</v>
      </c>
      <c r="F89" s="22">
        <f t="shared" si="25"/>
        <v>0</v>
      </c>
      <c r="G89" s="22">
        <f t="shared" si="25"/>
        <v>0</v>
      </c>
      <c r="H89" s="22">
        <f t="shared" si="25"/>
        <v>0</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133</v>
      </c>
      <c r="C90" s="628" t="str">
        <f t="shared" ref="C90:H90" si="27">IFERROR(C84/SUM($C84:$H84),"-")</f>
        <v>-</v>
      </c>
      <c r="D90" s="629" t="str">
        <f t="shared" si="27"/>
        <v>-</v>
      </c>
      <c r="E90" s="629" t="str">
        <f t="shared" si="27"/>
        <v>-</v>
      </c>
      <c r="F90" s="629" t="str">
        <f t="shared" si="27"/>
        <v>-</v>
      </c>
      <c r="G90" s="629" t="str">
        <f t="shared" si="27"/>
        <v>-</v>
      </c>
      <c r="H90" s="629" t="str">
        <f t="shared" si="27"/>
        <v>-</v>
      </c>
      <c r="I90" s="628">
        <f t="shared" ref="I90:N90" si="28">IFERROR(I84/SUM($I84:$N84),"-")</f>
        <v>0.19881830420839353</v>
      </c>
      <c r="J90" s="629">
        <f t="shared" si="28"/>
        <v>0.12384815969442295</v>
      </c>
      <c r="K90" s="629">
        <f t="shared" si="28"/>
        <v>0.59453946515070866</v>
      </c>
      <c r="L90" s="629">
        <f t="shared" si="28"/>
        <v>2.6322027757774726E-2</v>
      </c>
      <c r="M90" s="629">
        <f t="shared" si="28"/>
        <v>1.7103727127566789E-3</v>
      </c>
      <c r="N90" s="629">
        <f t="shared" si="28"/>
        <v>5.4761670475943408E-2</v>
      </c>
      <c r="O90" s="17"/>
    </row>
    <row r="92" spans="1:15" x14ac:dyDescent="0.25">
      <c r="A92" s="748" t="s">
        <v>350</v>
      </c>
    </row>
    <row r="94" spans="1:15" x14ac:dyDescent="0.25">
      <c r="C94" s="770" t="str">
        <f>$A$1</f>
        <v>North Lanarkshire</v>
      </c>
      <c r="D94" s="771"/>
      <c r="E94" s="770" t="s">
        <v>120</v>
      </c>
      <c r="F94" s="771"/>
    </row>
    <row r="95" spans="1:15" ht="15.75" thickBot="1" x14ac:dyDescent="0.3">
      <c r="B95" s="5" t="s">
        <v>313</v>
      </c>
      <c r="C95" s="631" t="s">
        <v>132</v>
      </c>
      <c r="D95" s="625" t="s">
        <v>133</v>
      </c>
      <c r="E95" s="631" t="s">
        <v>132</v>
      </c>
      <c r="F95" s="625" t="s">
        <v>133</v>
      </c>
    </row>
    <row r="96" spans="1:15" ht="45" x14ac:dyDescent="0.25">
      <c r="B96" s="372" t="s">
        <v>351</v>
      </c>
      <c r="C96" s="738">
        <v>1</v>
      </c>
      <c r="D96" s="739">
        <v>0</v>
      </c>
      <c r="E96" s="738">
        <v>10</v>
      </c>
      <c r="F96" s="739">
        <v>11</v>
      </c>
    </row>
    <row r="97" spans="1:14" ht="45" x14ac:dyDescent="0.25">
      <c r="B97" s="373" t="s">
        <v>352</v>
      </c>
      <c r="C97" s="740">
        <v>0</v>
      </c>
      <c r="D97" s="741">
        <v>0</v>
      </c>
      <c r="E97" s="740">
        <v>6</v>
      </c>
      <c r="F97" s="741">
        <v>5</v>
      </c>
    </row>
    <row r="98" spans="1:14" ht="45" x14ac:dyDescent="0.25">
      <c r="B98" s="374" t="s">
        <v>353</v>
      </c>
      <c r="C98" s="82">
        <v>0</v>
      </c>
      <c r="D98" s="83">
        <v>0</v>
      </c>
      <c r="E98" s="82">
        <v>22234</v>
      </c>
      <c r="F98" s="83">
        <v>1808</v>
      </c>
    </row>
    <row r="99" spans="1:14" ht="45.75" thickBot="1" x14ac:dyDescent="0.3">
      <c r="B99" s="375" t="s">
        <v>354</v>
      </c>
      <c r="C99" s="497">
        <v>0</v>
      </c>
      <c r="D99" s="630">
        <v>0</v>
      </c>
      <c r="E99" s="497">
        <v>6383</v>
      </c>
      <c r="F99" s="630">
        <v>18</v>
      </c>
    </row>
    <row r="101" spans="1:14" x14ac:dyDescent="0.25">
      <c r="A101" s="748" t="s">
        <v>355</v>
      </c>
    </row>
    <row r="103" spans="1:14" x14ac:dyDescent="0.25">
      <c r="C103" s="791" t="str">
        <f>$A$1</f>
        <v>North Lanarkshire</v>
      </c>
      <c r="D103" s="792"/>
      <c r="E103" s="792"/>
      <c r="F103" s="792"/>
      <c r="G103" s="792"/>
      <c r="H103" s="792"/>
      <c r="I103" s="791" t="s">
        <v>120</v>
      </c>
      <c r="J103" s="792"/>
      <c r="K103" s="792"/>
      <c r="L103" s="792"/>
      <c r="M103" s="792"/>
      <c r="N103" s="792"/>
    </row>
    <row r="104" spans="1:14" x14ac:dyDescent="0.25">
      <c r="B104" s="5"/>
      <c r="C104" s="786" t="s">
        <v>356</v>
      </c>
      <c r="D104" s="787"/>
      <c r="E104" s="788"/>
      <c r="F104" s="762" t="s">
        <v>357</v>
      </c>
      <c r="G104" s="762"/>
      <c r="H104" s="762"/>
      <c r="I104" s="786" t="s">
        <v>356</v>
      </c>
      <c r="J104" s="787"/>
      <c r="K104" s="788"/>
      <c r="L104" s="762" t="s">
        <v>357</v>
      </c>
      <c r="M104" s="762"/>
      <c r="N104" s="762"/>
    </row>
    <row r="105" spans="1:14" ht="15.75" thickBot="1" x14ac:dyDescent="0.3">
      <c r="B105" s="232" t="s">
        <v>358</v>
      </c>
      <c r="C105" s="184" t="s">
        <v>359</v>
      </c>
      <c r="D105" s="209" t="s">
        <v>360</v>
      </c>
      <c r="E105" s="187" t="s">
        <v>361</v>
      </c>
      <c r="F105" s="177" t="s">
        <v>359</v>
      </c>
      <c r="G105" s="177" t="s">
        <v>360</v>
      </c>
      <c r="H105" s="185" t="s">
        <v>361</v>
      </c>
      <c r="I105" s="184" t="s">
        <v>359</v>
      </c>
      <c r="J105" s="209" t="s">
        <v>360</v>
      </c>
      <c r="K105" s="187" t="s">
        <v>361</v>
      </c>
      <c r="L105" s="177" t="s">
        <v>359</v>
      </c>
      <c r="M105" s="177" t="s">
        <v>360</v>
      </c>
      <c r="N105" s="185" t="s">
        <v>361</v>
      </c>
    </row>
    <row r="106" spans="1:14" x14ac:dyDescent="0.25">
      <c r="B106" s="5" t="s">
        <v>127</v>
      </c>
      <c r="C106" s="210"/>
      <c r="D106" s="211"/>
      <c r="E106" s="212"/>
      <c r="F106" s="213"/>
      <c r="G106" s="213"/>
      <c r="H106" s="213"/>
      <c r="I106" s="210"/>
      <c r="J106" s="211"/>
      <c r="K106" s="212"/>
      <c r="L106" s="213"/>
      <c r="M106" s="213"/>
      <c r="N106" s="213"/>
    </row>
    <row r="107" spans="1:14" x14ac:dyDescent="0.25">
      <c r="B107" s="148" t="s">
        <v>128</v>
      </c>
      <c r="C107" s="186">
        <v>0</v>
      </c>
      <c r="D107" s="174">
        <v>0</v>
      </c>
      <c r="E107" s="190">
        <v>0</v>
      </c>
      <c r="F107" s="174">
        <v>0</v>
      </c>
      <c r="G107" s="174">
        <v>0</v>
      </c>
      <c r="H107" s="174">
        <v>0</v>
      </c>
      <c r="I107" s="186">
        <v>3959</v>
      </c>
      <c r="J107" s="174">
        <v>27177</v>
      </c>
      <c r="K107" s="190">
        <v>7505</v>
      </c>
      <c r="L107" s="174">
        <v>9796</v>
      </c>
      <c r="M107" s="174">
        <v>9796</v>
      </c>
      <c r="N107" s="174">
        <v>9796</v>
      </c>
    </row>
    <row r="108" spans="1:14" x14ac:dyDescent="0.25">
      <c r="B108" s="149" t="s">
        <v>130</v>
      </c>
      <c r="C108" s="218">
        <v>0</v>
      </c>
      <c r="D108" s="219">
        <v>0</v>
      </c>
      <c r="E108" s="506">
        <v>0</v>
      </c>
      <c r="F108" s="219">
        <v>0</v>
      </c>
      <c r="G108" s="219">
        <v>0</v>
      </c>
      <c r="H108" s="175">
        <v>0</v>
      </c>
      <c r="I108" s="218">
        <v>8774</v>
      </c>
      <c r="J108" s="219">
        <v>20667</v>
      </c>
      <c r="K108" s="506">
        <v>7885</v>
      </c>
      <c r="L108" s="219">
        <v>15432</v>
      </c>
      <c r="M108" s="219">
        <v>25043</v>
      </c>
      <c r="N108" s="175">
        <v>5210</v>
      </c>
    </row>
    <row r="109" spans="1:14" x14ac:dyDescent="0.25">
      <c r="B109" s="148" t="s">
        <v>131</v>
      </c>
      <c r="C109" s="220">
        <v>47</v>
      </c>
      <c r="D109" s="221">
        <v>48</v>
      </c>
      <c r="E109" s="190">
        <v>17</v>
      </c>
      <c r="F109" s="221">
        <v>45</v>
      </c>
      <c r="G109" s="221">
        <v>19483</v>
      </c>
      <c r="H109" s="174">
        <v>877</v>
      </c>
      <c r="I109" s="220">
        <v>4505.3999999999996</v>
      </c>
      <c r="J109" s="221">
        <v>12669.2</v>
      </c>
      <c r="K109" s="190">
        <v>1217</v>
      </c>
      <c r="L109" s="221">
        <v>17400</v>
      </c>
      <c r="M109" s="221">
        <v>46663</v>
      </c>
      <c r="N109" s="174">
        <v>5747</v>
      </c>
    </row>
    <row r="110" spans="1:14" x14ac:dyDescent="0.25">
      <c r="B110" s="149" t="s">
        <v>132</v>
      </c>
      <c r="C110" s="218">
        <v>0</v>
      </c>
      <c r="D110" s="219">
        <v>27595</v>
      </c>
      <c r="E110" s="506">
        <v>440</v>
      </c>
      <c r="F110" s="219">
        <v>0</v>
      </c>
      <c r="G110" s="219">
        <v>27595</v>
      </c>
      <c r="H110" s="175">
        <v>440</v>
      </c>
      <c r="I110" s="218">
        <v>4238.22</v>
      </c>
      <c r="J110" s="219">
        <v>35431.35</v>
      </c>
      <c r="K110" s="506">
        <v>1538.47</v>
      </c>
      <c r="L110" s="219">
        <v>1373</v>
      </c>
      <c r="M110" s="219">
        <v>38638.589999999997</v>
      </c>
      <c r="N110" s="175">
        <v>4604.87</v>
      </c>
    </row>
    <row r="111" spans="1:14" x14ac:dyDescent="0.25">
      <c r="B111" s="45" t="s">
        <v>133</v>
      </c>
      <c r="C111" s="632">
        <v>163.59</v>
      </c>
      <c r="D111" s="633">
        <v>74.97</v>
      </c>
      <c r="E111" s="634">
        <v>4.2</v>
      </c>
      <c r="F111" s="633">
        <v>0</v>
      </c>
      <c r="G111" s="633">
        <v>0</v>
      </c>
      <c r="H111" s="635">
        <v>0</v>
      </c>
      <c r="I111" s="632">
        <v>6802.29</v>
      </c>
      <c r="J111" s="633">
        <v>10258.67</v>
      </c>
      <c r="K111" s="634">
        <v>880.08</v>
      </c>
      <c r="L111" s="633">
        <v>7624</v>
      </c>
      <c r="M111" s="633">
        <v>21913.96</v>
      </c>
      <c r="N111" s="635">
        <v>1012.16</v>
      </c>
    </row>
    <row r="112" spans="1:14" x14ac:dyDescent="0.25">
      <c r="B112" s="214" t="s">
        <v>134</v>
      </c>
      <c r="C112" s="222"/>
      <c r="D112" s="223"/>
      <c r="E112" s="229"/>
      <c r="F112" s="224"/>
      <c r="G112" s="224"/>
      <c r="H112" s="223"/>
      <c r="I112" s="222"/>
      <c r="J112" s="223"/>
      <c r="K112" s="229"/>
      <c r="L112" s="224"/>
      <c r="M112" s="224"/>
      <c r="N112" s="223"/>
    </row>
    <row r="113" spans="1:14" x14ac:dyDescent="0.25">
      <c r="B113" s="148" t="s">
        <v>128</v>
      </c>
      <c r="C113" s="225" t="str">
        <f>IFERROR(C107/SUM($C107:$E107),"-")</f>
        <v>-</v>
      </c>
      <c r="D113" s="226" t="str">
        <f t="shared" ref="D113:E113" si="29">IFERROR(D107/SUM($C107:$E107),"-")</f>
        <v>-</v>
      </c>
      <c r="E113" s="230" t="str">
        <f t="shared" si="29"/>
        <v>-</v>
      </c>
      <c r="F113" s="226" t="str">
        <f>IFERROR(F107/SUM($F107:$H107),"-")</f>
        <v>-</v>
      </c>
      <c r="G113" s="226" t="str">
        <f t="shared" ref="G113:H113" si="30">IFERROR(G107/SUM($F107:$H107),"-")</f>
        <v>-</v>
      </c>
      <c r="H113" s="476"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130</v>
      </c>
      <c r="C114" s="227" t="str">
        <f t="shared" ref="C114:E114" si="33">IFERROR(C108/SUM($C108:$E108),"-")</f>
        <v>-</v>
      </c>
      <c r="D114" s="228" t="str">
        <f t="shared" si="33"/>
        <v>-</v>
      </c>
      <c r="E114" s="231" t="str">
        <f t="shared" si="33"/>
        <v>-</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131</v>
      </c>
      <c r="C115" s="225">
        <f t="shared" ref="C115:E115" si="37">IFERROR(C109/SUM($C109:$E109),"-")</f>
        <v>0.41964285714285715</v>
      </c>
      <c r="D115" s="226">
        <f t="shared" si="37"/>
        <v>0.42857142857142855</v>
      </c>
      <c r="E115" s="230">
        <f t="shared" si="37"/>
        <v>0.15178571428571427</v>
      </c>
      <c r="F115" s="226">
        <f t="shared" ref="F115:H115" si="38">IFERROR(F109/SUM($F109:$H109),"-")</f>
        <v>2.2053418279833373E-3</v>
      </c>
      <c r="G115" s="226">
        <f t="shared" si="38"/>
        <v>0.95481499632443023</v>
      </c>
      <c r="H115" s="476">
        <f t="shared" si="38"/>
        <v>4.2979661847586378E-2</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132</v>
      </c>
      <c r="C116" s="227">
        <f t="shared" ref="C116:E116" si="41">IFERROR(C110/SUM($C110:$E110),"-")</f>
        <v>0</v>
      </c>
      <c r="D116" s="228">
        <f t="shared" si="41"/>
        <v>0.98430533261993935</v>
      </c>
      <c r="E116" s="231">
        <f t="shared" si="41"/>
        <v>1.5694667380060638E-2</v>
      </c>
      <c r="F116" s="228">
        <f t="shared" ref="F116:H116" si="42">IFERROR(F110/SUM($F110:$H110),"-")</f>
        <v>0</v>
      </c>
      <c r="G116" s="228">
        <f t="shared" si="42"/>
        <v>0.98430533261993935</v>
      </c>
      <c r="H116" s="170">
        <f t="shared" si="42"/>
        <v>1.5694667380060638E-2</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133</v>
      </c>
      <c r="C117" s="636">
        <f t="shared" ref="C117:E117" si="45">IFERROR(C111/SUM($C111:$E111),"-")</f>
        <v>0.67387543252595161</v>
      </c>
      <c r="D117" s="637">
        <f t="shared" si="45"/>
        <v>0.30882352941176472</v>
      </c>
      <c r="E117" s="638">
        <f t="shared" si="45"/>
        <v>1.7301038062283738E-2</v>
      </c>
      <c r="F117" s="637" t="str">
        <f t="shared" ref="F117:H117" si="46">IFERROR(F111/SUM($F111:$H111),"-")</f>
        <v>-</v>
      </c>
      <c r="G117" s="637" t="str">
        <f t="shared" si="46"/>
        <v>-</v>
      </c>
      <c r="H117" s="639" t="str">
        <f t="shared" si="46"/>
        <v>-</v>
      </c>
      <c r="I117" s="636">
        <f t="shared" ref="I117:K117" si="47">IFERROR(I111/SUM($I111:$K111),"-")</f>
        <v>0.37914691678966211</v>
      </c>
      <c r="J117" s="637">
        <f t="shared" si="47"/>
        <v>0.57179907073391512</v>
      </c>
      <c r="K117" s="638">
        <f t="shared" si="47"/>
        <v>4.905401247642277E-2</v>
      </c>
      <c r="L117" s="637">
        <f t="shared" ref="L117:N117" si="48">IFERROR(L111/SUM($L111:$N111),"-")</f>
        <v>0.24955712121589049</v>
      </c>
      <c r="M117" s="637">
        <f t="shared" si="48"/>
        <v>0.71731174869362213</v>
      </c>
      <c r="N117" s="639">
        <f t="shared" si="48"/>
        <v>3.3131130090487369E-2</v>
      </c>
    </row>
    <row r="119" spans="1:14" x14ac:dyDescent="0.25">
      <c r="A119" s="10" t="s">
        <v>362</v>
      </c>
    </row>
  </sheetData>
  <mergeCells count="24">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 ref="A1:C1"/>
    <mergeCell ref="C16:D16"/>
    <mergeCell ref="C26:D26"/>
    <mergeCell ref="C35:D35"/>
    <mergeCell ref="C53:G53"/>
    <mergeCell ref="C52:L52"/>
    <mergeCell ref="E16:F16"/>
    <mergeCell ref="E35:F35"/>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31" display="Table A1.1 Total Number of Clients and New Clients in 2017/18 to 2021/22" xr:uid="{660B80E5-E72C-4248-A7CC-4D011319E353}"/>
    <hyperlink ref="A33" location="'Notes &amp; Caveats'!A32" display="Table A1.3 Total Number of Referrals in 2017/18 to 2021/22" xr:uid="{07781AC3-69E1-4C8D-A30F-380694B93A88}"/>
    <hyperlink ref="A50" location="'Notes &amp; Caveats'!A33" display="Table A1.4 Referrals by Category in 2017/18 to 2021/22" xr:uid="{E653F78D-6CBC-4C8F-9F0A-064E096086E5}"/>
    <hyperlink ref="A66" location="'Notes &amp; Caveats'!A34" display="Table A1.5 Contact Information in 2020/21 to 2021/22" xr:uid="{BFC75BA7-9276-4D83-B147-9CD812C5E6E3}"/>
    <hyperlink ref="A75" location="'Notes &amp; Caveats'!A35" display="Table A1.6 Initial Contacts by Channel in 2017/18 to 2021/22" xr:uid="{83B91EDE-E464-40EE-B9B9-7A3B43B8A2E3}"/>
    <hyperlink ref="A92" location="'Notes &amp; Caveats'!A36" display="Table A1.7 Online Support in 2020/21 to 2021/22" xr:uid="{941BA5D9-E055-47FE-9809-37C2703C7B99}"/>
    <hyperlink ref="A101" location="'Notes &amp; Caveats'!A37" display="Table A1.8 Breakdown of SNSIAP Type I, II and III Activity in 2017/18 to 2021/22" xr:uid="{AF747E32-48B2-40FF-9CBD-77380E6FF8E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topLeftCell="A4" workbookViewId="0">
      <selection activeCell="A8" sqref="A8"/>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56" t="s">
        <v>1</v>
      </c>
      <c r="B1" s="756"/>
      <c r="C1" s="756"/>
    </row>
    <row r="2" spans="1:22" x14ac:dyDescent="0.25">
      <c r="A2" s="5" t="s">
        <v>65</v>
      </c>
    </row>
    <row r="3" spans="1:22" x14ac:dyDescent="0.25">
      <c r="A3" s="142" t="s">
        <v>20</v>
      </c>
    </row>
    <row r="4" spans="1:22" x14ac:dyDescent="0.25">
      <c r="A4" s="5"/>
    </row>
    <row r="5" spans="1:22" x14ac:dyDescent="0.25">
      <c r="A5" s="141" t="s">
        <v>363</v>
      </c>
      <c r="C5" s="443" t="s">
        <v>66</v>
      </c>
    </row>
    <row r="6" spans="1:22" x14ac:dyDescent="0.25">
      <c r="A6" s="141" t="s">
        <v>364</v>
      </c>
      <c r="C6" s="443" t="s">
        <v>68</v>
      </c>
    </row>
    <row r="7" spans="1:22" x14ac:dyDescent="0.25">
      <c r="A7" s="141"/>
      <c r="C7" s="252"/>
    </row>
    <row r="8" spans="1:22" ht="17.25" x14ac:dyDescent="0.25">
      <c r="A8" s="748" t="s">
        <v>365</v>
      </c>
    </row>
    <row r="9" spans="1:22" x14ac:dyDescent="0.25">
      <c r="A9" s="5"/>
    </row>
    <row r="10" spans="1:22" x14ac:dyDescent="0.25">
      <c r="C10" s="795" t="str">
        <f>$A$1</f>
        <v>North Lanarkshire</v>
      </c>
      <c r="D10" s="769"/>
      <c r="E10" s="769"/>
      <c r="F10" s="769"/>
      <c r="G10" s="769"/>
      <c r="H10" s="769"/>
      <c r="I10" s="769"/>
      <c r="J10" s="769"/>
      <c r="K10" s="769"/>
      <c r="L10" s="769"/>
      <c r="M10" s="795" t="s">
        <v>120</v>
      </c>
      <c r="N10" s="769"/>
      <c r="O10" s="769"/>
      <c r="P10" s="769"/>
      <c r="Q10" s="769"/>
      <c r="R10" s="769"/>
      <c r="S10" s="769"/>
      <c r="T10" s="769"/>
      <c r="U10" s="769"/>
      <c r="V10" s="769"/>
    </row>
    <row r="11" spans="1:22" x14ac:dyDescent="0.25">
      <c r="B11" s="233"/>
      <c r="C11" s="761" t="s">
        <v>366</v>
      </c>
      <c r="D11" s="762"/>
      <c r="E11" s="762"/>
      <c r="F11" s="762"/>
      <c r="G11" s="762"/>
      <c r="H11" s="762"/>
      <c r="I11" s="762"/>
      <c r="J11" s="793"/>
      <c r="K11" s="794" t="s">
        <v>134</v>
      </c>
      <c r="L11" s="762"/>
      <c r="M11" s="761" t="s">
        <v>366</v>
      </c>
      <c r="N11" s="762"/>
      <c r="O11" s="762"/>
      <c r="P11" s="762"/>
      <c r="Q11" s="762"/>
      <c r="R11" s="762"/>
      <c r="S11" s="762"/>
      <c r="T11" s="793"/>
      <c r="U11" s="794" t="s">
        <v>134</v>
      </c>
      <c r="V11" s="762"/>
    </row>
    <row r="12" spans="1:22" ht="15.75" thickBot="1" x14ac:dyDescent="0.3">
      <c r="B12" s="289" t="s">
        <v>367</v>
      </c>
      <c r="C12" s="377" t="s">
        <v>368</v>
      </c>
      <c r="D12" s="378" t="s">
        <v>369</v>
      </c>
      <c r="E12" s="378" t="s">
        <v>370</v>
      </c>
      <c r="F12" s="378" t="s">
        <v>128</v>
      </c>
      <c r="G12" s="378" t="s">
        <v>130</v>
      </c>
      <c r="H12" s="378" t="s">
        <v>131</v>
      </c>
      <c r="I12" s="378" t="s">
        <v>132</v>
      </c>
      <c r="J12" s="397" t="s">
        <v>133</v>
      </c>
      <c r="K12" s="378" t="s">
        <v>132</v>
      </c>
      <c r="L12" s="378" t="s">
        <v>133</v>
      </c>
      <c r="M12" s="377" t="s">
        <v>368</v>
      </c>
      <c r="N12" s="378" t="s">
        <v>369</v>
      </c>
      <c r="O12" s="378" t="s">
        <v>370</v>
      </c>
      <c r="P12" s="378" t="s">
        <v>128</v>
      </c>
      <c r="Q12" s="378" t="s">
        <v>130</v>
      </c>
      <c r="R12" s="378" t="s">
        <v>131</v>
      </c>
      <c r="S12" s="378" t="s">
        <v>132</v>
      </c>
      <c r="T12" s="397" t="s">
        <v>133</v>
      </c>
      <c r="U12" s="378" t="s">
        <v>132</v>
      </c>
      <c r="V12" s="378" t="s">
        <v>133</v>
      </c>
    </row>
    <row r="13" spans="1:22" ht="30.75" customHeight="1" x14ac:dyDescent="0.25">
      <c r="B13" s="379" t="s">
        <v>371</v>
      </c>
      <c r="C13" s="249" t="s">
        <v>372</v>
      </c>
      <c r="D13" s="239" t="s">
        <v>372</v>
      </c>
      <c r="E13" s="239" t="s">
        <v>372</v>
      </c>
      <c r="F13" s="239" t="s">
        <v>372</v>
      </c>
      <c r="G13" s="239" t="s">
        <v>372</v>
      </c>
      <c r="H13" s="239" t="s">
        <v>372</v>
      </c>
      <c r="I13" s="239">
        <v>691</v>
      </c>
      <c r="J13" s="398">
        <v>217</v>
      </c>
      <c r="K13" s="477">
        <f>IFERROR(I13/SUM(I$13:I$15),"-")</f>
        <v>0.91100856954515486</v>
      </c>
      <c r="L13" s="477">
        <f>IFERROR(J13/SUM(J$13:J$15),"-")</f>
        <v>0.44512820512820511</v>
      </c>
      <c r="M13" s="249" t="s">
        <v>372</v>
      </c>
      <c r="N13" s="239" t="s">
        <v>372</v>
      </c>
      <c r="O13" s="239" t="s">
        <v>372</v>
      </c>
      <c r="P13" s="239" t="s">
        <v>372</v>
      </c>
      <c r="Q13" s="239" t="s">
        <v>372</v>
      </c>
      <c r="R13" s="239" t="s">
        <v>372</v>
      </c>
      <c r="S13" s="239">
        <v>8962.0499999999993</v>
      </c>
      <c r="T13" s="398">
        <v>6689.1450000000004</v>
      </c>
      <c r="U13" s="477">
        <f>IFERROR(S13/SUM(S$13:S$15),"-")</f>
        <v>0.74978979732697504</v>
      </c>
      <c r="V13" s="477">
        <f>IFERROR(T13/SUM(T$13:T$15),"-")</f>
        <v>0.63434341805919203</v>
      </c>
    </row>
    <row r="14" spans="1:22" ht="30.75" customHeight="1" x14ac:dyDescent="0.25">
      <c r="B14" s="380" t="s">
        <v>373</v>
      </c>
      <c r="C14" s="250">
        <v>0</v>
      </c>
      <c r="D14" s="240">
        <v>0</v>
      </c>
      <c r="E14" s="240">
        <v>0</v>
      </c>
      <c r="F14" s="240">
        <v>0</v>
      </c>
      <c r="G14" s="240">
        <v>97</v>
      </c>
      <c r="H14" s="241">
        <v>0</v>
      </c>
      <c r="I14" s="241">
        <v>37</v>
      </c>
      <c r="J14" s="399">
        <v>176.5</v>
      </c>
      <c r="K14" s="478">
        <f t="shared" ref="K14:K15" si="0">IFERROR(I14/SUM(I$13:I$15),"-")</f>
        <v>4.878048780487805E-2</v>
      </c>
      <c r="L14" s="478">
        <f t="shared" ref="L14:L15" si="1">IFERROR(J14/SUM(J$13:J$15),"-")</f>
        <v>0.36205128205128206</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374</v>
      </c>
      <c r="C15" s="251">
        <v>0</v>
      </c>
      <c r="D15" s="242">
        <v>0</v>
      </c>
      <c r="E15" s="242">
        <v>0</v>
      </c>
      <c r="F15" s="242">
        <v>0</v>
      </c>
      <c r="G15" s="242">
        <v>64</v>
      </c>
      <c r="H15" s="243">
        <v>163</v>
      </c>
      <c r="I15" s="243">
        <v>30.5</v>
      </c>
      <c r="J15" s="400">
        <v>94</v>
      </c>
      <c r="K15" s="479">
        <f t="shared" si="0"/>
        <v>4.0210942649967038E-2</v>
      </c>
      <c r="L15" s="479">
        <f t="shared" si="1"/>
        <v>0.19282051282051282</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375</v>
      </c>
      <c r="C16" s="394">
        <f t="shared" ref="C16:H16" si="4">SUM(C23:C34)</f>
        <v>0</v>
      </c>
      <c r="D16" s="395">
        <f t="shared" si="4"/>
        <v>206</v>
      </c>
      <c r="E16" s="395">
        <f t="shared" si="4"/>
        <v>166</v>
      </c>
      <c r="F16" s="395">
        <f t="shared" si="4"/>
        <v>0</v>
      </c>
      <c r="G16" s="395">
        <f t="shared" si="4"/>
        <v>348</v>
      </c>
      <c r="H16" s="396">
        <f t="shared" si="4"/>
        <v>162</v>
      </c>
      <c r="I16" s="396">
        <v>638</v>
      </c>
      <c r="J16" s="401">
        <v>158.5</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s="748" t="s">
        <v>376</v>
      </c>
      <c r="I18" s="89"/>
      <c r="J18" s="17"/>
    </row>
    <row r="19" spans="1:34" x14ac:dyDescent="0.25">
      <c r="A19" s="5"/>
    </row>
    <row r="20" spans="1:34" x14ac:dyDescent="0.25">
      <c r="B20" s="5" t="s">
        <v>136</v>
      </c>
      <c r="C20" s="757" t="str">
        <f>$A$1</f>
        <v>North Lanarkshire</v>
      </c>
      <c r="D20" s="758"/>
      <c r="E20" s="758"/>
      <c r="F20" s="758"/>
      <c r="G20" s="758"/>
      <c r="H20" s="758"/>
      <c r="I20" s="758"/>
      <c r="J20" s="758"/>
      <c r="K20" s="758"/>
      <c r="L20" s="758"/>
      <c r="M20" s="758"/>
      <c r="N20" s="758"/>
      <c r="O20" s="758"/>
      <c r="P20" s="758"/>
      <c r="Q20" s="758"/>
      <c r="R20" s="758"/>
      <c r="S20" s="757" t="s">
        <v>120</v>
      </c>
      <c r="T20" s="758"/>
      <c r="U20" s="758"/>
      <c r="V20" s="758"/>
      <c r="W20" s="758"/>
      <c r="X20" s="758"/>
      <c r="Y20" s="758"/>
      <c r="Z20" s="758"/>
      <c r="AA20" s="758"/>
      <c r="AB20" s="758"/>
      <c r="AC20" s="758"/>
      <c r="AD20" s="758"/>
      <c r="AE20" s="758"/>
      <c r="AF20" s="758"/>
      <c r="AG20" s="758"/>
      <c r="AH20" s="758"/>
    </row>
    <row r="21" spans="1:34" x14ac:dyDescent="0.25">
      <c r="B21" s="233"/>
      <c r="C21" s="757" t="s">
        <v>366</v>
      </c>
      <c r="D21" s="758"/>
      <c r="E21" s="758"/>
      <c r="F21" s="758"/>
      <c r="G21" s="758"/>
      <c r="H21" s="758"/>
      <c r="I21" s="758"/>
      <c r="J21" s="781"/>
      <c r="K21" s="779" t="s">
        <v>134</v>
      </c>
      <c r="L21" s="758"/>
      <c r="M21" s="758"/>
      <c r="N21" s="758"/>
      <c r="O21" s="758"/>
      <c r="P21" s="758"/>
      <c r="Q21" s="758"/>
      <c r="R21" s="758"/>
      <c r="S21" s="757" t="s">
        <v>366</v>
      </c>
      <c r="T21" s="758"/>
      <c r="U21" s="758"/>
      <c r="V21" s="758"/>
      <c r="W21" s="758"/>
      <c r="X21" s="758"/>
      <c r="Y21" s="758"/>
      <c r="Z21" s="781"/>
      <c r="AA21" s="779" t="s">
        <v>134</v>
      </c>
      <c r="AB21" s="758"/>
      <c r="AC21" s="758"/>
      <c r="AD21" s="758"/>
      <c r="AE21" s="758"/>
      <c r="AF21" s="758"/>
      <c r="AG21" s="758"/>
      <c r="AH21" s="758"/>
    </row>
    <row r="22" spans="1:34" ht="15.75" thickBot="1" x14ac:dyDescent="0.3">
      <c r="B22" s="289" t="s">
        <v>377</v>
      </c>
      <c r="C22" s="246" t="s">
        <v>368</v>
      </c>
      <c r="D22" s="232" t="s">
        <v>369</v>
      </c>
      <c r="E22" s="232" t="s">
        <v>370</v>
      </c>
      <c r="F22" s="232" t="s">
        <v>128</v>
      </c>
      <c r="G22" s="232" t="s">
        <v>130</v>
      </c>
      <c r="H22" s="232" t="s">
        <v>131</v>
      </c>
      <c r="I22" s="232" t="s">
        <v>132</v>
      </c>
      <c r="J22" s="232" t="s">
        <v>133</v>
      </c>
      <c r="K22" s="234" t="s">
        <v>368</v>
      </c>
      <c r="L22" s="232" t="s">
        <v>369</v>
      </c>
      <c r="M22" s="232" t="s">
        <v>370</v>
      </c>
      <c r="N22" s="232" t="s">
        <v>128</v>
      </c>
      <c r="O22" s="232" t="s">
        <v>130</v>
      </c>
      <c r="P22" s="232" t="s">
        <v>131</v>
      </c>
      <c r="Q22" s="232" t="s">
        <v>132</v>
      </c>
      <c r="R22" s="232" t="s">
        <v>133</v>
      </c>
      <c r="S22" s="246" t="s">
        <v>368</v>
      </c>
      <c r="T22" s="232" t="s">
        <v>369</v>
      </c>
      <c r="U22" s="232" t="s">
        <v>370</v>
      </c>
      <c r="V22" s="232" t="s">
        <v>128</v>
      </c>
      <c r="W22" s="232" t="s">
        <v>130</v>
      </c>
      <c r="X22" s="232" t="s">
        <v>131</v>
      </c>
      <c r="Y22" s="232" t="s">
        <v>132</v>
      </c>
      <c r="Z22" s="232" t="s">
        <v>133</v>
      </c>
      <c r="AA22" s="234" t="s">
        <v>368</v>
      </c>
      <c r="AB22" s="232" t="s">
        <v>369</v>
      </c>
      <c r="AC22" s="232" t="s">
        <v>370</v>
      </c>
      <c r="AD22" s="232" t="s">
        <v>128</v>
      </c>
      <c r="AE22" s="232" t="s">
        <v>130</v>
      </c>
      <c r="AF22" s="232" t="s">
        <v>131</v>
      </c>
      <c r="AG22" s="232" t="s">
        <v>132</v>
      </c>
      <c r="AH22" s="232" t="s">
        <v>133</v>
      </c>
    </row>
    <row r="23" spans="1:34" x14ac:dyDescent="0.25">
      <c r="B23" s="381" t="s">
        <v>378</v>
      </c>
      <c r="C23" s="382">
        <v>0</v>
      </c>
      <c r="D23" s="383">
        <v>0</v>
      </c>
      <c r="E23" s="383">
        <v>0</v>
      </c>
      <c r="F23" s="383">
        <v>0</v>
      </c>
      <c r="G23" s="383">
        <v>42</v>
      </c>
      <c r="H23" s="383">
        <v>2</v>
      </c>
      <c r="I23" s="383">
        <v>4.4000000000000004</v>
      </c>
      <c r="J23" s="383">
        <v>0</v>
      </c>
      <c r="K23" s="384" t="str">
        <f t="shared" ref="K23:K35" si="6">IFERROR(C23/SUM(C$23:C$35),"-")</f>
        <v>-</v>
      </c>
      <c r="L23" s="385">
        <f t="shared" ref="L23:L35" si="7">IFERROR(D23/SUM(D$23:D$35),"-")</f>
        <v>0</v>
      </c>
      <c r="M23" s="385">
        <f t="shared" ref="M23:M35" si="8">IFERROR(E23/SUM(E$23:E$35),"-")</f>
        <v>0</v>
      </c>
      <c r="N23" s="385" t="str">
        <f t="shared" ref="N23:N35" si="9">IFERROR(F23/SUM(F$23:F$35),"-")</f>
        <v>-</v>
      </c>
      <c r="O23" s="385">
        <f t="shared" ref="O23:O35" si="10">IFERROR(G23/SUM(G$23:G$35),"-")</f>
        <v>9.0712742980561561E-2</v>
      </c>
      <c r="P23" s="385">
        <f t="shared" ref="P23:P35" si="11">IFERROR(H23/SUM(H$23:H$35),"-")</f>
        <v>9.5693779904306216E-3</v>
      </c>
      <c r="Q23" s="385">
        <f t="shared" ref="Q23:Q35" si="12">IFERROR(I23/SUM(I$23:I$35),"-")</f>
        <v>1.4075495841330776E-2</v>
      </c>
      <c r="R23" s="385">
        <f t="shared" ref="R23:R35" si="13">IFERROR(J23/SUM(J$23:J$35),"-")</f>
        <v>0</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379</v>
      </c>
      <c r="C24" s="248">
        <v>0</v>
      </c>
      <c r="D24" s="236">
        <v>0</v>
      </c>
      <c r="E24" s="236">
        <v>0</v>
      </c>
      <c r="F24" s="236">
        <v>0</v>
      </c>
      <c r="G24" s="236">
        <v>0</v>
      </c>
      <c r="H24" s="236">
        <v>0</v>
      </c>
      <c r="I24" s="236">
        <v>0</v>
      </c>
      <c r="J24" s="236">
        <v>0</v>
      </c>
      <c r="K24" s="238" t="str">
        <f t="shared" si="6"/>
        <v>-</v>
      </c>
      <c r="L24" s="275">
        <f t="shared" si="7"/>
        <v>0</v>
      </c>
      <c r="M24" s="275">
        <f t="shared" si="8"/>
        <v>0</v>
      </c>
      <c r="N24" s="275" t="str">
        <f t="shared" si="9"/>
        <v>-</v>
      </c>
      <c r="O24" s="275">
        <f t="shared" si="10"/>
        <v>0</v>
      </c>
      <c r="P24" s="275">
        <f t="shared" si="11"/>
        <v>0</v>
      </c>
      <c r="Q24" s="275">
        <f t="shared" si="12"/>
        <v>0</v>
      </c>
      <c r="R24" s="275">
        <f t="shared" si="13"/>
        <v>0</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380</v>
      </c>
      <c r="C25" s="247">
        <v>0</v>
      </c>
      <c r="D25" s="235">
        <v>0</v>
      </c>
      <c r="E25" s="235">
        <v>0</v>
      </c>
      <c r="F25" s="235">
        <v>0</v>
      </c>
      <c r="G25" s="235">
        <v>98</v>
      </c>
      <c r="H25" s="235">
        <v>31</v>
      </c>
      <c r="I25" s="235">
        <v>57.1</v>
      </c>
      <c r="J25" s="235">
        <v>7</v>
      </c>
      <c r="K25" s="237" t="str">
        <f t="shared" si="6"/>
        <v>-</v>
      </c>
      <c r="L25" s="165">
        <f t="shared" si="7"/>
        <v>0</v>
      </c>
      <c r="M25" s="165">
        <f t="shared" si="8"/>
        <v>0</v>
      </c>
      <c r="N25" s="165" t="str">
        <f t="shared" si="9"/>
        <v>-</v>
      </c>
      <c r="O25" s="165">
        <f t="shared" si="10"/>
        <v>0.21166306695464362</v>
      </c>
      <c r="P25" s="165">
        <f t="shared" si="11"/>
        <v>0.14832535885167464</v>
      </c>
      <c r="Q25" s="165">
        <f t="shared" si="12"/>
        <v>0.18266154830454256</v>
      </c>
      <c r="R25" s="165">
        <f t="shared" si="13"/>
        <v>0.2</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381</v>
      </c>
      <c r="C26" s="248">
        <v>0</v>
      </c>
      <c r="D26" s="236">
        <v>0</v>
      </c>
      <c r="E26" s="236">
        <v>0</v>
      </c>
      <c r="F26" s="236">
        <v>0</v>
      </c>
      <c r="G26" s="236">
        <v>9</v>
      </c>
      <c r="H26" s="236">
        <v>2</v>
      </c>
      <c r="I26" s="236">
        <v>6.8</v>
      </c>
      <c r="J26" s="236">
        <v>0</v>
      </c>
      <c r="K26" s="238" t="str">
        <f t="shared" si="6"/>
        <v>-</v>
      </c>
      <c r="L26" s="275">
        <f t="shared" si="7"/>
        <v>0</v>
      </c>
      <c r="M26" s="275">
        <f t="shared" si="8"/>
        <v>0</v>
      </c>
      <c r="N26" s="275" t="str">
        <f t="shared" si="9"/>
        <v>-</v>
      </c>
      <c r="O26" s="275">
        <f t="shared" si="10"/>
        <v>1.9438444924406047E-2</v>
      </c>
      <c r="P26" s="275">
        <f t="shared" si="11"/>
        <v>9.5693779904306216E-3</v>
      </c>
      <c r="Q26" s="275">
        <f t="shared" si="12"/>
        <v>2.1753039027511197E-2</v>
      </c>
      <c r="R26" s="275">
        <f t="shared" si="13"/>
        <v>0</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382</v>
      </c>
      <c r="C27" s="247">
        <v>0</v>
      </c>
      <c r="D27" s="235">
        <v>0</v>
      </c>
      <c r="E27" s="235">
        <v>0</v>
      </c>
      <c r="F27" s="235">
        <v>0</v>
      </c>
      <c r="G27" s="235">
        <v>11</v>
      </c>
      <c r="H27" s="235">
        <v>24</v>
      </c>
      <c r="I27" s="235">
        <f>C49</f>
        <v>13.8</v>
      </c>
      <c r="J27" s="235">
        <f>D49</f>
        <v>0</v>
      </c>
      <c r="K27" s="237" t="str">
        <f t="shared" si="6"/>
        <v>-</v>
      </c>
      <c r="L27" s="165">
        <f t="shared" si="7"/>
        <v>0</v>
      </c>
      <c r="M27" s="165">
        <f t="shared" si="8"/>
        <v>0</v>
      </c>
      <c r="N27" s="165" t="str">
        <f t="shared" si="9"/>
        <v>-</v>
      </c>
      <c r="O27" s="165">
        <f t="shared" si="10"/>
        <v>2.3758099352051837E-2</v>
      </c>
      <c r="P27" s="165">
        <f t="shared" si="11"/>
        <v>0.11483253588516747</v>
      </c>
      <c r="Q27" s="165">
        <f t="shared" si="12"/>
        <v>4.4145873320537432E-2</v>
      </c>
      <c r="R27" s="165">
        <f t="shared" si="13"/>
        <v>0</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383</v>
      </c>
      <c r="C28" s="248">
        <v>0</v>
      </c>
      <c r="D28" s="236">
        <v>0</v>
      </c>
      <c r="E28" s="236">
        <v>0</v>
      </c>
      <c r="F28" s="236">
        <v>0</v>
      </c>
      <c r="G28" s="236">
        <v>0</v>
      </c>
      <c r="H28" s="236">
        <v>0</v>
      </c>
      <c r="I28" s="236">
        <v>0.8</v>
      </c>
      <c r="J28" s="236">
        <v>0</v>
      </c>
      <c r="K28" s="238" t="str">
        <f t="shared" si="6"/>
        <v>-</v>
      </c>
      <c r="L28" s="275">
        <f t="shared" si="7"/>
        <v>0</v>
      </c>
      <c r="M28" s="275">
        <f t="shared" si="8"/>
        <v>0</v>
      </c>
      <c r="N28" s="275" t="str">
        <f t="shared" si="9"/>
        <v>-</v>
      </c>
      <c r="O28" s="275">
        <f t="shared" si="10"/>
        <v>0</v>
      </c>
      <c r="P28" s="275">
        <f t="shared" si="11"/>
        <v>0</v>
      </c>
      <c r="Q28" s="275">
        <f t="shared" si="12"/>
        <v>2.5591810620601411E-3</v>
      </c>
      <c r="R28" s="275">
        <f t="shared" si="13"/>
        <v>0</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384</v>
      </c>
      <c r="C29" s="247">
        <v>0</v>
      </c>
      <c r="D29" s="235">
        <v>0</v>
      </c>
      <c r="E29" s="235">
        <v>0</v>
      </c>
      <c r="F29" s="235">
        <v>0</v>
      </c>
      <c r="G29" s="235">
        <v>30</v>
      </c>
      <c r="H29" s="235">
        <v>5</v>
      </c>
      <c r="I29" s="235">
        <v>0</v>
      </c>
      <c r="J29" s="235">
        <v>0</v>
      </c>
      <c r="K29" s="237" t="str">
        <f t="shared" si="6"/>
        <v>-</v>
      </c>
      <c r="L29" s="165">
        <f t="shared" si="7"/>
        <v>0</v>
      </c>
      <c r="M29" s="165">
        <f t="shared" si="8"/>
        <v>0</v>
      </c>
      <c r="N29" s="165" t="str">
        <f t="shared" si="9"/>
        <v>-</v>
      </c>
      <c r="O29" s="165">
        <f t="shared" si="10"/>
        <v>6.4794816414686832E-2</v>
      </c>
      <c r="P29" s="165">
        <f t="shared" si="11"/>
        <v>2.3923444976076555E-2</v>
      </c>
      <c r="Q29" s="165">
        <f t="shared" si="12"/>
        <v>0</v>
      </c>
      <c r="R29" s="165">
        <f t="shared" si="13"/>
        <v>0</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385</v>
      </c>
      <c r="C30" s="248">
        <v>0</v>
      </c>
      <c r="D30" s="236">
        <v>0</v>
      </c>
      <c r="E30" s="236">
        <v>0</v>
      </c>
      <c r="F30" s="236">
        <v>0</v>
      </c>
      <c r="G30" s="236">
        <v>26</v>
      </c>
      <c r="H30" s="236">
        <v>4</v>
      </c>
      <c r="I30" s="236">
        <v>0</v>
      </c>
      <c r="J30" s="236">
        <v>0</v>
      </c>
      <c r="K30" s="238" t="str">
        <f t="shared" si="6"/>
        <v>-</v>
      </c>
      <c r="L30" s="275">
        <f t="shared" si="7"/>
        <v>0</v>
      </c>
      <c r="M30" s="275">
        <f t="shared" si="8"/>
        <v>0</v>
      </c>
      <c r="N30" s="275" t="str">
        <f t="shared" si="9"/>
        <v>-</v>
      </c>
      <c r="O30" s="275">
        <f t="shared" si="10"/>
        <v>5.6155507559395246E-2</v>
      </c>
      <c r="P30" s="275">
        <f t="shared" si="11"/>
        <v>1.9138755980861243E-2</v>
      </c>
      <c r="Q30" s="275">
        <f t="shared" si="12"/>
        <v>0</v>
      </c>
      <c r="R30" s="275">
        <f t="shared" si="13"/>
        <v>0</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386</v>
      </c>
      <c r="C31" s="247">
        <v>0</v>
      </c>
      <c r="D31" s="235">
        <v>206</v>
      </c>
      <c r="E31" s="235">
        <v>166</v>
      </c>
      <c r="F31" s="235">
        <v>0</v>
      </c>
      <c r="G31" s="235">
        <v>5</v>
      </c>
      <c r="H31" s="235">
        <v>0</v>
      </c>
      <c r="I31" s="235">
        <v>5</v>
      </c>
      <c r="J31" s="235">
        <v>0</v>
      </c>
      <c r="K31" s="237" t="str">
        <f t="shared" si="6"/>
        <v>-</v>
      </c>
      <c r="L31" s="165">
        <f t="shared" si="7"/>
        <v>1</v>
      </c>
      <c r="M31" s="165">
        <f t="shared" si="8"/>
        <v>1</v>
      </c>
      <c r="N31" s="165" t="str">
        <f t="shared" si="9"/>
        <v>-</v>
      </c>
      <c r="O31" s="165">
        <f t="shared" si="10"/>
        <v>1.079913606911447E-2</v>
      </c>
      <c r="P31" s="165">
        <f t="shared" si="11"/>
        <v>0</v>
      </c>
      <c r="Q31" s="165">
        <f t="shared" si="12"/>
        <v>1.5994881637875883E-2</v>
      </c>
      <c r="R31" s="165">
        <f t="shared" si="13"/>
        <v>0</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387</v>
      </c>
      <c r="C32" s="248">
        <v>0</v>
      </c>
      <c r="D32" s="236">
        <v>0</v>
      </c>
      <c r="E32" s="236">
        <v>0</v>
      </c>
      <c r="F32" s="236">
        <v>0</v>
      </c>
      <c r="G32" s="236">
        <v>70</v>
      </c>
      <c r="H32" s="236">
        <v>67</v>
      </c>
      <c r="I32" s="236">
        <f>C57</f>
        <v>55</v>
      </c>
      <c r="J32" s="236">
        <f>D57</f>
        <v>28</v>
      </c>
      <c r="K32" s="238" t="str">
        <f t="shared" si="6"/>
        <v>-</v>
      </c>
      <c r="L32" s="275">
        <f t="shared" si="7"/>
        <v>0</v>
      </c>
      <c r="M32" s="275">
        <f t="shared" si="8"/>
        <v>0</v>
      </c>
      <c r="N32" s="275" t="str">
        <f t="shared" si="9"/>
        <v>-</v>
      </c>
      <c r="O32" s="275">
        <f t="shared" si="10"/>
        <v>0.15118790496760259</v>
      </c>
      <c r="P32" s="275">
        <f t="shared" si="11"/>
        <v>0.32057416267942584</v>
      </c>
      <c r="Q32" s="275">
        <f t="shared" si="12"/>
        <v>0.1759436980166347</v>
      </c>
      <c r="R32" s="275">
        <f t="shared" si="13"/>
        <v>0.8</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388</v>
      </c>
      <c r="C33" s="247">
        <v>0</v>
      </c>
      <c r="D33" s="235">
        <v>0</v>
      </c>
      <c r="E33" s="235">
        <v>0</v>
      </c>
      <c r="F33" s="235">
        <v>0</v>
      </c>
      <c r="G33" s="235">
        <v>57</v>
      </c>
      <c r="H33" s="235">
        <v>23</v>
      </c>
      <c r="I33" s="235">
        <v>30</v>
      </c>
      <c r="J33" s="235">
        <v>0</v>
      </c>
      <c r="K33" s="237" t="str">
        <f t="shared" si="6"/>
        <v>-</v>
      </c>
      <c r="L33" s="165">
        <f t="shared" si="7"/>
        <v>0</v>
      </c>
      <c r="M33" s="165">
        <f t="shared" si="8"/>
        <v>0</v>
      </c>
      <c r="N33" s="165" t="str">
        <f t="shared" si="9"/>
        <v>-</v>
      </c>
      <c r="O33" s="165">
        <f t="shared" si="10"/>
        <v>0.12311015118790497</v>
      </c>
      <c r="P33" s="165">
        <f t="shared" si="11"/>
        <v>0.11004784688995216</v>
      </c>
      <c r="Q33" s="165">
        <f t="shared" si="12"/>
        <v>9.5969289827255291E-2</v>
      </c>
      <c r="R33" s="165">
        <f t="shared" si="13"/>
        <v>0</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389</v>
      </c>
      <c r="C34" s="248">
        <v>0</v>
      </c>
      <c r="D34" s="236">
        <v>0</v>
      </c>
      <c r="E34" s="236">
        <v>0</v>
      </c>
      <c r="F34" s="236">
        <v>0</v>
      </c>
      <c r="G34" s="236">
        <v>0</v>
      </c>
      <c r="H34" s="236">
        <v>4</v>
      </c>
      <c r="I34" s="236">
        <v>1.2</v>
      </c>
      <c r="J34" s="236">
        <v>0</v>
      </c>
      <c r="K34" s="238" t="str">
        <f t="shared" si="6"/>
        <v>-</v>
      </c>
      <c r="L34" s="275">
        <f t="shared" si="7"/>
        <v>0</v>
      </c>
      <c r="M34" s="275">
        <f t="shared" si="8"/>
        <v>0</v>
      </c>
      <c r="N34" s="275" t="str">
        <f t="shared" si="9"/>
        <v>-</v>
      </c>
      <c r="O34" s="275">
        <f t="shared" si="10"/>
        <v>0</v>
      </c>
      <c r="P34" s="275">
        <f t="shared" si="11"/>
        <v>1.9138755980861243E-2</v>
      </c>
      <c r="Q34" s="275">
        <f t="shared" si="12"/>
        <v>3.8387715930902114E-3</v>
      </c>
      <c r="R34" s="275">
        <f t="shared" si="13"/>
        <v>0</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183</v>
      </c>
      <c r="C35" s="387">
        <v>0</v>
      </c>
      <c r="D35" s="388">
        <v>0</v>
      </c>
      <c r="E35" s="388">
        <v>0</v>
      </c>
      <c r="F35" s="388">
        <v>0</v>
      </c>
      <c r="G35" s="388">
        <v>115</v>
      </c>
      <c r="H35" s="389">
        <v>47</v>
      </c>
      <c r="I35" s="389">
        <f>SUM(C63,C41,C45:C48,C56,C60)</f>
        <v>138.5</v>
      </c>
      <c r="J35" s="389">
        <f>SUM(D63,D41,D45:D48,D56,D60)</f>
        <v>0</v>
      </c>
      <c r="K35" s="390" t="str">
        <f t="shared" si="6"/>
        <v>-</v>
      </c>
      <c r="L35" s="391">
        <f t="shared" si="7"/>
        <v>0</v>
      </c>
      <c r="M35" s="391">
        <f t="shared" si="8"/>
        <v>0</v>
      </c>
      <c r="N35" s="391" t="str">
        <f t="shared" si="9"/>
        <v>-</v>
      </c>
      <c r="O35" s="391">
        <f t="shared" si="10"/>
        <v>0.24838012958963282</v>
      </c>
      <c r="P35" s="392">
        <f t="shared" si="11"/>
        <v>0.22488038277511962</v>
      </c>
      <c r="Q35" s="392">
        <f t="shared" si="12"/>
        <v>0.4430582213691619</v>
      </c>
      <c r="R35" s="392">
        <f t="shared" si="13"/>
        <v>0</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141</v>
      </c>
      <c r="C37" s="795" t="str">
        <f>$A$1</f>
        <v>North Lanarkshire</v>
      </c>
      <c r="D37" s="769"/>
      <c r="E37" s="769"/>
      <c r="F37" s="769"/>
      <c r="G37" s="795" t="s">
        <v>120</v>
      </c>
      <c r="H37" s="769"/>
      <c r="I37" s="769"/>
      <c r="J37" s="769"/>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61" t="s">
        <v>127</v>
      </c>
      <c r="D38" s="793"/>
      <c r="E38" s="762" t="s">
        <v>134</v>
      </c>
      <c r="F38" s="762"/>
      <c r="G38" s="761" t="s">
        <v>127</v>
      </c>
      <c r="H38" s="793"/>
      <c r="I38" s="762" t="s">
        <v>134</v>
      </c>
      <c r="J38" s="762"/>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390</v>
      </c>
      <c r="C39" s="640" t="s">
        <v>132</v>
      </c>
      <c r="D39" s="641" t="s">
        <v>133</v>
      </c>
      <c r="E39" s="5" t="s">
        <v>132</v>
      </c>
      <c r="F39" s="5" t="s">
        <v>133</v>
      </c>
      <c r="G39" s="640" t="s">
        <v>132</v>
      </c>
      <c r="H39" s="641" t="s">
        <v>133</v>
      </c>
      <c r="I39" s="5" t="s">
        <v>132</v>
      </c>
      <c r="J39" s="5" t="s">
        <v>133</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378</v>
      </c>
      <c r="C40" s="382">
        <v>4.4000000000000004</v>
      </c>
      <c r="D40" s="645">
        <v>0</v>
      </c>
      <c r="E40" s="385">
        <f>IFERROR(C40/SUM(C$40:C$49,C$52:C$57,C$60:C$63),"-")</f>
        <v>1.4075495841330776E-2</v>
      </c>
      <c r="F40" s="385">
        <f t="shared" ref="F40:F63" si="22">IFERROR(D40/SUM(D$40:D$49,D$52:D$57,D$60:D$63),"-")</f>
        <v>0</v>
      </c>
      <c r="G40" s="382">
        <v>197.95</v>
      </c>
      <c r="H40" s="645">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391</v>
      </c>
      <c r="C41" s="248">
        <v>31.9</v>
      </c>
      <c r="D41" s="188">
        <v>0</v>
      </c>
      <c r="E41" s="275">
        <f t="shared" ref="E41:E63" si="24">IFERROR(C41/SUM(C$40:C$49,C$52:C$57,C$60:C$63),"-")</f>
        <v>0.10204734484964811</v>
      </c>
      <c r="F41" s="275">
        <f t="shared" si="22"/>
        <v>0</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379</v>
      </c>
      <c r="C42" s="247">
        <v>0</v>
      </c>
      <c r="D42" s="189">
        <v>0</v>
      </c>
      <c r="E42" s="165">
        <f t="shared" si="24"/>
        <v>0</v>
      </c>
      <c r="F42" s="165">
        <f t="shared" si="22"/>
        <v>0</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380</v>
      </c>
      <c r="C43" s="248">
        <v>57.1</v>
      </c>
      <c r="D43" s="188">
        <v>7</v>
      </c>
      <c r="E43" s="275">
        <f t="shared" si="24"/>
        <v>0.18266154830454256</v>
      </c>
      <c r="F43" s="275">
        <f t="shared" si="22"/>
        <v>0.2</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381</v>
      </c>
      <c r="C44" s="247">
        <v>6.8</v>
      </c>
      <c r="D44" s="189">
        <v>0</v>
      </c>
      <c r="E44" s="165">
        <f t="shared" si="24"/>
        <v>2.1753039027511197E-2</v>
      </c>
      <c r="F44" s="165">
        <f t="shared" si="22"/>
        <v>0</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392</v>
      </c>
      <c r="C45" s="248">
        <v>3.6</v>
      </c>
      <c r="D45" s="188">
        <v>0</v>
      </c>
      <c r="E45" s="275">
        <f t="shared" si="24"/>
        <v>1.1516314779270636E-2</v>
      </c>
      <c r="F45" s="275">
        <f t="shared" si="22"/>
        <v>0</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393</v>
      </c>
      <c r="C46" s="247">
        <v>0.5</v>
      </c>
      <c r="D46" s="189">
        <v>0</v>
      </c>
      <c r="E46" s="165">
        <f t="shared" si="24"/>
        <v>1.5994881637875881E-3</v>
      </c>
      <c r="F46" s="165">
        <f t="shared" si="22"/>
        <v>0</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394</v>
      </c>
      <c r="C47" s="248">
        <v>3.5</v>
      </c>
      <c r="D47" s="188">
        <v>0</v>
      </c>
      <c r="E47" s="275">
        <f t="shared" si="24"/>
        <v>1.1196417146513118E-2</v>
      </c>
      <c r="F47" s="275">
        <f t="shared" si="22"/>
        <v>0</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395</v>
      </c>
      <c r="C48" s="247">
        <v>2</v>
      </c>
      <c r="D48" s="189">
        <v>0</v>
      </c>
      <c r="E48" s="165">
        <f t="shared" si="24"/>
        <v>6.3979526551503525E-3</v>
      </c>
      <c r="F48" s="165">
        <f t="shared" si="22"/>
        <v>0</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382</v>
      </c>
      <c r="C49" s="248">
        <v>13.8</v>
      </c>
      <c r="D49" s="188">
        <v>0</v>
      </c>
      <c r="E49" s="275">
        <f t="shared" si="24"/>
        <v>4.4145873320537432E-2</v>
      </c>
      <c r="F49" s="275">
        <f t="shared" si="22"/>
        <v>0</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396</v>
      </c>
      <c r="C50" s="642">
        <v>8.9</v>
      </c>
      <c r="D50" s="646">
        <v>0</v>
      </c>
      <c r="E50" s="499">
        <f t="shared" si="24"/>
        <v>2.8470889315419069E-2</v>
      </c>
      <c r="F50" s="499">
        <f t="shared" si="22"/>
        <v>0</v>
      </c>
      <c r="G50" s="642">
        <v>76.349999999999994</v>
      </c>
      <c r="H50" s="646">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397</v>
      </c>
      <c r="C51" s="643">
        <v>4.9000000000000004</v>
      </c>
      <c r="D51" s="647">
        <v>0</v>
      </c>
      <c r="E51" s="501">
        <f>IFERROR(C51/SUM(C$40:C$49,C$52:C$57,C$60:C$63),"-")</f>
        <v>1.5674984005118364E-2</v>
      </c>
      <c r="F51" s="501">
        <f t="shared" si="22"/>
        <v>0</v>
      </c>
      <c r="G51" s="643">
        <v>27.25</v>
      </c>
      <c r="H51" s="647">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383</v>
      </c>
      <c r="C52" s="247">
        <v>0.8</v>
      </c>
      <c r="D52" s="189">
        <v>0</v>
      </c>
      <c r="E52" s="165">
        <f t="shared" si="24"/>
        <v>2.5591810620601411E-3</v>
      </c>
      <c r="F52" s="165">
        <f t="shared" si="22"/>
        <v>0</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384</v>
      </c>
      <c r="C53" s="248">
        <v>0</v>
      </c>
      <c r="D53" s="188">
        <v>0</v>
      </c>
      <c r="E53" s="275">
        <f t="shared" si="24"/>
        <v>0</v>
      </c>
      <c r="F53" s="275">
        <f t="shared" si="22"/>
        <v>0</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385</v>
      </c>
      <c r="C54" s="247">
        <v>0</v>
      </c>
      <c r="D54" s="189">
        <v>0</v>
      </c>
      <c r="E54" s="165">
        <f t="shared" si="24"/>
        <v>0</v>
      </c>
      <c r="F54" s="165">
        <f t="shared" si="22"/>
        <v>0</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386</v>
      </c>
      <c r="C55" s="248">
        <v>5</v>
      </c>
      <c r="D55" s="188">
        <v>0</v>
      </c>
      <c r="E55" s="275">
        <f t="shared" si="24"/>
        <v>1.5994881637875883E-2</v>
      </c>
      <c r="F55" s="275">
        <f t="shared" si="22"/>
        <v>0</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398</v>
      </c>
      <c r="C56" s="247">
        <v>1</v>
      </c>
      <c r="D56" s="189">
        <v>0</v>
      </c>
      <c r="E56" s="165">
        <f t="shared" si="24"/>
        <v>3.1989763275751763E-3</v>
      </c>
      <c r="F56" s="165">
        <f t="shared" si="22"/>
        <v>0</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387</v>
      </c>
      <c r="C57" s="248">
        <v>55</v>
      </c>
      <c r="D57" s="188">
        <v>28</v>
      </c>
      <c r="E57" s="275">
        <f t="shared" si="24"/>
        <v>0.1759436980166347</v>
      </c>
      <c r="F57" s="275">
        <f t="shared" si="22"/>
        <v>0.8</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399</v>
      </c>
      <c r="C58" s="642">
        <v>47</v>
      </c>
      <c r="D58" s="646">
        <v>0</v>
      </c>
      <c r="E58" s="499">
        <f t="shared" si="24"/>
        <v>0.15035188739603328</v>
      </c>
      <c r="F58" s="499">
        <f t="shared" si="22"/>
        <v>0</v>
      </c>
      <c r="G58" s="642">
        <v>373.85</v>
      </c>
      <c r="H58" s="646">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400</v>
      </c>
      <c r="C59" s="643">
        <v>8</v>
      </c>
      <c r="D59" s="647">
        <v>0</v>
      </c>
      <c r="E59" s="501">
        <f t="shared" si="24"/>
        <v>2.559181062060141E-2</v>
      </c>
      <c r="F59" s="501">
        <f t="shared" si="22"/>
        <v>0</v>
      </c>
      <c r="G59" s="643">
        <v>124.81</v>
      </c>
      <c r="H59" s="647">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401</v>
      </c>
      <c r="C60" s="247">
        <v>0</v>
      </c>
      <c r="D60" s="189">
        <v>0</v>
      </c>
      <c r="E60" s="165">
        <f t="shared" si="24"/>
        <v>0</v>
      </c>
      <c r="F60" s="165">
        <f t="shared" si="22"/>
        <v>0</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388</v>
      </c>
      <c r="C61" s="248">
        <v>30</v>
      </c>
      <c r="D61" s="188">
        <v>0</v>
      </c>
      <c r="E61" s="275">
        <f t="shared" si="24"/>
        <v>9.5969289827255291E-2</v>
      </c>
      <c r="F61" s="275">
        <f t="shared" si="22"/>
        <v>0</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389</v>
      </c>
      <c r="C62" s="247">
        <v>1.2</v>
      </c>
      <c r="D62" s="189">
        <v>0</v>
      </c>
      <c r="E62" s="165">
        <f t="shared" si="24"/>
        <v>3.8387715930902114E-3</v>
      </c>
      <c r="F62" s="165">
        <f t="shared" si="22"/>
        <v>0</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183</v>
      </c>
      <c r="C63" s="644">
        <v>96</v>
      </c>
      <c r="D63" s="648">
        <v>0</v>
      </c>
      <c r="E63" s="503">
        <f t="shared" si="24"/>
        <v>0.30710172744721692</v>
      </c>
      <c r="F63" s="503">
        <f t="shared" si="22"/>
        <v>0</v>
      </c>
      <c r="G63" s="644">
        <v>924.2</v>
      </c>
      <c r="H63" s="648">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402</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278</v>
      </c>
    </row>
  </sheetData>
  <mergeCells count="19">
    <mergeCell ref="C38:D38"/>
    <mergeCell ref="E38:F38"/>
    <mergeCell ref="M10:V10"/>
    <mergeCell ref="M11:T11"/>
    <mergeCell ref="U11:V11"/>
    <mergeCell ref="S20:AH20"/>
    <mergeCell ref="S21:Z21"/>
    <mergeCell ref="AA21:AH21"/>
    <mergeCell ref="G37:J37"/>
    <mergeCell ref="G38:H38"/>
    <mergeCell ref="I38:J38"/>
    <mergeCell ref="C37:F37"/>
    <mergeCell ref="A1:C1"/>
    <mergeCell ref="C11:J11"/>
    <mergeCell ref="K11:L11"/>
    <mergeCell ref="C10:L10"/>
    <mergeCell ref="C21:J21"/>
    <mergeCell ref="K21:R21"/>
    <mergeCell ref="C20:R20"/>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39" display="Table OP1.1 Debt Advice Outputs 2014/15 to 2021/221" xr:uid="{81B82F9E-1C8B-435A-904B-3255F4498363}"/>
    <hyperlink ref="A18" location="'Notes &amp; Caveats'!A40" display="Table OP1.2 Debt Strategy Breakdown 2014/15 to 2021/22" xr:uid="{8B00101A-8E52-467C-BBAD-0F0E65B26D4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activeCell="A214" sqref="A214"/>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56" t="s">
        <v>1</v>
      </c>
      <c r="B1" s="756"/>
      <c r="C1" s="756"/>
    </row>
    <row r="2" spans="1:12" x14ac:dyDescent="0.25">
      <c r="A2" s="5" t="s">
        <v>403</v>
      </c>
    </row>
    <row r="3" spans="1:12" x14ac:dyDescent="0.25">
      <c r="A3" s="142" t="s">
        <v>20</v>
      </c>
    </row>
    <row r="4" spans="1:12" x14ac:dyDescent="0.25">
      <c r="A4" s="5"/>
      <c r="C4" s="141"/>
    </row>
    <row r="5" spans="1:12" x14ac:dyDescent="0.25">
      <c r="A5" s="141" t="s">
        <v>404</v>
      </c>
      <c r="C5" s="142" t="s">
        <v>71</v>
      </c>
    </row>
    <row r="6" spans="1:12" x14ac:dyDescent="0.25">
      <c r="A6" s="141" t="s">
        <v>405</v>
      </c>
      <c r="C6" s="142" t="s">
        <v>73</v>
      </c>
    </row>
    <row r="7" spans="1:12" x14ac:dyDescent="0.25">
      <c r="A7" s="141" t="s">
        <v>406</v>
      </c>
      <c r="C7" s="142" t="s">
        <v>75</v>
      </c>
    </row>
    <row r="8" spans="1:12" x14ac:dyDescent="0.25">
      <c r="A8" s="141" t="s">
        <v>407</v>
      </c>
      <c r="C8" s="142" t="s">
        <v>77</v>
      </c>
    </row>
    <row r="9" spans="1:12" x14ac:dyDescent="0.25">
      <c r="A9" s="141" t="s">
        <v>408</v>
      </c>
      <c r="C9" s="142" t="s">
        <v>79</v>
      </c>
    </row>
    <row r="10" spans="1:12" x14ac:dyDescent="0.25">
      <c r="A10" s="141" t="s">
        <v>409</v>
      </c>
      <c r="C10" s="142" t="s">
        <v>81</v>
      </c>
    </row>
    <row r="12" spans="1:12" ht="17.25" x14ac:dyDescent="0.25">
      <c r="A12" s="748" t="s">
        <v>410</v>
      </c>
    </row>
    <row r="14" spans="1:12" x14ac:dyDescent="0.25">
      <c r="D14" s="5"/>
      <c r="E14" s="5"/>
      <c r="F14" s="5"/>
      <c r="G14" s="5"/>
      <c r="H14" s="5"/>
      <c r="I14" s="5"/>
      <c r="J14" s="5"/>
      <c r="K14" s="5"/>
      <c r="L14" s="5"/>
    </row>
    <row r="15" spans="1:12" x14ac:dyDescent="0.25">
      <c r="C15" s="757" t="str">
        <f>$A$1</f>
        <v>North Lanarkshire</v>
      </c>
      <c r="D15" s="758"/>
      <c r="E15" s="758"/>
      <c r="F15" s="758"/>
      <c r="G15" s="773"/>
      <c r="H15" s="757" t="s">
        <v>120</v>
      </c>
      <c r="I15" s="758"/>
      <c r="J15" s="758"/>
      <c r="K15" s="758"/>
      <c r="L15" s="758"/>
    </row>
    <row r="16" spans="1:12" ht="15.75" thickBot="1" x14ac:dyDescent="0.3">
      <c r="B16" s="5" t="s">
        <v>411</v>
      </c>
      <c r="C16" s="197" t="s">
        <v>128</v>
      </c>
      <c r="D16" s="185" t="s">
        <v>130</v>
      </c>
      <c r="E16" s="185" t="s">
        <v>131</v>
      </c>
      <c r="F16" s="185" t="s">
        <v>132</v>
      </c>
      <c r="G16" s="185" t="s">
        <v>133</v>
      </c>
      <c r="H16" s="197" t="s">
        <v>128</v>
      </c>
      <c r="I16" s="185" t="s">
        <v>130</v>
      </c>
      <c r="J16" s="185" t="s">
        <v>131</v>
      </c>
      <c r="K16" s="185" t="s">
        <v>132</v>
      </c>
      <c r="L16" s="185" t="s">
        <v>133</v>
      </c>
    </row>
    <row r="17" spans="1:14" x14ac:dyDescent="0.25">
      <c r="B17" s="163" t="s">
        <v>411</v>
      </c>
      <c r="C17" s="339">
        <f>C62</f>
        <v>11344</v>
      </c>
      <c r="D17" s="340">
        <f t="shared" ref="D17:E17" si="0">D62</f>
        <v>0</v>
      </c>
      <c r="E17" s="340">
        <f t="shared" si="0"/>
        <v>15531</v>
      </c>
      <c r="F17" s="340">
        <v>16488.8</v>
      </c>
      <c r="G17" s="340">
        <v>13635.51</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412</v>
      </c>
      <c r="C18" s="481">
        <f>H62</f>
        <v>7508</v>
      </c>
      <c r="D18" s="402">
        <f>I62</f>
        <v>15746</v>
      </c>
      <c r="E18" s="402">
        <f>J62</f>
        <v>19727</v>
      </c>
      <c r="F18" s="402">
        <v>15947</v>
      </c>
      <c r="G18" s="402">
        <v>5791.94</v>
      </c>
      <c r="H18" s="481">
        <f>R62</f>
        <v>39432</v>
      </c>
      <c r="I18" s="402">
        <f t="shared" ref="I18:J18" si="2">S62</f>
        <v>55436.262999999999</v>
      </c>
      <c r="J18" s="402">
        <f t="shared" si="2"/>
        <v>75281.599999999991</v>
      </c>
      <c r="K18" s="402">
        <v>61153.45</v>
      </c>
      <c r="L18" s="402">
        <v>58597.583599999998</v>
      </c>
      <c r="M18" s="253"/>
    </row>
    <row r="19" spans="1:14" x14ac:dyDescent="0.25">
      <c r="F19" s="253"/>
    </row>
    <row r="20" spans="1:14" ht="17.25" x14ac:dyDescent="0.25">
      <c r="A20" s="748" t="s">
        <v>413</v>
      </c>
    </row>
    <row r="22" spans="1:14" x14ac:dyDescent="0.25">
      <c r="C22" s="757" t="str">
        <f>$A$1</f>
        <v>North Lanarkshire</v>
      </c>
      <c r="D22" s="758"/>
      <c r="E22" s="758"/>
      <c r="F22" s="758"/>
      <c r="G22" s="758"/>
      <c r="H22" s="757" t="s">
        <v>120</v>
      </c>
      <c r="I22" s="758"/>
      <c r="J22" s="758"/>
      <c r="K22" s="758"/>
      <c r="L22" s="758"/>
    </row>
    <row r="23" spans="1:14" ht="15.75" thickBot="1" x14ac:dyDescent="0.3">
      <c r="B23" s="5" t="s">
        <v>414</v>
      </c>
      <c r="C23" s="197" t="s">
        <v>128</v>
      </c>
      <c r="D23" s="185" t="s">
        <v>130</v>
      </c>
      <c r="E23" s="185" t="s">
        <v>131</v>
      </c>
      <c r="F23" s="185" t="s">
        <v>132</v>
      </c>
      <c r="G23" s="185" t="s">
        <v>133</v>
      </c>
      <c r="H23" s="197" t="s">
        <v>128</v>
      </c>
      <c r="I23" s="185" t="s">
        <v>130</v>
      </c>
      <c r="J23" s="185" t="s">
        <v>131</v>
      </c>
      <c r="K23" s="185" t="s">
        <v>132</v>
      </c>
      <c r="L23" s="185" t="s">
        <v>133</v>
      </c>
    </row>
    <row r="24" spans="1:14" x14ac:dyDescent="0.25">
      <c r="B24" s="163" t="s">
        <v>414</v>
      </c>
      <c r="C24" s="423">
        <f>C149</f>
        <v>599</v>
      </c>
      <c r="D24" s="421">
        <f t="shared" ref="D24:E24" si="3">D149</f>
        <v>0</v>
      </c>
      <c r="E24" s="421">
        <f t="shared" si="3"/>
        <v>1090</v>
      </c>
      <c r="F24" s="421">
        <v>249</v>
      </c>
      <c r="G24" s="421">
        <v>238.3</v>
      </c>
      <c r="H24" s="423">
        <f>P149</f>
        <v>7625</v>
      </c>
      <c r="I24" s="421">
        <f t="shared" ref="I24:J24" si="4">Q149</f>
        <v>8689.5740000000005</v>
      </c>
      <c r="J24" s="421">
        <f t="shared" si="4"/>
        <v>10742.045</v>
      </c>
      <c r="K24" s="421">
        <v>8407.35</v>
      </c>
      <c r="L24" s="421">
        <v>8110.8865999999998</v>
      </c>
    </row>
    <row r="25" spans="1:14" x14ac:dyDescent="0.25">
      <c r="B25" s="2" t="s">
        <v>415</v>
      </c>
      <c r="C25" s="82" t="s">
        <v>372</v>
      </c>
      <c r="D25" s="83">
        <f>H149</f>
        <v>0</v>
      </c>
      <c r="E25" s="83">
        <f>I149</f>
        <v>0</v>
      </c>
      <c r="F25" s="83">
        <v>433</v>
      </c>
      <c r="G25" s="83">
        <v>81.52</v>
      </c>
      <c r="H25" s="82" t="s">
        <v>372</v>
      </c>
      <c r="I25" s="83">
        <f>U149</f>
        <v>2057.884</v>
      </c>
      <c r="J25" s="83">
        <f>V149</f>
        <v>3233.6099999999997</v>
      </c>
      <c r="K25" s="83">
        <v>3633.31</v>
      </c>
      <c r="L25" s="83">
        <v>4120.9582</v>
      </c>
    </row>
    <row r="26" spans="1:14" x14ac:dyDescent="0.25">
      <c r="B26" s="91" t="s">
        <v>416</v>
      </c>
      <c r="C26" s="79" t="s">
        <v>372</v>
      </c>
      <c r="D26" s="80">
        <f>L149</f>
        <v>0</v>
      </c>
      <c r="E26" s="80">
        <f>M149</f>
        <v>0</v>
      </c>
      <c r="F26" s="80">
        <v>20.5</v>
      </c>
      <c r="G26" s="80">
        <v>0</v>
      </c>
      <c r="H26" s="79" t="s">
        <v>372</v>
      </c>
      <c r="I26" s="80">
        <f>Y149</f>
        <v>2621.5259999999998</v>
      </c>
      <c r="J26" s="80">
        <f>Z149</f>
        <v>2418.1999999999998</v>
      </c>
      <c r="K26" s="80">
        <v>1757.89</v>
      </c>
      <c r="L26" s="80">
        <v>1812.1559999999999</v>
      </c>
    </row>
    <row r="27" spans="1:14" x14ac:dyDescent="0.25">
      <c r="B27" s="2" t="s">
        <v>417</v>
      </c>
      <c r="C27" s="82" t="s">
        <v>372</v>
      </c>
      <c r="D27" s="83" t="s">
        <v>372</v>
      </c>
      <c r="E27" s="83" t="s">
        <v>372</v>
      </c>
      <c r="F27" s="83">
        <v>0</v>
      </c>
      <c r="G27" s="83">
        <v>0</v>
      </c>
      <c r="H27" s="82" t="s">
        <v>372</v>
      </c>
      <c r="I27" s="83" t="s">
        <v>372</v>
      </c>
      <c r="J27" s="83" t="s">
        <v>372</v>
      </c>
      <c r="K27" s="83">
        <v>817.22</v>
      </c>
      <c r="L27" s="83">
        <v>394.46899999999999</v>
      </c>
    </row>
    <row r="28" spans="1:14" ht="15.75" thickBot="1" x14ac:dyDescent="0.3">
      <c r="B28" s="403" t="s">
        <v>418</v>
      </c>
      <c r="C28" s="424" t="s">
        <v>372</v>
      </c>
      <c r="D28" s="422" t="s">
        <v>372</v>
      </c>
      <c r="E28" s="422" t="s">
        <v>372</v>
      </c>
      <c r="F28" s="422">
        <v>0</v>
      </c>
      <c r="G28" s="422">
        <v>0</v>
      </c>
      <c r="H28" s="424" t="s">
        <v>372</v>
      </c>
      <c r="I28" s="422" t="s">
        <v>372</v>
      </c>
      <c r="J28" s="422" t="s">
        <v>372</v>
      </c>
      <c r="K28" s="422">
        <v>140.32</v>
      </c>
      <c r="L28" s="422">
        <v>137.53700000000001</v>
      </c>
    </row>
    <row r="30" spans="1:14" ht="17.25" x14ac:dyDescent="0.25">
      <c r="A30" s="748" t="s">
        <v>419</v>
      </c>
    </row>
    <row r="32" spans="1:14" x14ac:dyDescent="0.25">
      <c r="C32" s="757" t="str">
        <f>$A$1</f>
        <v>North Lanarkshire</v>
      </c>
      <c r="D32" s="758"/>
      <c r="E32" s="758"/>
      <c r="F32" s="758"/>
      <c r="G32" s="758"/>
      <c r="H32" s="757" t="s">
        <v>120</v>
      </c>
      <c r="I32" s="758"/>
      <c r="J32" s="758"/>
      <c r="K32" s="758"/>
      <c r="L32" s="758"/>
    </row>
    <row r="33" spans="1:22" ht="15.75" thickBot="1" x14ac:dyDescent="0.3">
      <c r="B33" s="5" t="s">
        <v>420</v>
      </c>
      <c r="C33" s="197" t="s">
        <v>128</v>
      </c>
      <c r="D33" s="185" t="s">
        <v>130</v>
      </c>
      <c r="E33" s="185" t="s">
        <v>131</v>
      </c>
      <c r="F33" s="185" t="s">
        <v>132</v>
      </c>
      <c r="G33" s="185" t="s">
        <v>133</v>
      </c>
      <c r="H33" s="197" t="s">
        <v>128</v>
      </c>
      <c r="I33" s="185" t="s">
        <v>130</v>
      </c>
      <c r="J33" s="185" t="s">
        <v>131</v>
      </c>
      <c r="K33" s="185" t="s">
        <v>132</v>
      </c>
      <c r="L33" s="185" t="s">
        <v>133</v>
      </c>
    </row>
    <row r="34" spans="1:22" x14ac:dyDescent="0.25">
      <c r="B34" s="163" t="s">
        <v>420</v>
      </c>
      <c r="C34" s="423">
        <f>C236</f>
        <v>1207</v>
      </c>
      <c r="D34" s="421">
        <f t="shared" ref="D34:E34" si="5">D236</f>
        <v>2248</v>
      </c>
      <c r="E34" s="421">
        <f t="shared" si="5"/>
        <v>767</v>
      </c>
      <c r="F34" s="421">
        <v>679.9</v>
      </c>
      <c r="G34" s="421">
        <v>284.99</v>
      </c>
      <c r="H34" s="423">
        <f>P236</f>
        <v>9130</v>
      </c>
      <c r="I34" s="421">
        <f t="shared" ref="I34:J34" si="6">Q236</f>
        <v>10683.994999999999</v>
      </c>
      <c r="J34" s="421">
        <f t="shared" si="6"/>
        <v>8303.4249999999993</v>
      </c>
      <c r="K34" s="421">
        <v>5689.43</v>
      </c>
      <c r="L34" s="421">
        <v>3695.6648</v>
      </c>
    </row>
    <row r="35" spans="1:22" x14ac:dyDescent="0.25">
      <c r="B35" s="2" t="s">
        <v>421</v>
      </c>
      <c r="C35" s="82" t="s">
        <v>372</v>
      </c>
      <c r="D35" s="83">
        <f>H236</f>
        <v>1043</v>
      </c>
      <c r="E35" s="83">
        <f>I236</f>
        <v>387</v>
      </c>
      <c r="F35" s="83">
        <v>392</v>
      </c>
      <c r="G35" s="83">
        <v>202.89</v>
      </c>
      <c r="H35" s="82" t="s">
        <v>372</v>
      </c>
      <c r="I35" s="83">
        <f>U236</f>
        <v>6483.375</v>
      </c>
      <c r="J35" s="83">
        <f>V236</f>
        <v>5762.14</v>
      </c>
      <c r="K35" s="83">
        <v>3685.14</v>
      </c>
      <c r="L35" s="83">
        <v>2640.1824000000001</v>
      </c>
    </row>
    <row r="36" spans="1:22" x14ac:dyDescent="0.25">
      <c r="B36" s="91" t="s">
        <v>422</v>
      </c>
      <c r="C36" s="79" t="s">
        <v>372</v>
      </c>
      <c r="D36" s="80">
        <f>L236</f>
        <v>470</v>
      </c>
      <c r="E36" s="80">
        <f>M236</f>
        <v>243</v>
      </c>
      <c r="F36" s="80">
        <v>94.5</v>
      </c>
      <c r="G36" s="80">
        <v>47</v>
      </c>
      <c r="H36" s="79" t="s">
        <v>372</v>
      </c>
      <c r="I36" s="80">
        <f>Y236</f>
        <v>2004.25</v>
      </c>
      <c r="J36" s="80">
        <f>Z236</f>
        <v>1464</v>
      </c>
      <c r="K36" s="80">
        <v>791.17</v>
      </c>
      <c r="L36" s="80">
        <v>602.298</v>
      </c>
    </row>
    <row r="37" spans="1:22" x14ac:dyDescent="0.25">
      <c r="B37" s="2" t="s">
        <v>423</v>
      </c>
      <c r="C37" s="82" t="s">
        <v>372</v>
      </c>
      <c r="D37" s="83" t="s">
        <v>372</v>
      </c>
      <c r="E37" s="83" t="s">
        <v>372</v>
      </c>
      <c r="F37" s="83">
        <v>0</v>
      </c>
      <c r="G37" s="83">
        <v>0</v>
      </c>
      <c r="H37" s="82" t="s">
        <v>372</v>
      </c>
      <c r="I37" s="83" t="s">
        <v>372</v>
      </c>
      <c r="J37" s="83" t="s">
        <v>372</v>
      </c>
      <c r="K37" s="83">
        <v>618.09</v>
      </c>
      <c r="L37" s="83">
        <v>329.86700000000002</v>
      </c>
      <c r="M37" s="5"/>
    </row>
    <row r="38" spans="1:22" ht="15.75" thickBot="1" x14ac:dyDescent="0.3">
      <c r="B38" s="403" t="s">
        <v>424</v>
      </c>
      <c r="C38" s="424" t="s">
        <v>372</v>
      </c>
      <c r="D38" s="422" t="s">
        <v>372</v>
      </c>
      <c r="E38" s="422" t="s">
        <v>372</v>
      </c>
      <c r="F38" s="422">
        <v>0</v>
      </c>
      <c r="G38" s="422">
        <v>0</v>
      </c>
      <c r="H38" s="424" t="s">
        <v>372</v>
      </c>
      <c r="I38" s="422" t="s">
        <v>372</v>
      </c>
      <c r="J38" s="422" t="s">
        <v>372</v>
      </c>
      <c r="K38" s="422">
        <v>300.87</v>
      </c>
      <c r="L38" s="422">
        <v>170.626</v>
      </c>
    </row>
    <row r="40" spans="1:22" ht="17.25" x14ac:dyDescent="0.25">
      <c r="A40" s="748" t="s">
        <v>425</v>
      </c>
    </row>
    <row r="42" spans="1:22" x14ac:dyDescent="0.25">
      <c r="B42" s="5" t="s">
        <v>136</v>
      </c>
      <c r="C42" s="757" t="str">
        <f>$A$1</f>
        <v>North Lanarkshire</v>
      </c>
      <c r="D42" s="758"/>
      <c r="E42" s="758"/>
      <c r="F42" s="758"/>
      <c r="G42" s="758"/>
      <c r="H42" s="758"/>
      <c r="I42" s="758"/>
      <c r="J42" s="758"/>
      <c r="K42" s="758"/>
      <c r="L42" s="758"/>
      <c r="M42" s="757" t="s">
        <v>120</v>
      </c>
      <c r="N42" s="758"/>
      <c r="O42" s="758"/>
      <c r="P42" s="758"/>
      <c r="Q42" s="758"/>
      <c r="R42" s="758"/>
      <c r="S42" s="758"/>
      <c r="T42" s="758"/>
      <c r="U42" s="758"/>
      <c r="V42" s="758"/>
    </row>
    <row r="43" spans="1:22" x14ac:dyDescent="0.25">
      <c r="C43" s="757" t="s">
        <v>426</v>
      </c>
      <c r="D43" s="758"/>
      <c r="E43" s="758"/>
      <c r="F43" s="758"/>
      <c r="G43" s="781"/>
      <c r="H43" s="779" t="s">
        <v>427</v>
      </c>
      <c r="I43" s="758"/>
      <c r="J43" s="758"/>
      <c r="K43" s="758"/>
      <c r="L43" s="758"/>
      <c r="M43" s="757" t="s">
        <v>426</v>
      </c>
      <c r="N43" s="758"/>
      <c r="O43" s="758"/>
      <c r="P43" s="758"/>
      <c r="Q43" s="781"/>
      <c r="R43" s="779" t="s">
        <v>427</v>
      </c>
      <c r="S43" s="758"/>
      <c r="T43" s="758"/>
      <c r="U43" s="758"/>
      <c r="V43" s="758"/>
    </row>
    <row r="44" spans="1:22" ht="18" customHeight="1" thickBot="1" x14ac:dyDescent="0.3">
      <c r="B44" s="5" t="s">
        <v>428</v>
      </c>
      <c r="C44" s="271" t="s">
        <v>128</v>
      </c>
      <c r="D44" s="272" t="s">
        <v>130</v>
      </c>
      <c r="E44" s="272" t="s">
        <v>131</v>
      </c>
      <c r="F44" s="272" t="s">
        <v>132</v>
      </c>
      <c r="G44" s="274" t="s">
        <v>133</v>
      </c>
      <c r="H44" s="272" t="s">
        <v>128</v>
      </c>
      <c r="I44" s="272" t="s">
        <v>130</v>
      </c>
      <c r="J44" s="272" t="s">
        <v>131</v>
      </c>
      <c r="K44" s="272" t="s">
        <v>132</v>
      </c>
      <c r="L44" s="272" t="s">
        <v>133</v>
      </c>
      <c r="M44" s="271" t="s">
        <v>128</v>
      </c>
      <c r="N44" s="272" t="s">
        <v>130</v>
      </c>
      <c r="O44" s="272" t="s">
        <v>131</v>
      </c>
      <c r="P44" s="272" t="s">
        <v>132</v>
      </c>
      <c r="Q44" s="274" t="s">
        <v>133</v>
      </c>
      <c r="R44" s="272" t="s">
        <v>128</v>
      </c>
      <c r="S44" s="272" t="s">
        <v>130</v>
      </c>
      <c r="T44" s="272" t="s">
        <v>131</v>
      </c>
      <c r="U44" s="272" t="s">
        <v>132</v>
      </c>
      <c r="V44" s="272" t="s">
        <v>133</v>
      </c>
    </row>
    <row r="45" spans="1:22" x14ac:dyDescent="0.25">
      <c r="B45" s="85" t="s">
        <v>127</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429</v>
      </c>
      <c r="C46" s="32">
        <v>841</v>
      </c>
      <c r="D46" s="33">
        <v>0</v>
      </c>
      <c r="E46" s="33">
        <v>1167</v>
      </c>
      <c r="F46" s="33">
        <f t="array" ref="F46">IFERROR(INDEX(C$85:C$123,MATCH($B46,$B$85:$B$123,0)),"-")</f>
        <v>871.5</v>
      </c>
      <c r="G46" s="297">
        <f t="array" ref="G46">IFERROR(INDEX(D$85:D$123,MATCH($B46,$B$85:$B$123,0)),"-")</f>
        <v>629</v>
      </c>
      <c r="H46" s="482">
        <v>541</v>
      </c>
      <c r="I46" s="33">
        <v>1241</v>
      </c>
      <c r="J46" s="33">
        <v>1420</v>
      </c>
      <c r="K46" s="33">
        <f t="array" ref="K46">IFERROR(INDEX(G$85:G$123,MATCH($B46,$B$85:$B$123,0)),"-")</f>
        <v>777.5</v>
      </c>
      <c r="L46" s="33">
        <f t="array" ref="L46">IFERROR(INDEX(H$85:H$123,MATCH($B46,$B$85:$B$123,0)),"-")</f>
        <v>355.54</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430</v>
      </c>
      <c r="C47" s="30">
        <v>246</v>
      </c>
      <c r="D47" s="31">
        <v>0</v>
      </c>
      <c r="E47" s="31">
        <v>338</v>
      </c>
      <c r="F47" s="31">
        <f t="array" ref="F47">IFERROR(INDEX(C$85:C$123,MATCH($B47,$B$85:$B$123,0)),"-")</f>
        <v>383</v>
      </c>
      <c r="G47" s="298">
        <f t="array" ref="G47">IFERROR(INDEX(D$85:D$123,MATCH($B47,$B$85:$B$123,0)),"-")</f>
        <v>186</v>
      </c>
      <c r="H47" s="31">
        <v>203</v>
      </c>
      <c r="I47" s="31">
        <v>382</v>
      </c>
      <c r="J47" s="31">
        <v>453</v>
      </c>
      <c r="K47" s="31">
        <f t="array" ref="K47">IFERROR(INDEX(G$85:G$123,MATCH($B47,$B$85:$B$123,0)),"-")</f>
        <v>318</v>
      </c>
      <c r="L47" s="31">
        <f t="array" ref="L47">IFERROR(INDEX(H$85:H$123,MATCH($B47,$B$85:$B$123,0)),"-")</f>
        <v>67.63</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431</v>
      </c>
      <c r="C48" s="32">
        <v>68</v>
      </c>
      <c r="D48" s="33">
        <v>0</v>
      </c>
      <c r="E48" s="33">
        <v>88</v>
      </c>
      <c r="F48" s="33">
        <f t="array" ref="F48">IFERROR(INDEX(C$85:C$123,MATCH($B48,$B$85:$B$123,0)),"-")</f>
        <v>126</v>
      </c>
      <c r="G48" s="297">
        <f t="array" ref="G48">IFERROR(INDEX(D$85:D$123,MATCH($B48,$B$85:$B$123,0)),"-")</f>
        <v>65</v>
      </c>
      <c r="H48" s="33">
        <v>37</v>
      </c>
      <c r="I48" s="33">
        <v>140</v>
      </c>
      <c r="J48" s="33">
        <v>117</v>
      </c>
      <c r="K48" s="33">
        <f t="array" ref="K48">IFERROR(INDEX(G$85:G$123,MATCH($B48,$B$85:$B$123,0)),"-")</f>
        <v>128.5</v>
      </c>
      <c r="L48" s="33">
        <f t="array" ref="L48">IFERROR(INDEX(H$85:H$123,MATCH($B48,$B$85:$B$123,0)),"-")</f>
        <v>32.21</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432</v>
      </c>
      <c r="C49" s="30">
        <v>123</v>
      </c>
      <c r="D49" s="31">
        <v>0</v>
      </c>
      <c r="E49" s="31">
        <v>50</v>
      </c>
      <c r="F49" s="31">
        <f t="array" ref="F49">IFERROR(INDEX(C$85:C$123,MATCH($B49,$B$85:$B$123,0)),"-")</f>
        <v>36</v>
      </c>
      <c r="G49" s="298">
        <f t="array" ref="G49">IFERROR(INDEX(D$85:D$123,MATCH($B49,$B$85:$B$123,0)),"-")</f>
        <v>19</v>
      </c>
      <c r="H49" s="31">
        <v>64</v>
      </c>
      <c r="I49" s="31">
        <v>139</v>
      </c>
      <c r="J49" s="31">
        <v>89</v>
      </c>
      <c r="K49" s="31">
        <f t="array" ref="K49">IFERROR(INDEX(G$85:G$123,MATCH($B49,$B$85:$B$123,0)),"-")</f>
        <v>35.5</v>
      </c>
      <c r="L49" s="31">
        <f t="array" ref="L49">IFERROR(INDEX(H$85:H$123,MATCH($B49,$B$85:$B$123,0)),"-")</f>
        <v>3</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433</v>
      </c>
      <c r="C50" s="32">
        <v>0</v>
      </c>
      <c r="D50" s="33">
        <v>0</v>
      </c>
      <c r="E50" s="33">
        <v>0</v>
      </c>
      <c r="F50" s="33">
        <f t="array" ref="F50">IFERROR(INDEX(C$85:C$123,MATCH($B50,$B$85:$B$123,0)),"-")</f>
        <v>0</v>
      </c>
      <c r="G50" s="297">
        <f t="array" ref="G50">IFERROR(INDEX(D$85:D$123,MATCH($B50,$B$85:$B$123,0)),"-")</f>
        <v>0</v>
      </c>
      <c r="H50" s="33">
        <v>0</v>
      </c>
      <c r="I50" s="33">
        <v>0</v>
      </c>
      <c r="J50" s="33">
        <v>0</v>
      </c>
      <c r="K50" s="33">
        <f t="array" ref="K50">IFERROR(INDEX(G$85:G$123,MATCH($B50,$B$85:$B$123,0)),"-")</f>
        <v>0</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434</v>
      </c>
      <c r="C51" s="30">
        <v>24</v>
      </c>
      <c r="D51" s="31">
        <v>0</v>
      </c>
      <c r="E51" s="31">
        <v>0</v>
      </c>
      <c r="F51" s="31">
        <f t="array" ref="F51">IFERROR(INDEX(C$85:C$123,MATCH($B51,$B$85:$B$123,0)),"-")</f>
        <v>832.5</v>
      </c>
      <c r="G51" s="298">
        <f t="array" ref="G51">IFERROR(INDEX(D$85:D$123,MATCH($B51,$B$85:$B$123,0)),"-")</f>
        <v>356</v>
      </c>
      <c r="H51" s="31">
        <v>16</v>
      </c>
      <c r="I51" s="31">
        <v>34</v>
      </c>
      <c r="J51" s="31">
        <v>0</v>
      </c>
      <c r="K51" s="31">
        <f t="array" ref="K51">IFERROR(INDEX(G$85:G$123,MATCH($B51,$B$85:$B$123,0)),"-")</f>
        <v>853</v>
      </c>
      <c r="L51" s="31">
        <f t="array" ref="L51">IFERROR(INDEX(H$85:H$123,MATCH($B51,$B$85:$B$123,0)),"-")</f>
        <v>197.90999999999997</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435</v>
      </c>
      <c r="C52" s="32">
        <v>181</v>
      </c>
      <c r="D52" s="33">
        <v>0</v>
      </c>
      <c r="E52" s="33">
        <v>322</v>
      </c>
      <c r="F52" s="33">
        <f t="array" ref="F52">IFERROR(INDEX(C$85:C$123,MATCH($B52,$B$85:$B$123,0)),"-")</f>
        <v>287.5</v>
      </c>
      <c r="G52" s="297">
        <f t="array" ref="G52">IFERROR(INDEX(D$85:D$123,MATCH($B52,$B$85:$B$123,0)),"-")</f>
        <v>151</v>
      </c>
      <c r="H52" s="33">
        <v>97</v>
      </c>
      <c r="I52" s="33">
        <v>383</v>
      </c>
      <c r="J52" s="33">
        <v>441</v>
      </c>
      <c r="K52" s="33">
        <f t="array" ref="K52">IFERROR(INDEX(G$85:G$123,MATCH($B52,$B$85:$B$123,0)),"-")</f>
        <v>257</v>
      </c>
      <c r="L52" s="33">
        <f t="array" ref="L52">IFERROR(INDEX(H$85:H$123,MATCH($B52,$B$85:$B$123,0)),"-")</f>
        <v>67.42</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436</v>
      </c>
      <c r="C53" s="30">
        <v>459</v>
      </c>
      <c r="D53" s="31">
        <v>0</v>
      </c>
      <c r="E53" s="31">
        <v>936</v>
      </c>
      <c r="F53" s="31">
        <f t="array" ref="F53">IFERROR(INDEX(C$85:C$123,MATCH($B53,$B$85:$B$123,0)),"-")</f>
        <v>1132.5</v>
      </c>
      <c r="G53" s="298">
        <f t="array" ref="G53">IFERROR(INDEX(D$85:D$123,MATCH($B53,$B$85:$B$123,0)),"-")</f>
        <v>983</v>
      </c>
      <c r="H53" s="31">
        <v>347</v>
      </c>
      <c r="I53" s="31">
        <v>842</v>
      </c>
      <c r="J53" s="31">
        <v>1145</v>
      </c>
      <c r="K53" s="31">
        <f t="array" ref="K53">IFERROR(INDEX(G$85:G$123,MATCH($B53,$B$85:$B$123,0)),"-")</f>
        <v>1109.5</v>
      </c>
      <c r="L53" s="31">
        <f t="array" ref="L53">IFERROR(INDEX(H$85:H$123,MATCH($B53,$B$85:$B$123,0)),"-")</f>
        <v>219.21</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437</v>
      </c>
      <c r="C54" s="32">
        <v>0</v>
      </c>
      <c r="D54" s="33">
        <v>0</v>
      </c>
      <c r="E54" s="33">
        <v>0</v>
      </c>
      <c r="F54" s="33">
        <f t="array" ref="F54">IFERROR(INDEX(C$85:C$123,MATCH($B54,$B$85:$B$123,0)),"-")</f>
        <v>3</v>
      </c>
      <c r="G54" s="297">
        <f t="array" ref="G54">IFERROR(INDEX(D$85:D$123,MATCH($B54,$B$85:$B$123,0)),"-")</f>
        <v>1</v>
      </c>
      <c r="H54" s="33">
        <v>0</v>
      </c>
      <c r="I54" s="33">
        <v>0</v>
      </c>
      <c r="J54" s="33">
        <v>13</v>
      </c>
      <c r="K54" s="33">
        <f t="array" ref="K54">IFERROR(INDEX(G$85:G$123,MATCH($B54,$B$85:$B$123,0)),"-")</f>
        <v>1</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438</v>
      </c>
      <c r="C55" s="30">
        <v>7</v>
      </c>
      <c r="D55" s="31">
        <v>0</v>
      </c>
      <c r="E55" s="31">
        <v>18</v>
      </c>
      <c r="F55" s="31">
        <f t="array" ref="F55">IFERROR(INDEX(C$85:C$123,MATCH($B55,$B$85:$B$123,0)),"-")</f>
        <v>15.5</v>
      </c>
      <c r="G55" s="298">
        <f t="array" ref="G55">IFERROR(INDEX(D$85:D$123,MATCH($B55,$B$85:$B$123,0)),"-")</f>
        <v>10</v>
      </c>
      <c r="H55" s="31">
        <v>0</v>
      </c>
      <c r="I55" s="31">
        <v>18</v>
      </c>
      <c r="J55" s="31">
        <v>22</v>
      </c>
      <c r="K55" s="31">
        <f t="array" ref="K55">IFERROR(INDEX(G$85:G$123,MATCH($B55,$B$85:$B$123,0)),"-")</f>
        <v>13</v>
      </c>
      <c r="L55" s="31">
        <f t="array" ref="L55">IFERROR(INDEX(H$85:H$123,MATCH($B55,$B$85:$B$123,0)),"-")</f>
        <v>3</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439</v>
      </c>
      <c r="C56" s="32">
        <v>488</v>
      </c>
      <c r="D56" s="33">
        <v>0</v>
      </c>
      <c r="E56" s="33">
        <v>648</v>
      </c>
      <c r="F56" s="33">
        <f t="array" ref="F56">IFERROR(INDEX(C$85:C$123,MATCH($B56,$B$85:$B$123,0)),"-")</f>
        <v>687</v>
      </c>
      <c r="G56" s="297">
        <f t="array" ref="G56">IFERROR(INDEX(D$85:D$123,MATCH($B56,$B$85:$B$123,0)),"-")</f>
        <v>402</v>
      </c>
      <c r="H56" s="33">
        <v>342</v>
      </c>
      <c r="I56" s="33">
        <v>751</v>
      </c>
      <c r="J56" s="33">
        <v>0</v>
      </c>
      <c r="K56" s="33">
        <f t="array" ref="K56">IFERROR(INDEX(G$85:G$123,MATCH($B56,$B$85:$B$123,0)),"-")</f>
        <v>681.5</v>
      </c>
      <c r="L56" s="33">
        <f t="array" ref="L56">IFERROR(INDEX(H$85:H$123,MATCH($B56,$B$85:$B$123,0)),"-")</f>
        <v>261.49</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440</v>
      </c>
      <c r="C57" s="30">
        <v>1603</v>
      </c>
      <c r="D57" s="31">
        <v>0</v>
      </c>
      <c r="E57" s="31">
        <v>2954</v>
      </c>
      <c r="F57" s="31">
        <f t="array" ref="F57">IFERROR(INDEX(C$85:C$123,MATCH($B57,$B$85:$B$123,0)),"-")</f>
        <v>2477</v>
      </c>
      <c r="G57" s="298">
        <f t="array" ref="G57">IFERROR(INDEX(D$85:D$123,MATCH($B57,$B$85:$B$123,0)),"-")</f>
        <v>2005</v>
      </c>
      <c r="H57" s="31">
        <v>682</v>
      </c>
      <c r="I57" s="31">
        <v>2850</v>
      </c>
      <c r="J57" s="31">
        <v>0</v>
      </c>
      <c r="K57" s="31">
        <f t="array" ref="K57">IFERROR(INDEX(G$85:G$123,MATCH($B57,$B$85:$B$123,0)),"-")</f>
        <v>2371.5</v>
      </c>
      <c r="L57" s="31">
        <f t="array" ref="L57">IFERROR(INDEX(H$85:H$123,MATCH($B57,$B$85:$B$123,0)),"-")</f>
        <v>738.87</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441</v>
      </c>
      <c r="C58" s="32">
        <v>1040</v>
      </c>
      <c r="D58" s="33">
        <v>0</v>
      </c>
      <c r="E58" s="33">
        <v>1024</v>
      </c>
      <c r="F58" s="33">
        <f t="array" ref="F58">IFERROR(INDEX(C$85:C$123,MATCH($B58,$B$85:$B$123,0)),"-")</f>
        <v>1247</v>
      </c>
      <c r="G58" s="297">
        <f t="array" ref="G58">IFERROR(INDEX(D$85:D$123,MATCH($B58,$B$85:$B$123,0)),"-")</f>
        <v>883</v>
      </c>
      <c r="H58" s="33">
        <v>845</v>
      </c>
      <c r="I58" s="33">
        <v>64</v>
      </c>
      <c r="J58" s="33">
        <v>1219</v>
      </c>
      <c r="K58" s="33">
        <f t="array" ref="K58">IFERROR(INDEX(G$85:G$123,MATCH($B58,$B$85:$B$123,0)),"-")</f>
        <v>1167</v>
      </c>
      <c r="L58" s="33">
        <f t="array" ref="L58">IFERROR(INDEX(H$85:H$123,MATCH($B58,$B$85:$B$123,0)),"-")</f>
        <v>683.91</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442</v>
      </c>
      <c r="C59" s="30">
        <v>0</v>
      </c>
      <c r="D59" s="31">
        <v>0</v>
      </c>
      <c r="E59" s="31">
        <v>0</v>
      </c>
      <c r="F59" s="31">
        <f>C108</f>
        <v>45</v>
      </c>
      <c r="G59" s="298">
        <f>D108</f>
        <v>11</v>
      </c>
      <c r="H59" s="31">
        <v>0</v>
      </c>
      <c r="I59" s="31">
        <v>8</v>
      </c>
      <c r="J59" s="31">
        <v>15</v>
      </c>
      <c r="K59" s="31">
        <f>G108</f>
        <v>113</v>
      </c>
      <c r="L59" s="31">
        <f>H108</f>
        <v>61.35</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443</v>
      </c>
      <c r="C60" s="32">
        <v>96</v>
      </c>
      <c r="D60" s="33">
        <v>0</v>
      </c>
      <c r="E60" s="33">
        <v>1927</v>
      </c>
      <c r="F60" s="33">
        <f t="array" ref="F60">IFERROR(INDEX(C$85:C$123,MATCH($B60,$B$85:$B$123,0)),"-")</f>
        <v>2197.5</v>
      </c>
      <c r="G60" s="297">
        <f t="array" ref="G60">IFERROR(INDEX(D$85:D$123,MATCH($B60,$B$85:$B$123,0)),"-")</f>
        <v>422</v>
      </c>
      <c r="H60" s="33">
        <v>59</v>
      </c>
      <c r="I60" s="33">
        <v>1343</v>
      </c>
      <c r="J60" s="33">
        <v>2313</v>
      </c>
      <c r="K60" s="33">
        <f t="array" ref="K60">IFERROR(INDEX(G$85:G$123,MATCH($B60,$B$85:$B$123,0)),"-")</f>
        <v>2418.5</v>
      </c>
      <c r="L60" s="33">
        <f t="array" ref="L60">IFERROR(INDEX(H$85:H$123,MATCH($B60,$B$85:$B$123,0)),"-")</f>
        <v>330.15</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183</v>
      </c>
      <c r="C61" s="30">
        <v>6168</v>
      </c>
      <c r="D61" s="31">
        <v>0</v>
      </c>
      <c r="E61" s="31">
        <v>6059</v>
      </c>
      <c r="F61" s="31">
        <f>SUM(C98,C100:C101,C103:C104,C107,C123:C124)-F59</f>
        <v>5806</v>
      </c>
      <c r="G61" s="298">
        <f>SUM(D98,D100:D101,D103:D104,D107,D123:D124)-G59</f>
        <v>801</v>
      </c>
      <c r="H61" s="31">
        <v>4275</v>
      </c>
      <c r="I61" s="31">
        <v>7551</v>
      </c>
      <c r="J61" s="31">
        <v>12480</v>
      </c>
      <c r="K61" s="31">
        <f>SUM(G98,G100:G101,G103:G104,G107,G123:G124)-K59</f>
        <v>5702.5</v>
      </c>
      <c r="L61" s="31">
        <f>SUM(H98,H100:H101,H103:H104,H107,H123:H124)-L59</f>
        <v>470.74999999999989</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291</v>
      </c>
      <c r="C62" s="299">
        <f t="shared" ref="C62:G62" si="7">SUM(C46:C61)</f>
        <v>11344</v>
      </c>
      <c r="D62" s="293">
        <f t="shared" si="7"/>
        <v>0</v>
      </c>
      <c r="E62" s="293">
        <f t="shared" si="7"/>
        <v>15531</v>
      </c>
      <c r="F62" s="293">
        <f t="shared" si="7"/>
        <v>16147</v>
      </c>
      <c r="G62" s="300">
        <f t="shared" si="7"/>
        <v>6924</v>
      </c>
      <c r="H62" s="293">
        <f t="shared" ref="H62:I62" si="8">SUM(H46:H61)</f>
        <v>7508</v>
      </c>
      <c r="I62" s="293">
        <f t="shared" si="8"/>
        <v>15746</v>
      </c>
      <c r="J62" s="293">
        <f t="shared" ref="J62" si="9">SUM(J46:J61)</f>
        <v>19727</v>
      </c>
      <c r="K62" s="293">
        <f t="shared" ref="K62" si="10">SUM(K46:K61)</f>
        <v>15947</v>
      </c>
      <c r="L62" s="293">
        <f t="shared" ref="L62" si="11">SUM(L46:L61)</f>
        <v>3492.4399999999996</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134</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429</v>
      </c>
      <c r="C64" s="153">
        <f>IFERROR(C46/C$62,"-")</f>
        <v>7.4136107193229897E-2</v>
      </c>
      <c r="D64" s="126" t="str">
        <f t="shared" ref="D64:F64" si="15">IFERROR(D46/D$62,"-")</f>
        <v>-</v>
      </c>
      <c r="E64" s="126">
        <f t="shared" si="15"/>
        <v>7.5140042495653855E-2</v>
      </c>
      <c r="F64" s="126">
        <f t="shared" si="15"/>
        <v>5.3972874218121011E-2</v>
      </c>
      <c r="G64" s="303">
        <f t="shared" ref="G64" si="16">IFERROR(G46/G$62,"-")</f>
        <v>9.0843443096476031E-2</v>
      </c>
      <c r="H64" s="295">
        <f t="shared" ref="H64:K79" si="17">IFERROR(H46/H$62,"-")</f>
        <v>7.2056473095364948E-2</v>
      </c>
      <c r="I64" s="126">
        <f t="shared" si="17"/>
        <v>7.8813666963038237E-2</v>
      </c>
      <c r="J64" s="126">
        <f t="shared" si="17"/>
        <v>7.1982561970902817E-2</v>
      </c>
      <c r="K64" s="126">
        <f t="shared" si="17"/>
        <v>4.875525177149307E-2</v>
      </c>
      <c r="L64" s="126">
        <f t="shared" ref="L64:U79" si="18">IFERROR(L46/L$62,"-")</f>
        <v>0.10180275108520119</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430</v>
      </c>
      <c r="C65" s="152">
        <f t="shared" ref="C65:C79" si="20">IFERROR(C47/C$62,"-")</f>
        <v>2.1685472496473908E-2</v>
      </c>
      <c r="D65" s="127" t="str">
        <f t="shared" ref="D65:G65" si="21">IFERROR(D47/D$62,"-")</f>
        <v>-</v>
      </c>
      <c r="E65" s="127">
        <f t="shared" si="21"/>
        <v>2.1762925761380465E-2</v>
      </c>
      <c r="F65" s="127">
        <f t="shared" si="21"/>
        <v>2.3719576391899425E-2</v>
      </c>
      <c r="G65" s="304">
        <f t="shared" si="21"/>
        <v>2.6863084922010397E-2</v>
      </c>
      <c r="H65" s="127">
        <f t="shared" si="17"/>
        <v>2.70378263185935E-2</v>
      </c>
      <c r="I65" s="127">
        <f t="shared" si="17"/>
        <v>2.4260129556712817E-2</v>
      </c>
      <c r="J65" s="127">
        <f t="shared" si="17"/>
        <v>2.2963451107619E-2</v>
      </c>
      <c r="K65" s="127">
        <f t="shared" si="17"/>
        <v>1.9941054743838966E-2</v>
      </c>
      <c r="L65" s="127">
        <f t="shared" si="18"/>
        <v>1.9364684862159406E-2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431</v>
      </c>
      <c r="C66" s="153">
        <f t="shared" si="20"/>
        <v>5.9943582510578282E-3</v>
      </c>
      <c r="D66" s="126" t="str">
        <f t="shared" ref="D66:G66" si="22">IFERROR(D48/D$62,"-")</f>
        <v>-</v>
      </c>
      <c r="E66" s="126">
        <f t="shared" si="22"/>
        <v>5.6660871804777545E-3</v>
      </c>
      <c r="F66" s="126">
        <f t="shared" si="22"/>
        <v>7.8033071158729178E-3</v>
      </c>
      <c r="G66" s="303">
        <f t="shared" si="22"/>
        <v>9.3876372039283645E-3</v>
      </c>
      <c r="H66" s="126">
        <f t="shared" si="17"/>
        <v>4.9280767181672886E-3</v>
      </c>
      <c r="I66" s="126">
        <f t="shared" si="17"/>
        <v>8.8911469579575769E-3</v>
      </c>
      <c r="J66" s="126">
        <f t="shared" si="17"/>
        <v>5.9309575708419932E-3</v>
      </c>
      <c r="K66" s="126">
        <f t="shared" si="17"/>
        <v>8.0579419326519096E-3</v>
      </c>
      <c r="L66" s="126">
        <f t="shared" si="18"/>
        <v>9.2227783440803571E-3</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432</v>
      </c>
      <c r="C67" s="152">
        <f t="shared" si="20"/>
        <v>1.0842736248236954E-2</v>
      </c>
      <c r="D67" s="127" t="str">
        <f t="shared" ref="D67:G67" si="23">IFERROR(D49/D$62,"-")</f>
        <v>-</v>
      </c>
      <c r="E67" s="127">
        <f t="shared" si="23"/>
        <v>3.2193677161805423E-3</v>
      </c>
      <c r="F67" s="127">
        <f t="shared" si="23"/>
        <v>2.2295163188208334E-3</v>
      </c>
      <c r="G67" s="304">
        <f t="shared" si="23"/>
        <v>2.7440785673021376E-3</v>
      </c>
      <c r="H67" s="127">
        <f t="shared" si="17"/>
        <v>8.5242408098028764E-3</v>
      </c>
      <c r="I67" s="127">
        <f t="shared" si="17"/>
        <v>8.8276387654007363E-3</v>
      </c>
      <c r="J67" s="127">
        <f t="shared" si="17"/>
        <v>4.5115831094439092E-3</v>
      </c>
      <c r="K67" s="127">
        <f t="shared" si="17"/>
        <v>2.2261240358688156E-3</v>
      </c>
      <c r="L67" s="127">
        <f t="shared" si="18"/>
        <v>8.589982934567238E-4</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433</v>
      </c>
      <c r="C68" s="153">
        <f t="shared" si="20"/>
        <v>0</v>
      </c>
      <c r="D68" s="126" t="str">
        <f t="shared" ref="D68:G68" si="24">IFERROR(D50/D$62,"-")</f>
        <v>-</v>
      </c>
      <c r="E68" s="126">
        <f t="shared" si="24"/>
        <v>0</v>
      </c>
      <c r="F68" s="126">
        <f t="shared" si="24"/>
        <v>0</v>
      </c>
      <c r="G68" s="303">
        <f t="shared" si="24"/>
        <v>0</v>
      </c>
      <c r="H68" s="126">
        <f t="shared" si="17"/>
        <v>0</v>
      </c>
      <c r="I68" s="126">
        <f t="shared" si="17"/>
        <v>0</v>
      </c>
      <c r="J68" s="126">
        <f t="shared" si="17"/>
        <v>0</v>
      </c>
      <c r="K68" s="126">
        <f t="shared" si="17"/>
        <v>0</v>
      </c>
      <c r="L68" s="126">
        <f t="shared" si="18"/>
        <v>0</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434</v>
      </c>
      <c r="C69" s="152">
        <f t="shared" si="20"/>
        <v>2.1156558533145277E-3</v>
      </c>
      <c r="D69" s="127" t="str">
        <f t="shared" ref="D69:G69" si="25">IFERROR(D51/D$62,"-")</f>
        <v>-</v>
      </c>
      <c r="E69" s="127">
        <f t="shared" si="25"/>
        <v>0</v>
      </c>
      <c r="F69" s="127">
        <f t="shared" si="25"/>
        <v>5.1557564872731776E-2</v>
      </c>
      <c r="G69" s="304">
        <f t="shared" si="25"/>
        <v>5.1415366839976891E-2</v>
      </c>
      <c r="H69" s="127">
        <f t="shared" si="17"/>
        <v>2.1310602024507191E-3</v>
      </c>
      <c r="I69" s="127">
        <f t="shared" si="17"/>
        <v>2.1592785469325541E-3</v>
      </c>
      <c r="J69" s="127">
        <f t="shared" si="17"/>
        <v>0</v>
      </c>
      <c r="K69" s="127">
        <f t="shared" si="17"/>
        <v>5.3489684580171816E-2</v>
      </c>
      <c r="L69" s="127">
        <f t="shared" si="18"/>
        <v>5.666811741934006E-2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435</v>
      </c>
      <c r="C70" s="153">
        <f t="shared" si="20"/>
        <v>1.5955571227080394E-2</v>
      </c>
      <c r="D70" s="126" t="str">
        <f t="shared" ref="D70:G70" si="26">IFERROR(D52/D$62,"-")</f>
        <v>-</v>
      </c>
      <c r="E70" s="126">
        <f t="shared" si="26"/>
        <v>2.0732728092202692E-2</v>
      </c>
      <c r="F70" s="126">
        <f t="shared" si="26"/>
        <v>1.7805165046138601E-2</v>
      </c>
      <c r="G70" s="303">
        <f t="shared" si="26"/>
        <v>2.1808203350664357E-2</v>
      </c>
      <c r="H70" s="126">
        <f t="shared" si="17"/>
        <v>1.2919552477357486E-2</v>
      </c>
      <c r="I70" s="126">
        <f t="shared" si="17"/>
        <v>2.4323637749269655E-2</v>
      </c>
      <c r="J70" s="126">
        <f t="shared" si="17"/>
        <v>2.2355147767019821E-2</v>
      </c>
      <c r="K70" s="126">
        <f t="shared" si="17"/>
        <v>1.6115883865303819E-2</v>
      </c>
      <c r="L70" s="126">
        <f t="shared" si="18"/>
        <v>1.9304554981617438E-2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436</v>
      </c>
      <c r="C71" s="152">
        <f t="shared" si="20"/>
        <v>4.0461918194640338E-2</v>
      </c>
      <c r="D71" s="127" t="str">
        <f t="shared" ref="D71:G71" si="27">IFERROR(D53/D$62,"-")</f>
        <v>-</v>
      </c>
      <c r="E71" s="127">
        <f t="shared" si="27"/>
        <v>6.0266563646899751E-2</v>
      </c>
      <c r="F71" s="127">
        <f t="shared" si="27"/>
        <v>7.0136867529572058E-2</v>
      </c>
      <c r="G71" s="304">
        <f t="shared" si="27"/>
        <v>0.14196995956094743</v>
      </c>
      <c r="H71" s="127">
        <f t="shared" si="17"/>
        <v>4.6217368140649973E-2</v>
      </c>
      <c r="I71" s="127">
        <f t="shared" si="17"/>
        <v>5.3473898132859139E-2</v>
      </c>
      <c r="J71" s="127">
        <f t="shared" si="17"/>
        <v>5.8042277082171641E-2</v>
      </c>
      <c r="K71" s="127">
        <f t="shared" si="17"/>
        <v>6.9574214585815516E-2</v>
      </c>
      <c r="L71" s="127">
        <f t="shared" si="18"/>
        <v>6.2767005302882803E-2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437</v>
      </c>
      <c r="C72" s="153">
        <f t="shared" si="20"/>
        <v>0</v>
      </c>
      <c r="D72" s="126" t="str">
        <f t="shared" ref="D72:G72" si="28">IFERROR(D54/D$62,"-")</f>
        <v>-</v>
      </c>
      <c r="E72" s="126">
        <f t="shared" si="28"/>
        <v>0</v>
      </c>
      <c r="F72" s="126">
        <f t="shared" si="28"/>
        <v>1.8579302656840279E-4</v>
      </c>
      <c r="G72" s="303">
        <f t="shared" si="28"/>
        <v>1.4442518775274407E-4</v>
      </c>
      <c r="H72" s="126">
        <f t="shared" si="17"/>
        <v>0</v>
      </c>
      <c r="I72" s="126">
        <f t="shared" si="17"/>
        <v>0</v>
      </c>
      <c r="J72" s="126">
        <f t="shared" si="17"/>
        <v>6.5899528564911038E-4</v>
      </c>
      <c r="K72" s="126">
        <f t="shared" si="17"/>
        <v>6.2707719320248325E-5</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438</v>
      </c>
      <c r="C73" s="152">
        <f t="shared" si="20"/>
        <v>6.1706629055007054E-4</v>
      </c>
      <c r="D73" s="127" t="str">
        <f t="shared" ref="D73:G73" si="29">IFERROR(D55/D$62,"-")</f>
        <v>-</v>
      </c>
      <c r="E73" s="127">
        <f t="shared" si="29"/>
        <v>1.1589723778249951E-3</v>
      </c>
      <c r="F73" s="127">
        <f t="shared" si="29"/>
        <v>9.5993063727008111E-4</v>
      </c>
      <c r="G73" s="304">
        <f t="shared" si="29"/>
        <v>1.4442518775274408E-3</v>
      </c>
      <c r="H73" s="127">
        <f t="shared" si="17"/>
        <v>0</v>
      </c>
      <c r="I73" s="127">
        <f t="shared" si="17"/>
        <v>1.143147466023117E-3</v>
      </c>
      <c r="J73" s="127">
        <f t="shared" si="17"/>
        <v>1.1152227910984944E-3</v>
      </c>
      <c r="K73" s="127">
        <f t="shared" si="17"/>
        <v>8.1520035116322824E-4</v>
      </c>
      <c r="L73" s="127">
        <f t="shared" si="18"/>
        <v>8.589982934567238E-4</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439</v>
      </c>
      <c r="C74" s="153">
        <f t="shared" si="20"/>
        <v>4.3018335684062062E-2</v>
      </c>
      <c r="D74" s="126" t="str">
        <f t="shared" ref="D74:G74" si="30">IFERROR(D56/D$62,"-")</f>
        <v>-</v>
      </c>
      <c r="E74" s="126">
        <f t="shared" si="30"/>
        <v>4.1723005601699829E-2</v>
      </c>
      <c r="F74" s="126">
        <f t="shared" si="30"/>
        <v>4.254660308416424E-2</v>
      </c>
      <c r="G74" s="303">
        <f t="shared" si="30"/>
        <v>5.8058925476603122E-2</v>
      </c>
      <c r="H74" s="126">
        <f t="shared" si="17"/>
        <v>4.5551411827384126E-2</v>
      </c>
      <c r="I74" s="126">
        <f t="shared" si="17"/>
        <v>4.7694652610186711E-2</v>
      </c>
      <c r="J74" s="126">
        <f t="shared" si="17"/>
        <v>0</v>
      </c>
      <c r="K74" s="126">
        <f t="shared" si="17"/>
        <v>4.2735310716749235E-2</v>
      </c>
      <c r="L74" s="126">
        <f t="shared" si="18"/>
        <v>7.4873154585332904E-2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440</v>
      </c>
      <c r="C75" s="152">
        <f t="shared" si="20"/>
        <v>0.14130818053596614</v>
      </c>
      <c r="D75" s="127" t="str">
        <f t="shared" ref="D75:G75" si="31">IFERROR(D57/D$62,"-")</f>
        <v>-</v>
      </c>
      <c r="E75" s="127">
        <f t="shared" si="31"/>
        <v>0.19020024467194643</v>
      </c>
      <c r="F75" s="127">
        <f t="shared" si="31"/>
        <v>0.15340310893664458</v>
      </c>
      <c r="G75" s="304">
        <f t="shared" si="31"/>
        <v>0.2895725014442519</v>
      </c>
      <c r="H75" s="127">
        <f t="shared" si="17"/>
        <v>9.0836441129461903E-2</v>
      </c>
      <c r="I75" s="127">
        <f t="shared" si="17"/>
        <v>0.18099834878699353</v>
      </c>
      <c r="J75" s="127">
        <f t="shared" si="17"/>
        <v>0</v>
      </c>
      <c r="K75" s="127">
        <f t="shared" si="17"/>
        <v>0.14871135636796889</v>
      </c>
      <c r="L75" s="127">
        <f t="shared" si="18"/>
        <v>0.2115626896954565</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441</v>
      </c>
      <c r="C76" s="153">
        <f t="shared" si="20"/>
        <v>9.1678420310296188E-2</v>
      </c>
      <c r="D76" s="126" t="str">
        <f t="shared" ref="D76:G76" si="32">IFERROR(D58/D$62,"-")</f>
        <v>-</v>
      </c>
      <c r="E76" s="126">
        <f t="shared" si="32"/>
        <v>6.5932650827377509E-2</v>
      </c>
      <c r="F76" s="126">
        <f t="shared" si="32"/>
        <v>7.7227968043599424E-2</v>
      </c>
      <c r="G76" s="303">
        <f t="shared" si="32"/>
        <v>0.12752744078567302</v>
      </c>
      <c r="H76" s="126">
        <f t="shared" si="17"/>
        <v>0.11254661694192861</v>
      </c>
      <c r="I76" s="126">
        <f t="shared" si="17"/>
        <v>4.0645243236377493E-3</v>
      </c>
      <c r="J76" s="126">
        <f t="shared" si="17"/>
        <v>6.1793481015866576E-2</v>
      </c>
      <c r="K76" s="126">
        <f t="shared" si="17"/>
        <v>7.3179908446729794E-2</v>
      </c>
      <c r="L76" s="126">
        <f t="shared" si="18"/>
        <v>0.19582584095932931</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442</v>
      </c>
      <c r="C77" s="152">
        <f t="shared" si="20"/>
        <v>0</v>
      </c>
      <c r="D77" s="127" t="str">
        <f t="shared" ref="D77:G77" si="33">IFERROR(D59/D$62,"-")</f>
        <v>-</v>
      </c>
      <c r="E77" s="127">
        <f t="shared" si="33"/>
        <v>0</v>
      </c>
      <c r="F77" s="127">
        <f t="shared" si="33"/>
        <v>2.7868953985260422E-3</v>
      </c>
      <c r="G77" s="304">
        <f t="shared" si="33"/>
        <v>1.5886770652801848E-3</v>
      </c>
      <c r="H77" s="127">
        <f t="shared" si="17"/>
        <v>0</v>
      </c>
      <c r="I77" s="127">
        <f t="shared" si="17"/>
        <v>5.0806554045471867E-4</v>
      </c>
      <c r="J77" s="127">
        <f t="shared" si="17"/>
        <v>7.6037917574897347E-4</v>
      </c>
      <c r="K77" s="127">
        <f t="shared" si="17"/>
        <v>7.0859722831880601E-3</v>
      </c>
      <c r="L77" s="127">
        <f t="shared" si="18"/>
        <v>1.7566515101190002E-2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443</v>
      </c>
      <c r="C78" s="153">
        <f t="shared" si="20"/>
        <v>8.4626234132581107E-3</v>
      </c>
      <c r="D78" s="126" t="str">
        <f t="shared" ref="D78:G78" si="34">IFERROR(D60/D$62,"-")</f>
        <v>-</v>
      </c>
      <c r="E78" s="126">
        <f t="shared" si="34"/>
        <v>0.12407443178159809</v>
      </c>
      <c r="F78" s="126">
        <f t="shared" si="34"/>
        <v>0.13609339196135506</v>
      </c>
      <c r="G78" s="303">
        <f t="shared" si="34"/>
        <v>6.0947429231658003E-2</v>
      </c>
      <c r="H78" s="126">
        <f t="shared" si="17"/>
        <v>7.8582844965370269E-3</v>
      </c>
      <c r="I78" s="126">
        <f t="shared" si="17"/>
        <v>8.5291502603835889E-2</v>
      </c>
      <c r="J78" s="126">
        <f t="shared" si="17"/>
        <v>0.11725046890049171</v>
      </c>
      <c r="K78" s="126">
        <f t="shared" si="17"/>
        <v>0.15165861917602058</v>
      </c>
      <c r="L78" s="126">
        <f t="shared" si="18"/>
        <v>9.453276219491244E-2</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183</v>
      </c>
      <c r="C79" s="305">
        <f t="shared" si="20"/>
        <v>0.54372355430183361</v>
      </c>
      <c r="D79" s="296" t="str">
        <f t="shared" ref="D79:G79" si="35">IFERROR(D61/D$62,"-")</f>
        <v>-</v>
      </c>
      <c r="E79" s="296">
        <f t="shared" si="35"/>
        <v>0.39012297984675809</v>
      </c>
      <c r="F79" s="296">
        <f t="shared" si="35"/>
        <v>0.35957143741871556</v>
      </c>
      <c r="G79" s="306">
        <f t="shared" si="35"/>
        <v>0.115684575389948</v>
      </c>
      <c r="H79" s="296">
        <f t="shared" si="17"/>
        <v>0.56939264784230159</v>
      </c>
      <c r="I79" s="296">
        <f t="shared" si="17"/>
        <v>0.47955036199669759</v>
      </c>
      <c r="J79" s="296">
        <f t="shared" si="17"/>
        <v>0.63263547422314592</v>
      </c>
      <c r="K79" s="296">
        <f t="shared" si="17"/>
        <v>0.35759076942371604</v>
      </c>
      <c r="L79" s="296">
        <f t="shared" si="18"/>
        <v>0.13479114888158419</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141</v>
      </c>
      <c r="C81" s="795" t="str">
        <f>$A$1</f>
        <v>North Lanarkshire</v>
      </c>
      <c r="D81" s="769"/>
      <c r="E81" s="769"/>
      <c r="F81" s="769"/>
      <c r="G81" s="769"/>
      <c r="H81" s="769"/>
      <c r="I81" s="769"/>
      <c r="J81" s="769"/>
      <c r="K81" s="795" t="s">
        <v>120</v>
      </c>
      <c r="L81" s="769"/>
      <c r="M81" s="769"/>
      <c r="N81" s="769"/>
      <c r="O81" s="769"/>
      <c r="P81" s="769"/>
      <c r="Q81" s="769"/>
      <c r="R81" s="769"/>
    </row>
    <row r="82" spans="2:18" x14ac:dyDescent="0.25">
      <c r="C82" s="761" t="s">
        <v>426</v>
      </c>
      <c r="D82" s="762"/>
      <c r="E82" s="762"/>
      <c r="F82" s="763"/>
      <c r="G82" s="762" t="s">
        <v>427</v>
      </c>
      <c r="H82" s="762"/>
      <c r="I82" s="762"/>
      <c r="J82" s="762"/>
      <c r="K82" s="761" t="s">
        <v>426</v>
      </c>
      <c r="L82" s="762"/>
      <c r="M82" s="762"/>
      <c r="N82" s="763"/>
      <c r="O82" s="762" t="s">
        <v>427</v>
      </c>
      <c r="P82" s="762"/>
      <c r="Q82" s="762"/>
      <c r="R82" s="762"/>
    </row>
    <row r="83" spans="2:18" x14ac:dyDescent="0.25">
      <c r="C83" s="761" t="s">
        <v>127</v>
      </c>
      <c r="D83" s="793"/>
      <c r="E83" s="762" t="s">
        <v>134</v>
      </c>
      <c r="F83" s="763"/>
      <c r="G83" s="765" t="s">
        <v>127</v>
      </c>
      <c r="H83" s="793"/>
      <c r="I83" s="762" t="s">
        <v>134</v>
      </c>
      <c r="J83" s="762"/>
      <c r="K83" s="761" t="s">
        <v>127</v>
      </c>
      <c r="L83" s="793"/>
      <c r="M83" s="762" t="s">
        <v>134</v>
      </c>
      <c r="N83" s="763"/>
      <c r="O83" s="765" t="s">
        <v>127</v>
      </c>
      <c r="P83" s="793"/>
      <c r="Q83" s="762" t="s">
        <v>134</v>
      </c>
      <c r="R83" s="762"/>
    </row>
    <row r="84" spans="2:18" ht="18" customHeight="1" thickBot="1" x14ac:dyDescent="0.3">
      <c r="B84" s="5" t="s">
        <v>444</v>
      </c>
      <c r="C84" s="666" t="s">
        <v>132</v>
      </c>
      <c r="D84" s="667" t="s">
        <v>133</v>
      </c>
      <c r="E84" s="412" t="s">
        <v>132</v>
      </c>
      <c r="F84" s="668" t="s">
        <v>133</v>
      </c>
      <c r="G84" s="669" t="s">
        <v>132</v>
      </c>
      <c r="H84" s="667" t="s">
        <v>133</v>
      </c>
      <c r="I84" s="412" t="s">
        <v>132</v>
      </c>
      <c r="J84" s="412" t="s">
        <v>133</v>
      </c>
      <c r="K84" s="666" t="s">
        <v>132</v>
      </c>
      <c r="L84" s="667" t="s">
        <v>133</v>
      </c>
      <c r="M84" s="412" t="s">
        <v>132</v>
      </c>
      <c r="N84" s="668" t="s">
        <v>133</v>
      </c>
      <c r="O84" s="669" t="s">
        <v>132</v>
      </c>
      <c r="P84" s="667" t="s">
        <v>133</v>
      </c>
      <c r="Q84" s="412" t="s">
        <v>132</v>
      </c>
      <c r="R84" s="412" t="s">
        <v>133</v>
      </c>
    </row>
    <row r="85" spans="2:18" x14ac:dyDescent="0.25">
      <c r="B85" s="413" t="s">
        <v>429</v>
      </c>
      <c r="C85" s="32">
        <v>871.5</v>
      </c>
      <c r="D85" s="297">
        <v>629</v>
      </c>
      <c r="E85" s="126">
        <f>IFERROR(C85/C$125,"-")</f>
        <v>5.3972874218121011E-2</v>
      </c>
      <c r="F85" s="657">
        <f t="shared" ref="F85:F124" si="36">IFERROR(D85/D$125,"-")</f>
        <v>9.0843443096476031E-2</v>
      </c>
      <c r="G85" s="63">
        <v>777.5</v>
      </c>
      <c r="H85" s="297">
        <v>355.54</v>
      </c>
      <c r="I85" s="126">
        <f>IFERROR(G85/G$125,"-")</f>
        <v>4.875525177149307E-2</v>
      </c>
      <c r="J85" s="126">
        <f>IFERROR(H85/H$125,"-")</f>
        <v>0.10180275108520118</v>
      </c>
      <c r="K85" s="32">
        <v>5552.06</v>
      </c>
      <c r="L85" s="297">
        <v>2405.8249999999998</v>
      </c>
      <c r="M85" s="126">
        <f>IFERROR(K85/K$125,"-")</f>
        <v>9.1435401718545375E-2</v>
      </c>
      <c r="N85" s="657">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430</v>
      </c>
      <c r="C86" s="30">
        <v>383</v>
      </c>
      <c r="D86" s="298">
        <v>186</v>
      </c>
      <c r="E86" s="127">
        <f t="shared" ref="E86:E124" si="38">IFERROR(C86/C$125,"-")</f>
        <v>2.3719576391899425E-2</v>
      </c>
      <c r="F86" s="658">
        <f t="shared" si="36"/>
        <v>2.6863084922010397E-2</v>
      </c>
      <c r="G86" s="64">
        <v>318</v>
      </c>
      <c r="H86" s="298">
        <v>67.63</v>
      </c>
      <c r="I86" s="127">
        <f t="shared" ref="I86:I124" si="39">IFERROR(G86/G$125,"-")</f>
        <v>1.9941054743838966E-2</v>
      </c>
      <c r="J86" s="127">
        <f t="shared" ref="J86:J124" si="40">IFERROR(H86/H$125,"-")</f>
        <v>1.9364684862159406E-2</v>
      </c>
      <c r="K86" s="30">
        <v>1395.35</v>
      </c>
      <c r="L86" s="298">
        <v>486.31700000000001</v>
      </c>
      <c r="M86" s="127">
        <f t="shared" ref="M86:M124" si="41">IFERROR(K86/K$125,"-")</f>
        <v>2.2979648596732075E-2</v>
      </c>
      <c r="N86" s="658">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431</v>
      </c>
      <c r="C87" s="32">
        <v>126</v>
      </c>
      <c r="D87" s="297">
        <v>65</v>
      </c>
      <c r="E87" s="126">
        <f t="shared" si="38"/>
        <v>7.8033071158729178E-3</v>
      </c>
      <c r="F87" s="657">
        <f t="shared" si="36"/>
        <v>9.3876372039283645E-3</v>
      </c>
      <c r="G87" s="63">
        <v>128.5</v>
      </c>
      <c r="H87" s="297">
        <v>32.21</v>
      </c>
      <c r="I87" s="126">
        <f t="shared" si="39"/>
        <v>8.0579419326519096E-3</v>
      </c>
      <c r="J87" s="126">
        <f t="shared" si="40"/>
        <v>9.2227783440803571E-3</v>
      </c>
      <c r="K87" s="32">
        <v>760.33</v>
      </c>
      <c r="L87" s="297">
        <v>264.822</v>
      </c>
      <c r="M87" s="126">
        <f t="shared" si="41"/>
        <v>1.2521672854519153E-2</v>
      </c>
      <c r="N87" s="657">
        <f t="shared" si="37"/>
        <v>1.3468199432002481E-2</v>
      </c>
      <c r="O87" s="63">
        <v>874.98</v>
      </c>
      <c r="P87" s="297">
        <v>592.1386</v>
      </c>
      <c r="Q87" s="126">
        <f t="shared" si="42"/>
        <v>1.7099923488307783E-2</v>
      </c>
      <c r="R87" s="126">
        <f t="shared" si="43"/>
        <v>1.9600992314250484E-2</v>
      </c>
    </row>
    <row r="88" spans="2:18" x14ac:dyDescent="0.25">
      <c r="B88" s="263" t="s">
        <v>432</v>
      </c>
      <c r="C88" s="30">
        <v>36</v>
      </c>
      <c r="D88" s="298">
        <v>19</v>
      </c>
      <c r="E88" s="127">
        <f t="shared" si="38"/>
        <v>2.2295163188208334E-3</v>
      </c>
      <c r="F88" s="658">
        <f t="shared" si="36"/>
        <v>2.7440785673021376E-3</v>
      </c>
      <c r="G88" s="64">
        <v>35.5</v>
      </c>
      <c r="H88" s="298">
        <v>3</v>
      </c>
      <c r="I88" s="127">
        <f t="shared" si="39"/>
        <v>2.2261240358688156E-3</v>
      </c>
      <c r="J88" s="127">
        <f t="shared" si="40"/>
        <v>8.5899829345672369E-4</v>
      </c>
      <c r="K88" s="30">
        <v>204.49</v>
      </c>
      <c r="L88" s="298">
        <v>56.186999999999998</v>
      </c>
      <c r="M88" s="127">
        <f t="shared" si="41"/>
        <v>3.3676915050315278E-3</v>
      </c>
      <c r="N88" s="658">
        <f t="shared" si="37"/>
        <v>2.8575334431653085E-3</v>
      </c>
      <c r="O88" s="64">
        <v>168.89</v>
      </c>
      <c r="P88" s="298">
        <v>69.562799999999996</v>
      </c>
      <c r="Q88" s="127">
        <f t="shared" si="42"/>
        <v>3.3006538183047622E-3</v>
      </c>
      <c r="R88" s="127">
        <f t="shared" si="43"/>
        <v>2.3026701994393601E-3</v>
      </c>
    </row>
    <row r="89" spans="2:18" x14ac:dyDescent="0.25">
      <c r="B89" s="262" t="s">
        <v>433</v>
      </c>
      <c r="C89" s="32">
        <v>0</v>
      </c>
      <c r="D89" s="297">
        <v>0</v>
      </c>
      <c r="E89" s="126">
        <f t="shared" si="38"/>
        <v>0</v>
      </c>
      <c r="F89" s="657">
        <f t="shared" si="36"/>
        <v>0</v>
      </c>
      <c r="G89" s="63">
        <v>0</v>
      </c>
      <c r="H89" s="297">
        <v>0</v>
      </c>
      <c r="I89" s="126">
        <f t="shared" si="39"/>
        <v>0</v>
      </c>
      <c r="J89" s="126">
        <f t="shared" si="40"/>
        <v>0</v>
      </c>
      <c r="K89" s="32">
        <v>43.41</v>
      </c>
      <c r="L89" s="297">
        <v>3</v>
      </c>
      <c r="M89" s="126">
        <f t="shared" si="41"/>
        <v>7.1490776191216496E-4</v>
      </c>
      <c r="N89" s="657">
        <f t="shared" si="37"/>
        <v>1.5257266502030587E-4</v>
      </c>
      <c r="O89" s="63">
        <v>53.93</v>
      </c>
      <c r="P89" s="297">
        <v>28.574999999999999</v>
      </c>
      <c r="Q89" s="126">
        <f t="shared" si="42"/>
        <v>1.0539656606144581E-3</v>
      </c>
      <c r="R89" s="126">
        <f t="shared" si="43"/>
        <v>9.4589063334109215E-4</v>
      </c>
    </row>
    <row r="90" spans="2:18" x14ac:dyDescent="0.25">
      <c r="B90" s="440" t="s">
        <v>434</v>
      </c>
      <c r="C90" s="649">
        <v>832.5</v>
      </c>
      <c r="D90" s="684">
        <v>356</v>
      </c>
      <c r="E90" s="441">
        <f t="shared" si="38"/>
        <v>5.1557564872731776E-2</v>
      </c>
      <c r="F90" s="659">
        <f t="shared" si="36"/>
        <v>5.1415366839976891E-2</v>
      </c>
      <c r="G90" s="672">
        <v>853</v>
      </c>
      <c r="H90" s="684">
        <v>197.90999999999997</v>
      </c>
      <c r="I90" s="441">
        <f t="shared" si="39"/>
        <v>5.3489684580171816E-2</v>
      </c>
      <c r="J90" s="441">
        <f t="shared" si="40"/>
        <v>5.6668117419340053E-2</v>
      </c>
      <c r="K90" s="649">
        <v>3775.9900000000002</v>
      </c>
      <c r="L90" s="684">
        <v>657.59600000000012</v>
      </c>
      <c r="M90" s="441">
        <f t="shared" si="41"/>
        <v>6.2185776546941164E-2</v>
      </c>
      <c r="N90" s="659">
        <f t="shared" si="37"/>
        <v>3.3443724742231028E-2</v>
      </c>
      <c r="O90" s="672">
        <v>2955.74</v>
      </c>
      <c r="P90" s="684">
        <v>1313.3483999999999</v>
      </c>
      <c r="Q90" s="441">
        <f t="shared" si="42"/>
        <v>5.7764666451039837E-2</v>
      </c>
      <c r="R90" s="441">
        <f t="shared" si="43"/>
        <v>4.3474503932581274E-2</v>
      </c>
    </row>
    <row r="91" spans="2:18" x14ac:dyDescent="0.25">
      <c r="B91" s="407" t="s">
        <v>445</v>
      </c>
      <c r="C91" s="650">
        <v>10.5</v>
      </c>
      <c r="D91" s="685">
        <v>10</v>
      </c>
      <c r="E91" s="416">
        <f t="shared" si="38"/>
        <v>6.5027559298940982E-4</v>
      </c>
      <c r="F91" s="660">
        <f t="shared" si="36"/>
        <v>1.4442518775274408E-3</v>
      </c>
      <c r="G91" s="673">
        <v>6</v>
      </c>
      <c r="H91" s="685">
        <v>2.0699999999999998</v>
      </c>
      <c r="I91" s="416">
        <f t="shared" si="39"/>
        <v>3.7624631592148993E-4</v>
      </c>
      <c r="J91" s="416">
        <f t="shared" si="40"/>
        <v>5.927088224851393E-4</v>
      </c>
      <c r="K91" s="650">
        <v>100.21</v>
      </c>
      <c r="L91" s="685">
        <v>35.479999999999997</v>
      </c>
      <c r="M91" s="416">
        <f t="shared" si="41"/>
        <v>1.6503318779363752E-3</v>
      </c>
      <c r="N91" s="660">
        <f t="shared" si="37"/>
        <v>1.8044260516401507E-3</v>
      </c>
      <c r="O91" s="673">
        <v>137.22</v>
      </c>
      <c r="P91" s="685">
        <v>101.869</v>
      </c>
      <c r="Q91" s="416">
        <f t="shared" si="42"/>
        <v>2.6817201548213604E-3</v>
      </c>
      <c r="R91" s="416">
        <f t="shared" si="43"/>
        <v>3.3720711435808823E-3</v>
      </c>
    </row>
    <row r="92" spans="2:18" x14ac:dyDescent="0.25">
      <c r="B92" s="404" t="s">
        <v>446</v>
      </c>
      <c r="C92" s="651">
        <v>740</v>
      </c>
      <c r="D92" s="686">
        <v>308</v>
      </c>
      <c r="E92" s="417">
        <f t="shared" si="38"/>
        <v>4.5828946553539356E-2</v>
      </c>
      <c r="F92" s="661">
        <f t="shared" si="36"/>
        <v>4.4482957827845178E-2</v>
      </c>
      <c r="G92" s="674">
        <v>732</v>
      </c>
      <c r="H92" s="686">
        <v>174.56</v>
      </c>
      <c r="I92" s="417">
        <f t="shared" si="39"/>
        <v>4.5902050542421774E-2</v>
      </c>
      <c r="J92" s="417">
        <f t="shared" si="40"/>
        <v>4.9982247368601893E-2</v>
      </c>
      <c r="K92" s="651">
        <v>1864.54</v>
      </c>
      <c r="L92" s="686">
        <v>516.52700000000004</v>
      </c>
      <c r="M92" s="417">
        <f t="shared" si="41"/>
        <v>3.0706614107249668E-2</v>
      </c>
      <c r="N92" s="661">
        <f t="shared" si="37"/>
        <v>2.6269300314981179E-2</v>
      </c>
      <c r="O92" s="674">
        <v>1903.68</v>
      </c>
      <c r="P92" s="686">
        <v>907.49959999999999</v>
      </c>
      <c r="Q92" s="417">
        <f t="shared" si="42"/>
        <v>3.7204030202086631E-2</v>
      </c>
      <c r="R92" s="417">
        <f t="shared" si="43"/>
        <v>3.0040082988653991E-2</v>
      </c>
    </row>
    <row r="93" spans="2:18" x14ac:dyDescent="0.25">
      <c r="B93" s="404" t="s">
        <v>447</v>
      </c>
      <c r="C93" s="651">
        <v>43.5</v>
      </c>
      <c r="D93" s="686">
        <v>9</v>
      </c>
      <c r="E93" s="417">
        <f t="shared" si="38"/>
        <v>2.6939988852418407E-3</v>
      </c>
      <c r="F93" s="661">
        <f t="shared" si="36"/>
        <v>1.2998266897746968E-3</v>
      </c>
      <c r="G93" s="674">
        <v>79.5</v>
      </c>
      <c r="H93" s="686">
        <v>11.14</v>
      </c>
      <c r="I93" s="417">
        <f t="shared" si="39"/>
        <v>4.9852636859597415E-3</v>
      </c>
      <c r="J93" s="417">
        <f t="shared" si="40"/>
        <v>3.1897469963693007E-3</v>
      </c>
      <c r="K93" s="651">
        <v>164.76</v>
      </c>
      <c r="L93" s="686">
        <v>24.614000000000001</v>
      </c>
      <c r="M93" s="417">
        <f t="shared" si="41"/>
        <v>2.7133886858476917E-3</v>
      </c>
      <c r="N93" s="661">
        <f t="shared" si="37"/>
        <v>1.251807858936603E-3</v>
      </c>
      <c r="O93" s="674">
        <v>606.54999999999995</v>
      </c>
      <c r="P93" s="686">
        <v>117.4174</v>
      </c>
      <c r="Q93" s="417">
        <f t="shared" si="42"/>
        <v>1.1853937909247166E-2</v>
      </c>
      <c r="R93" s="417">
        <f t="shared" si="43"/>
        <v>3.8867548154423223E-3</v>
      </c>
    </row>
    <row r="94" spans="2:18" x14ac:dyDescent="0.25">
      <c r="B94" s="404" t="s">
        <v>448</v>
      </c>
      <c r="C94" s="651">
        <v>16</v>
      </c>
      <c r="D94" s="686">
        <v>0</v>
      </c>
      <c r="E94" s="417">
        <f t="shared" si="38"/>
        <v>9.9089614169814823E-4</v>
      </c>
      <c r="F94" s="661">
        <f t="shared" si="36"/>
        <v>0</v>
      </c>
      <c r="G94" s="674">
        <v>16</v>
      </c>
      <c r="H94" s="686">
        <v>0</v>
      </c>
      <c r="I94" s="417">
        <f t="shared" si="39"/>
        <v>1.0033235091239732E-3</v>
      </c>
      <c r="J94" s="417">
        <f t="shared" si="40"/>
        <v>0</v>
      </c>
      <c r="K94" s="651">
        <v>40.590000000000003</v>
      </c>
      <c r="L94" s="686">
        <v>3</v>
      </c>
      <c r="M94" s="417">
        <f t="shared" si="41"/>
        <v>6.6846593079969538E-4</v>
      </c>
      <c r="N94" s="661">
        <f t="shared" si="37"/>
        <v>1.5257266502030587E-4</v>
      </c>
      <c r="O94" s="674">
        <v>32.909999999999997</v>
      </c>
      <c r="P94" s="686">
        <v>4.9470000000000001</v>
      </c>
      <c r="Q94" s="417">
        <f t="shared" si="42"/>
        <v>6.4316725182313769E-4</v>
      </c>
      <c r="R94" s="417">
        <f t="shared" si="43"/>
        <v>1.6375576423931348E-4</v>
      </c>
    </row>
    <row r="95" spans="2:18" x14ac:dyDescent="0.25">
      <c r="B95" s="408" t="s">
        <v>449</v>
      </c>
      <c r="C95" s="652">
        <v>22.5</v>
      </c>
      <c r="D95" s="687">
        <v>29</v>
      </c>
      <c r="E95" s="418">
        <f t="shared" si="38"/>
        <v>1.3934476992630211E-3</v>
      </c>
      <c r="F95" s="662">
        <f t="shared" si="36"/>
        <v>4.1883304448295782E-3</v>
      </c>
      <c r="G95" s="675">
        <v>19.5</v>
      </c>
      <c r="H95" s="687">
        <v>10.14</v>
      </c>
      <c r="I95" s="418">
        <f t="shared" si="39"/>
        <v>1.2228005267448422E-3</v>
      </c>
      <c r="J95" s="418">
        <f t="shared" si="40"/>
        <v>2.9034142318837262E-3</v>
      </c>
      <c r="K95" s="652">
        <v>139.66</v>
      </c>
      <c r="L95" s="687">
        <v>77.974999999999994</v>
      </c>
      <c r="M95" s="418">
        <f t="shared" si="41"/>
        <v>2.3000234514778382E-3</v>
      </c>
      <c r="N95" s="662">
        <f t="shared" si="37"/>
        <v>3.9656178516527833E-3</v>
      </c>
      <c r="O95" s="675">
        <v>149.75</v>
      </c>
      <c r="P95" s="687">
        <v>181.61539999999999</v>
      </c>
      <c r="Q95" s="418">
        <f t="shared" si="42"/>
        <v>2.9265966563511055E-3</v>
      </c>
      <c r="R95" s="418">
        <f t="shared" si="43"/>
        <v>6.0118392206647692E-3</v>
      </c>
    </row>
    <row r="96" spans="2:18" x14ac:dyDescent="0.25">
      <c r="B96" s="262" t="s">
        <v>435</v>
      </c>
      <c r="C96" s="32">
        <v>287.5</v>
      </c>
      <c r="D96" s="297">
        <v>151</v>
      </c>
      <c r="E96" s="126">
        <f t="shared" si="38"/>
        <v>1.7805165046138601E-2</v>
      </c>
      <c r="F96" s="657">
        <f t="shared" si="36"/>
        <v>2.1808203350664357E-2</v>
      </c>
      <c r="G96" s="63">
        <v>257</v>
      </c>
      <c r="H96" s="297">
        <v>67.42</v>
      </c>
      <c r="I96" s="126">
        <f t="shared" si="39"/>
        <v>1.6115883865303819E-2</v>
      </c>
      <c r="J96" s="126">
        <f t="shared" si="40"/>
        <v>1.9304554981617438E-2</v>
      </c>
      <c r="K96" s="32">
        <v>1807.95</v>
      </c>
      <c r="L96" s="297">
        <v>548.072</v>
      </c>
      <c r="M96" s="126">
        <f t="shared" si="41"/>
        <v>2.9774648425457236E-2</v>
      </c>
      <c r="N96" s="657">
        <f t="shared" si="37"/>
        <v>2.7873601887669696E-2</v>
      </c>
      <c r="O96" s="63">
        <v>1196.1300000000001</v>
      </c>
      <c r="P96" s="297">
        <v>901.21579999999994</v>
      </c>
      <c r="Q96" s="126">
        <f t="shared" si="42"/>
        <v>2.3376227436135214E-2</v>
      </c>
      <c r="R96" s="126">
        <f t="shared" si="43"/>
        <v>2.9832076424811862E-2</v>
      </c>
    </row>
    <row r="97" spans="2:18" x14ac:dyDescent="0.25">
      <c r="B97" s="263" t="s">
        <v>436</v>
      </c>
      <c r="C97" s="30">
        <v>1132.5</v>
      </c>
      <c r="D97" s="298">
        <v>983</v>
      </c>
      <c r="E97" s="127">
        <f t="shared" si="38"/>
        <v>7.0136867529572058E-2</v>
      </c>
      <c r="F97" s="658">
        <f t="shared" si="36"/>
        <v>0.14196995956094743</v>
      </c>
      <c r="G97" s="64">
        <v>1109.5</v>
      </c>
      <c r="H97" s="298">
        <v>219.21</v>
      </c>
      <c r="I97" s="127">
        <f t="shared" si="39"/>
        <v>6.9574214585815516E-2</v>
      </c>
      <c r="J97" s="127">
        <f t="shared" si="40"/>
        <v>6.2767005302882803E-2</v>
      </c>
      <c r="K97" s="30">
        <v>2258.1</v>
      </c>
      <c r="L97" s="298">
        <v>1597.48</v>
      </c>
      <c r="M97" s="127">
        <f t="shared" si="41"/>
        <v>3.718804923229347E-2</v>
      </c>
      <c r="N97" s="658">
        <f t="shared" si="37"/>
        <v>8.1243926972212749E-2</v>
      </c>
      <c r="O97" s="64">
        <v>1694.89</v>
      </c>
      <c r="P97" s="298">
        <v>894.86760000000004</v>
      </c>
      <c r="Q97" s="127">
        <f t="shared" si="42"/>
        <v>3.3123602049301676E-2</v>
      </c>
      <c r="R97" s="127">
        <f t="shared" si="43"/>
        <v>2.9621938089953566E-2</v>
      </c>
    </row>
    <row r="98" spans="2:18" x14ac:dyDescent="0.25">
      <c r="B98" s="262" t="s">
        <v>450</v>
      </c>
      <c r="C98" s="32">
        <v>7</v>
      </c>
      <c r="D98" s="297">
        <v>10</v>
      </c>
      <c r="E98" s="126">
        <f t="shared" si="38"/>
        <v>4.3351706199293988E-4</v>
      </c>
      <c r="F98" s="657">
        <f t="shared" si="36"/>
        <v>1.4442518775274408E-3</v>
      </c>
      <c r="G98" s="63">
        <v>19</v>
      </c>
      <c r="H98" s="297">
        <v>33.630000000000003</v>
      </c>
      <c r="I98" s="126">
        <f t="shared" si="39"/>
        <v>1.1914466670847181E-3</v>
      </c>
      <c r="J98" s="126">
        <f t="shared" si="40"/>
        <v>9.6293708696498729E-3</v>
      </c>
      <c r="K98" s="32">
        <v>1037.25</v>
      </c>
      <c r="L98" s="297">
        <v>285.84100000000001</v>
      </c>
      <c r="M98" s="126">
        <f t="shared" si="41"/>
        <v>1.7082194794825919E-2</v>
      </c>
      <c r="N98" s="657">
        <f t="shared" si="37"/>
        <v>1.453717438068975E-2</v>
      </c>
      <c r="O98" s="63">
        <v>1364.35</v>
      </c>
      <c r="P98" s="297">
        <v>590.96799999999996</v>
      </c>
      <c r="Q98" s="126">
        <f t="shared" si="42"/>
        <v>2.6663787299449952E-2</v>
      </c>
      <c r="R98" s="126">
        <f t="shared" si="43"/>
        <v>1.9562243072767053E-2</v>
      </c>
    </row>
    <row r="99" spans="2:18" x14ac:dyDescent="0.25">
      <c r="B99" s="263" t="s">
        <v>437</v>
      </c>
      <c r="C99" s="30">
        <v>3</v>
      </c>
      <c r="D99" s="298">
        <v>1</v>
      </c>
      <c r="E99" s="127">
        <f t="shared" si="38"/>
        <v>1.8579302656840279E-4</v>
      </c>
      <c r="F99" s="658">
        <f t="shared" si="36"/>
        <v>1.4442518775274407E-4</v>
      </c>
      <c r="G99" s="64">
        <v>1</v>
      </c>
      <c r="H99" s="298">
        <v>0</v>
      </c>
      <c r="I99" s="127">
        <f t="shared" si="39"/>
        <v>6.2707719320248325E-5</v>
      </c>
      <c r="J99" s="127">
        <f t="shared" si="40"/>
        <v>0</v>
      </c>
      <c r="K99" s="30">
        <v>52.65</v>
      </c>
      <c r="L99" s="298">
        <v>18</v>
      </c>
      <c r="M99" s="127">
        <f t="shared" si="41"/>
        <v>8.6707886811046954E-4</v>
      </c>
      <c r="N99" s="658">
        <f t="shared" si="37"/>
        <v>9.1543599012183525E-4</v>
      </c>
      <c r="O99" s="64">
        <v>34.06</v>
      </c>
      <c r="P99" s="298">
        <v>17</v>
      </c>
      <c r="Q99" s="127">
        <f t="shared" si="42"/>
        <v>6.6564195068660205E-4</v>
      </c>
      <c r="R99" s="127">
        <f t="shared" si="43"/>
        <v>5.62734585014823E-4</v>
      </c>
    </row>
    <row r="100" spans="2:18" x14ac:dyDescent="0.25">
      <c r="B100" s="262" t="s">
        <v>451</v>
      </c>
      <c r="C100" s="32">
        <v>2495</v>
      </c>
      <c r="D100" s="297">
        <v>493</v>
      </c>
      <c r="E100" s="126">
        <f t="shared" si="38"/>
        <v>0.154517867096055</v>
      </c>
      <c r="F100" s="657">
        <f t="shared" si="36"/>
        <v>7.1201617562102831E-2</v>
      </c>
      <c r="G100" s="63">
        <v>2359</v>
      </c>
      <c r="H100" s="297">
        <v>121.14</v>
      </c>
      <c r="I100" s="126">
        <f t="shared" si="39"/>
        <v>0.1479275098764658</v>
      </c>
      <c r="J100" s="126">
        <f t="shared" si="40"/>
        <v>3.4686351089782498E-2</v>
      </c>
      <c r="K100" s="32">
        <v>3492.01</v>
      </c>
      <c r="L100" s="297">
        <v>938.726</v>
      </c>
      <c r="M100" s="126">
        <f t="shared" si="41"/>
        <v>5.7508985341508854E-2</v>
      </c>
      <c r="N100" s="657">
        <f t="shared" si="37"/>
        <v>4.7741309181283886E-2</v>
      </c>
      <c r="O100" s="63">
        <v>3156.48</v>
      </c>
      <c r="P100" s="297">
        <v>858.67420000000004</v>
      </c>
      <c r="Q100" s="126">
        <f t="shared" si="42"/>
        <v>6.1687771711780554E-2</v>
      </c>
      <c r="R100" s="126">
        <f t="shared" si="43"/>
        <v>2.8423862917643244E-2</v>
      </c>
    </row>
    <row r="101" spans="2:18" x14ac:dyDescent="0.25">
      <c r="B101" s="263" t="s">
        <v>452</v>
      </c>
      <c r="C101" s="30">
        <v>22</v>
      </c>
      <c r="D101" s="298">
        <v>12</v>
      </c>
      <c r="E101" s="127">
        <f t="shared" si="38"/>
        <v>1.3624821948349539E-3</v>
      </c>
      <c r="F101" s="658">
        <f t="shared" si="36"/>
        <v>1.7331022530329288E-3</v>
      </c>
      <c r="G101" s="64">
        <v>21.5</v>
      </c>
      <c r="H101" s="298">
        <v>6</v>
      </c>
      <c r="I101" s="127">
        <f t="shared" si="39"/>
        <v>1.348215965385339E-3</v>
      </c>
      <c r="J101" s="127">
        <f t="shared" si="40"/>
        <v>1.7179965869134474E-3</v>
      </c>
      <c r="K101" s="30">
        <v>58.03</v>
      </c>
      <c r="L101" s="298">
        <v>36.841000000000001</v>
      </c>
      <c r="M101" s="127">
        <f t="shared" si="41"/>
        <v>9.5568065938177681E-4</v>
      </c>
      <c r="N101" s="658">
        <f t="shared" si="37"/>
        <v>1.8736431840043631E-3</v>
      </c>
      <c r="O101" s="64">
        <v>52.78</v>
      </c>
      <c r="P101" s="298">
        <v>44.331000000000003</v>
      </c>
      <c r="Q101" s="127">
        <f t="shared" si="42"/>
        <v>1.0314909617509941E-3</v>
      </c>
      <c r="R101" s="127">
        <f t="shared" si="43"/>
        <v>1.4674462875465953E-3</v>
      </c>
    </row>
    <row r="102" spans="2:18" x14ac:dyDescent="0.25">
      <c r="B102" s="262" t="s">
        <v>438</v>
      </c>
      <c r="C102" s="32">
        <v>15.5</v>
      </c>
      <c r="D102" s="297">
        <v>10</v>
      </c>
      <c r="E102" s="126">
        <f t="shared" si="38"/>
        <v>9.5993063727008111E-4</v>
      </c>
      <c r="F102" s="657">
        <f t="shared" si="36"/>
        <v>1.4442518775274408E-3</v>
      </c>
      <c r="G102" s="63">
        <v>13</v>
      </c>
      <c r="H102" s="297">
        <v>3</v>
      </c>
      <c r="I102" s="126">
        <f t="shared" si="39"/>
        <v>8.1520035116322824E-4</v>
      </c>
      <c r="J102" s="126">
        <f t="shared" si="40"/>
        <v>8.5899829345672369E-4</v>
      </c>
      <c r="K102" s="32">
        <v>32.85</v>
      </c>
      <c r="L102" s="297">
        <v>11</v>
      </c>
      <c r="M102" s="126">
        <f t="shared" si="41"/>
        <v>5.4099792625695968E-4</v>
      </c>
      <c r="N102" s="657">
        <f t="shared" si="37"/>
        <v>5.5943310507445491E-4</v>
      </c>
      <c r="O102" s="63">
        <v>33.909999999999997</v>
      </c>
      <c r="P102" s="297">
        <v>21</v>
      </c>
      <c r="Q102" s="126">
        <f t="shared" si="42"/>
        <v>6.6271046822615007E-4</v>
      </c>
      <c r="R102" s="126">
        <f t="shared" si="43"/>
        <v>6.9514272266536954E-4</v>
      </c>
    </row>
    <row r="103" spans="2:18" x14ac:dyDescent="0.25">
      <c r="B103" s="263" t="s">
        <v>453</v>
      </c>
      <c r="C103" s="30">
        <v>0</v>
      </c>
      <c r="D103" s="298">
        <v>1</v>
      </c>
      <c r="E103" s="127">
        <f t="shared" si="38"/>
        <v>0</v>
      </c>
      <c r="F103" s="658">
        <f t="shared" si="36"/>
        <v>1.4442518775274407E-4</v>
      </c>
      <c r="G103" s="64">
        <v>6</v>
      </c>
      <c r="H103" s="298">
        <v>2</v>
      </c>
      <c r="I103" s="127">
        <f t="shared" si="39"/>
        <v>3.7624631592148993E-4</v>
      </c>
      <c r="J103" s="127">
        <f t="shared" si="40"/>
        <v>5.7266552897114909E-4</v>
      </c>
      <c r="K103" s="30">
        <v>30.45</v>
      </c>
      <c r="L103" s="298">
        <v>1</v>
      </c>
      <c r="M103" s="127">
        <f t="shared" si="41"/>
        <v>5.0147296360804935E-4</v>
      </c>
      <c r="N103" s="658">
        <f t="shared" si="37"/>
        <v>5.0857555006768623E-5</v>
      </c>
      <c r="O103" s="64">
        <v>172.8</v>
      </c>
      <c r="P103" s="298">
        <v>15.5</v>
      </c>
      <c r="Q103" s="127">
        <f t="shared" si="42"/>
        <v>3.3770677944405412E-3</v>
      </c>
      <c r="R103" s="127">
        <f t="shared" si="43"/>
        <v>5.1308153339586803E-4</v>
      </c>
    </row>
    <row r="104" spans="2:18" x14ac:dyDescent="0.25">
      <c r="B104" s="262" t="s">
        <v>454</v>
      </c>
      <c r="C104" s="32">
        <v>1173</v>
      </c>
      <c r="D104" s="297">
        <v>249</v>
      </c>
      <c r="E104" s="126">
        <f t="shared" si="38"/>
        <v>7.2645073388245496E-2</v>
      </c>
      <c r="F104" s="657">
        <f t="shared" si="36"/>
        <v>3.5961871750433277E-2</v>
      </c>
      <c r="G104" s="63">
        <v>1154</v>
      </c>
      <c r="H104" s="297">
        <v>228</v>
      </c>
      <c r="I104" s="126">
        <f t="shared" si="39"/>
        <v>7.2364708095566568E-2</v>
      </c>
      <c r="J104" s="126">
        <f t="shared" si="40"/>
        <v>6.5283870302711003E-2</v>
      </c>
      <c r="K104" s="32">
        <v>4770.92</v>
      </c>
      <c r="L104" s="297">
        <v>1136.4549999999999</v>
      </c>
      <c r="M104" s="126">
        <f t="shared" si="41"/>
        <v>7.8571014500391292E-2</v>
      </c>
      <c r="N104" s="657">
        <f t="shared" si="37"/>
        <v>5.7797322675217234E-2</v>
      </c>
      <c r="O104" s="63">
        <v>2480.3200000000002</v>
      </c>
      <c r="P104" s="297">
        <v>1258.394</v>
      </c>
      <c r="Q104" s="126">
        <f t="shared" si="42"/>
        <v>4.8473430508719696E-2</v>
      </c>
      <c r="R104" s="126">
        <f t="shared" si="43"/>
        <v>4.1655401492655481E-2</v>
      </c>
    </row>
    <row r="105" spans="2:18" x14ac:dyDescent="0.25">
      <c r="B105" s="263" t="s">
        <v>439</v>
      </c>
      <c r="C105" s="30">
        <v>687</v>
      </c>
      <c r="D105" s="298">
        <v>402</v>
      </c>
      <c r="E105" s="127">
        <f t="shared" si="38"/>
        <v>4.254660308416424E-2</v>
      </c>
      <c r="F105" s="658">
        <f t="shared" si="36"/>
        <v>5.8058925476603122E-2</v>
      </c>
      <c r="G105" s="64">
        <v>681.5</v>
      </c>
      <c r="H105" s="298">
        <v>261.49</v>
      </c>
      <c r="I105" s="127">
        <f t="shared" si="39"/>
        <v>4.2735310716749235E-2</v>
      </c>
      <c r="J105" s="127">
        <f t="shared" si="40"/>
        <v>7.4873154585332891E-2</v>
      </c>
      <c r="K105" s="30">
        <v>1937.31</v>
      </c>
      <c r="L105" s="298">
        <v>878.16600000000005</v>
      </c>
      <c r="M105" s="127">
        <f t="shared" si="41"/>
        <v>3.1905043912233498E-2</v>
      </c>
      <c r="N105" s="658">
        <f t="shared" si="37"/>
        <v>4.4661375650073977E-2</v>
      </c>
      <c r="O105" s="64">
        <v>1742.27</v>
      </c>
      <c r="P105" s="298">
        <v>1297.1356000000001</v>
      </c>
      <c r="Q105" s="127">
        <f t="shared" si="42"/>
        <v>3.4049559642476399E-2</v>
      </c>
      <c r="R105" s="127">
        <f t="shared" si="43"/>
        <v>4.2937827269056088E-2</v>
      </c>
    </row>
    <row r="106" spans="2:18" x14ac:dyDescent="0.25">
      <c r="B106" s="262" t="s">
        <v>440</v>
      </c>
      <c r="C106" s="32">
        <v>2477</v>
      </c>
      <c r="D106" s="297">
        <v>2005</v>
      </c>
      <c r="E106" s="126">
        <f t="shared" si="38"/>
        <v>0.15340310893664458</v>
      </c>
      <c r="F106" s="657">
        <f t="shared" si="36"/>
        <v>0.2895725014442519</v>
      </c>
      <c r="G106" s="63">
        <v>2371.5</v>
      </c>
      <c r="H106" s="297">
        <v>738.87</v>
      </c>
      <c r="I106" s="126">
        <f t="shared" si="39"/>
        <v>0.14871135636796889</v>
      </c>
      <c r="J106" s="126">
        <f t="shared" si="40"/>
        <v>0.21156268969545647</v>
      </c>
      <c r="K106" s="32">
        <v>14083.68</v>
      </c>
      <c r="L106" s="297">
        <v>4771.165</v>
      </c>
      <c r="M106" s="126">
        <f t="shared" si="41"/>
        <v>0.23194038581633539</v>
      </c>
      <c r="N106" s="657">
        <f t="shared" si="37"/>
        <v>0.24264978643386922</v>
      </c>
      <c r="O106" s="63">
        <v>9732.65</v>
      </c>
      <c r="P106" s="297">
        <v>6763.5144</v>
      </c>
      <c r="Q106" s="126">
        <f t="shared" si="42"/>
        <v>0.19020728512477852</v>
      </c>
      <c r="R106" s="126">
        <f t="shared" si="43"/>
        <v>0.22388608641916349</v>
      </c>
    </row>
    <row r="107" spans="2:18" x14ac:dyDescent="0.25">
      <c r="B107" s="440" t="s">
        <v>455</v>
      </c>
      <c r="C107" s="649">
        <v>132</v>
      </c>
      <c r="D107" s="684">
        <v>43</v>
      </c>
      <c r="E107" s="441">
        <f t="shared" si="38"/>
        <v>8.1748931690097237E-3</v>
      </c>
      <c r="F107" s="659">
        <f t="shared" si="36"/>
        <v>6.2102830733679953E-3</v>
      </c>
      <c r="G107" s="672">
        <v>221</v>
      </c>
      <c r="H107" s="684">
        <v>121.91</v>
      </c>
      <c r="I107" s="441">
        <f t="shared" si="39"/>
        <v>1.3858405969774879E-2</v>
      </c>
      <c r="J107" s="441">
        <f t="shared" si="40"/>
        <v>3.490682731843639E-2</v>
      </c>
      <c r="K107" s="649">
        <v>1144.3899999999999</v>
      </c>
      <c r="L107" s="684">
        <v>513.82600000000002</v>
      </c>
      <c r="M107" s="441">
        <f t="shared" si="41"/>
        <v>1.884665500241102E-2</v>
      </c>
      <c r="N107" s="659">
        <f t="shared" si="37"/>
        <v>2.6131934058907898E-2</v>
      </c>
      <c r="O107" s="672">
        <v>2036</v>
      </c>
      <c r="P107" s="684">
        <v>2099.2411999999999</v>
      </c>
      <c r="Q107" s="441">
        <f t="shared" si="42"/>
        <v>3.9789988596533231E-2</v>
      </c>
      <c r="R107" s="441">
        <f t="shared" si="43"/>
        <v>6.9489154442824649E-2</v>
      </c>
    </row>
    <row r="108" spans="2:18" x14ac:dyDescent="0.25">
      <c r="B108" s="407" t="s">
        <v>456</v>
      </c>
      <c r="C108" s="650">
        <v>45</v>
      </c>
      <c r="D108" s="685">
        <v>11</v>
      </c>
      <c r="E108" s="416">
        <f t="shared" si="38"/>
        <v>2.7868953985260422E-3</v>
      </c>
      <c r="F108" s="660">
        <f t="shared" si="36"/>
        <v>1.5886770652801848E-3</v>
      </c>
      <c r="G108" s="673">
        <v>113</v>
      </c>
      <c r="H108" s="685">
        <v>61.35</v>
      </c>
      <c r="I108" s="416">
        <f t="shared" si="39"/>
        <v>7.0859722831880601E-3</v>
      </c>
      <c r="J108" s="416">
        <f t="shared" si="40"/>
        <v>1.7566515101189999E-2</v>
      </c>
      <c r="K108" s="650">
        <v>681.3</v>
      </c>
      <c r="L108" s="685">
        <v>218.90600000000001</v>
      </c>
      <c r="M108" s="416">
        <f t="shared" si="41"/>
        <v>1.1220148771959409E-2</v>
      </c>
      <c r="N108" s="660">
        <f t="shared" si="37"/>
        <v>1.1133023936311694E-2</v>
      </c>
      <c r="O108" s="673">
        <v>1143.25</v>
      </c>
      <c r="P108" s="685">
        <v>801.39059999999995</v>
      </c>
      <c r="Q108" s="416">
        <f t="shared" si="42"/>
        <v>2.2342782152743917E-2</v>
      </c>
      <c r="R108" s="416">
        <f t="shared" si="43"/>
        <v>2.6527659219163526E-2</v>
      </c>
    </row>
    <row r="109" spans="2:18" x14ac:dyDescent="0.25">
      <c r="B109" s="410" t="s">
        <v>457</v>
      </c>
      <c r="C109" s="650">
        <v>20</v>
      </c>
      <c r="D109" s="685">
        <v>0</v>
      </c>
      <c r="E109" s="416">
        <f t="shared" si="38"/>
        <v>1.2386201771226854E-3</v>
      </c>
      <c r="F109" s="660">
        <f t="shared" si="36"/>
        <v>0</v>
      </c>
      <c r="G109" s="673">
        <v>45</v>
      </c>
      <c r="H109" s="685">
        <v>16</v>
      </c>
      <c r="I109" s="416">
        <f t="shared" si="39"/>
        <v>2.8218473694111746E-3</v>
      </c>
      <c r="J109" s="416">
        <f t="shared" si="40"/>
        <v>4.5813242317691927E-3</v>
      </c>
      <c r="K109" s="650">
        <v>78.8</v>
      </c>
      <c r="L109" s="685">
        <v>63.24</v>
      </c>
      <c r="M109" s="416">
        <f t="shared" si="41"/>
        <v>1.2977362736392214E-3</v>
      </c>
      <c r="N109" s="660">
        <f t="shared" si="37"/>
        <v>3.2162317786280478E-3</v>
      </c>
      <c r="O109" s="673">
        <v>321.5</v>
      </c>
      <c r="P109" s="685">
        <v>283.8066</v>
      </c>
      <c r="Q109" s="416">
        <f t="shared" si="42"/>
        <v>6.2831440735684838E-3</v>
      </c>
      <c r="R109" s="416">
        <f t="shared" si="43"/>
        <v>9.3945758397334031E-3</v>
      </c>
    </row>
    <row r="110" spans="2:18" x14ac:dyDescent="0.25">
      <c r="B110" s="409" t="s">
        <v>458</v>
      </c>
      <c r="C110" s="651">
        <v>15</v>
      </c>
      <c r="D110" s="686">
        <v>6</v>
      </c>
      <c r="E110" s="417">
        <f t="shared" si="38"/>
        <v>9.2896513284201399E-4</v>
      </c>
      <c r="F110" s="661">
        <f t="shared" si="36"/>
        <v>8.6655112651646442E-4</v>
      </c>
      <c r="G110" s="674">
        <v>37</v>
      </c>
      <c r="H110" s="686">
        <v>25.14</v>
      </c>
      <c r="I110" s="417">
        <f t="shared" si="39"/>
        <v>2.3201856148491878E-3</v>
      </c>
      <c r="J110" s="417">
        <f t="shared" si="40"/>
        <v>7.1984056991673444E-3</v>
      </c>
      <c r="K110" s="651">
        <v>57</v>
      </c>
      <c r="L110" s="686">
        <v>42.96</v>
      </c>
      <c r="M110" s="417">
        <f t="shared" si="41"/>
        <v>9.3871786291161948E-4</v>
      </c>
      <c r="N110" s="661">
        <f t="shared" si="37"/>
        <v>2.1848405630907801E-3</v>
      </c>
      <c r="O110" s="674">
        <v>187.2</v>
      </c>
      <c r="P110" s="686">
        <v>143.88079999999999</v>
      </c>
      <c r="Q110" s="417">
        <f t="shared" si="42"/>
        <v>3.6584901106439193E-3</v>
      </c>
      <c r="R110" s="417">
        <f t="shared" si="43"/>
        <v>4.7627471929176908E-3</v>
      </c>
    </row>
    <row r="111" spans="2:18" x14ac:dyDescent="0.25">
      <c r="B111" s="409" t="s">
        <v>459</v>
      </c>
      <c r="C111" s="651">
        <v>10</v>
      </c>
      <c r="D111" s="686">
        <v>0</v>
      </c>
      <c r="E111" s="417">
        <f t="shared" si="38"/>
        <v>6.193100885613427E-4</v>
      </c>
      <c r="F111" s="661">
        <f t="shared" si="36"/>
        <v>0</v>
      </c>
      <c r="G111" s="674">
        <v>23</v>
      </c>
      <c r="H111" s="686">
        <v>4.1399999999999997</v>
      </c>
      <c r="I111" s="417">
        <f t="shared" si="39"/>
        <v>1.4422775443657114E-3</v>
      </c>
      <c r="J111" s="417">
        <f t="shared" si="40"/>
        <v>1.1854176449702786E-3</v>
      </c>
      <c r="K111" s="651">
        <v>34</v>
      </c>
      <c r="L111" s="686">
        <v>21.48</v>
      </c>
      <c r="M111" s="417">
        <f t="shared" si="41"/>
        <v>5.5993697085956248E-4</v>
      </c>
      <c r="N111" s="661">
        <f t="shared" si="37"/>
        <v>1.0924202815453901E-3</v>
      </c>
      <c r="O111" s="674">
        <v>82.5</v>
      </c>
      <c r="P111" s="686">
        <v>86.121600000000001</v>
      </c>
      <c r="Q111" s="417">
        <f t="shared" si="42"/>
        <v>1.6123153532485222E-3</v>
      </c>
      <c r="R111" s="417">
        <f t="shared" si="43"/>
        <v>2.8508001668713281E-3</v>
      </c>
    </row>
    <row r="112" spans="2:18" x14ac:dyDescent="0.25">
      <c r="B112" s="411" t="s">
        <v>460</v>
      </c>
      <c r="C112" s="652">
        <v>0</v>
      </c>
      <c r="D112" s="687">
        <v>0</v>
      </c>
      <c r="E112" s="418">
        <f t="shared" si="38"/>
        <v>0</v>
      </c>
      <c r="F112" s="662">
        <f t="shared" si="36"/>
        <v>0</v>
      </c>
      <c r="G112" s="675">
        <v>8</v>
      </c>
      <c r="H112" s="687">
        <v>12.07</v>
      </c>
      <c r="I112" s="418">
        <f t="shared" si="39"/>
        <v>5.016617545619866E-4</v>
      </c>
      <c r="J112" s="418">
        <f t="shared" si="40"/>
        <v>3.4560364673408847E-3</v>
      </c>
      <c r="K112" s="652">
        <v>52</v>
      </c>
      <c r="L112" s="687">
        <v>42.24</v>
      </c>
      <c r="M112" s="418">
        <f t="shared" si="41"/>
        <v>8.5637419072638968E-4</v>
      </c>
      <c r="N112" s="662">
        <f t="shared" si="37"/>
        <v>2.1482231234859067E-3</v>
      </c>
      <c r="O112" s="675">
        <v>142</v>
      </c>
      <c r="P112" s="687">
        <v>233.9666</v>
      </c>
      <c r="Q112" s="418">
        <f t="shared" si="42"/>
        <v>2.7751367292277594E-3</v>
      </c>
      <c r="R112" s="418">
        <f t="shared" si="43"/>
        <v>7.7447704446075927E-3</v>
      </c>
    </row>
    <row r="113" spans="1:18" x14ac:dyDescent="0.25">
      <c r="B113" s="404" t="s">
        <v>461</v>
      </c>
      <c r="C113" s="651">
        <v>7</v>
      </c>
      <c r="D113" s="686">
        <v>2</v>
      </c>
      <c r="E113" s="417">
        <f t="shared" si="38"/>
        <v>4.3351706199293988E-4</v>
      </c>
      <c r="F113" s="661">
        <f t="shared" si="36"/>
        <v>2.8885037550548814E-4</v>
      </c>
      <c r="G113" s="674">
        <v>10</v>
      </c>
      <c r="H113" s="686">
        <v>5.21</v>
      </c>
      <c r="I113" s="417">
        <f t="shared" si="39"/>
        <v>6.2707719320248317E-4</v>
      </c>
      <c r="J113" s="417">
        <f t="shared" si="40"/>
        <v>1.4917937029698433E-3</v>
      </c>
      <c r="K113" s="651">
        <v>123.89</v>
      </c>
      <c r="L113" s="686">
        <v>73</v>
      </c>
      <c r="M113" s="417">
        <f t="shared" si="41"/>
        <v>2.0403115094056235E-3</v>
      </c>
      <c r="N113" s="661">
        <f t="shared" si="37"/>
        <v>3.7126015154941095E-3</v>
      </c>
      <c r="O113" s="674">
        <v>302.04000000000002</v>
      </c>
      <c r="P113" s="686">
        <v>250.70580000000001</v>
      </c>
      <c r="Q113" s="417">
        <f t="shared" si="42"/>
        <v>5.902833082365863E-3</v>
      </c>
      <c r="R113" s="417">
        <f t="shared" si="43"/>
        <v>8.2988720190476008E-3</v>
      </c>
    </row>
    <row r="114" spans="1:18" x14ac:dyDescent="0.25">
      <c r="B114" s="404" t="s">
        <v>462</v>
      </c>
      <c r="C114" s="651">
        <v>0</v>
      </c>
      <c r="D114" s="686">
        <v>0</v>
      </c>
      <c r="E114" s="417">
        <f t="shared" si="38"/>
        <v>0</v>
      </c>
      <c r="F114" s="661">
        <f t="shared" si="36"/>
        <v>0</v>
      </c>
      <c r="G114" s="674">
        <v>0</v>
      </c>
      <c r="H114" s="686">
        <v>0</v>
      </c>
      <c r="I114" s="417">
        <f t="shared" si="39"/>
        <v>0</v>
      </c>
      <c r="J114" s="417">
        <f t="shared" si="40"/>
        <v>0</v>
      </c>
      <c r="K114" s="651">
        <v>0.91</v>
      </c>
      <c r="L114" s="686">
        <v>1</v>
      </c>
      <c r="M114" s="417">
        <f t="shared" si="41"/>
        <v>1.498654833771182E-5</v>
      </c>
      <c r="N114" s="661">
        <f t="shared" si="37"/>
        <v>5.0857555006768623E-5</v>
      </c>
      <c r="O114" s="674">
        <v>0.91</v>
      </c>
      <c r="P114" s="686">
        <v>1</v>
      </c>
      <c r="Q114" s="417">
        <f t="shared" si="42"/>
        <v>1.7784326926741275E-5</v>
      </c>
      <c r="R114" s="417">
        <f t="shared" si="43"/>
        <v>3.3102034412636643E-5</v>
      </c>
    </row>
    <row r="115" spans="1:18" x14ac:dyDescent="0.25">
      <c r="B115" s="404" t="s">
        <v>463</v>
      </c>
      <c r="C115" s="651">
        <v>3</v>
      </c>
      <c r="D115" s="686">
        <v>1</v>
      </c>
      <c r="E115" s="417">
        <f t="shared" si="38"/>
        <v>1.8579302656840279E-4</v>
      </c>
      <c r="F115" s="661">
        <f t="shared" si="36"/>
        <v>1.4442518775274407E-4</v>
      </c>
      <c r="G115" s="674">
        <v>1</v>
      </c>
      <c r="H115" s="686">
        <v>2.0699999999999998</v>
      </c>
      <c r="I115" s="417">
        <f t="shared" si="39"/>
        <v>6.2707719320248325E-5</v>
      </c>
      <c r="J115" s="417">
        <f t="shared" si="40"/>
        <v>5.927088224851393E-4</v>
      </c>
      <c r="K115" s="651">
        <v>22</v>
      </c>
      <c r="L115" s="686">
        <v>16.48</v>
      </c>
      <c r="M115" s="417">
        <f t="shared" si="41"/>
        <v>3.6231215761501105E-4</v>
      </c>
      <c r="N115" s="661">
        <f t="shared" si="37"/>
        <v>8.3813250651154701E-4</v>
      </c>
      <c r="O115" s="674">
        <v>31.6</v>
      </c>
      <c r="P115" s="686">
        <v>46.17</v>
      </c>
      <c r="Q115" s="417">
        <f t="shared" si="42"/>
        <v>6.175656383351916E-4</v>
      </c>
      <c r="R115" s="417">
        <f t="shared" si="43"/>
        <v>1.528320928831434E-3</v>
      </c>
    </row>
    <row r="116" spans="1:18" x14ac:dyDescent="0.25">
      <c r="B116" s="404" t="s">
        <v>464</v>
      </c>
      <c r="C116" s="651">
        <v>0</v>
      </c>
      <c r="D116" s="686">
        <v>0</v>
      </c>
      <c r="E116" s="417">
        <f t="shared" si="38"/>
        <v>0</v>
      </c>
      <c r="F116" s="661">
        <f t="shared" si="36"/>
        <v>0</v>
      </c>
      <c r="G116" s="674">
        <v>0</v>
      </c>
      <c r="H116" s="686">
        <v>0</v>
      </c>
      <c r="I116" s="417">
        <f t="shared" si="39"/>
        <v>0</v>
      </c>
      <c r="J116" s="417">
        <f t="shared" si="40"/>
        <v>0</v>
      </c>
      <c r="K116" s="651">
        <v>0</v>
      </c>
      <c r="L116" s="686">
        <v>0</v>
      </c>
      <c r="M116" s="417">
        <f t="shared" si="41"/>
        <v>0</v>
      </c>
      <c r="N116" s="661">
        <f t="shared" si="37"/>
        <v>0</v>
      </c>
      <c r="O116" s="674">
        <v>2</v>
      </c>
      <c r="P116" s="686">
        <v>2.38</v>
      </c>
      <c r="Q116" s="417">
        <f t="shared" si="42"/>
        <v>3.9086432806024782E-5</v>
      </c>
      <c r="R116" s="417">
        <f t="shared" si="43"/>
        <v>7.8782841902075214E-5</v>
      </c>
    </row>
    <row r="117" spans="1:18" x14ac:dyDescent="0.25">
      <c r="B117" s="404" t="s">
        <v>465</v>
      </c>
      <c r="C117" s="651">
        <v>26</v>
      </c>
      <c r="D117" s="686">
        <v>29</v>
      </c>
      <c r="E117" s="417">
        <f t="shared" si="38"/>
        <v>1.6102062302594908E-3</v>
      </c>
      <c r="F117" s="661">
        <f t="shared" si="36"/>
        <v>4.1883304448295782E-3</v>
      </c>
      <c r="G117" s="674">
        <v>56</v>
      </c>
      <c r="H117" s="686">
        <v>53.28</v>
      </c>
      <c r="I117" s="417">
        <f t="shared" si="39"/>
        <v>3.5116322819339061E-3</v>
      </c>
      <c r="J117" s="417">
        <f t="shared" si="40"/>
        <v>1.5255809691791413E-2</v>
      </c>
      <c r="K117" s="651">
        <v>169.47</v>
      </c>
      <c r="L117" s="686">
        <v>185.44</v>
      </c>
      <c r="M117" s="417">
        <f t="shared" si="41"/>
        <v>2.7909564250461782E-3</v>
      </c>
      <c r="N117" s="661">
        <f t="shared" si="37"/>
        <v>9.4310250004551732E-3</v>
      </c>
      <c r="O117" s="674">
        <v>436.45</v>
      </c>
      <c r="P117" s="686">
        <v>970.47979999999995</v>
      </c>
      <c r="Q117" s="417">
        <f t="shared" si="42"/>
        <v>8.5296367990947575E-3</v>
      </c>
      <c r="R117" s="417">
        <f t="shared" si="43"/>
        <v>3.2124855736368731E-2</v>
      </c>
    </row>
    <row r="118" spans="1:18" x14ac:dyDescent="0.25">
      <c r="B118" s="408" t="s">
        <v>466</v>
      </c>
      <c r="C118" s="652">
        <v>1</v>
      </c>
      <c r="D118" s="687">
        <v>0</v>
      </c>
      <c r="E118" s="418">
        <f t="shared" si="38"/>
        <v>6.1931008856134264E-5</v>
      </c>
      <c r="F118" s="662">
        <f t="shared" si="36"/>
        <v>0</v>
      </c>
      <c r="G118" s="675">
        <v>1</v>
      </c>
      <c r="H118" s="687">
        <v>0</v>
      </c>
      <c r="I118" s="418">
        <f t="shared" si="39"/>
        <v>6.2707719320248325E-5</v>
      </c>
      <c r="J118" s="418">
        <f t="shared" si="40"/>
        <v>0</v>
      </c>
      <c r="K118" s="652">
        <v>5.82</v>
      </c>
      <c r="L118" s="687">
        <v>19</v>
      </c>
      <c r="M118" s="418">
        <f t="shared" si="41"/>
        <v>9.5848034423607473E-5</v>
      </c>
      <c r="N118" s="662">
        <f t="shared" si="37"/>
        <v>9.6629354512860384E-4</v>
      </c>
      <c r="O118" s="675">
        <v>25.75</v>
      </c>
      <c r="P118" s="687">
        <v>27.114999999999998</v>
      </c>
      <c r="Q118" s="418">
        <f t="shared" si="42"/>
        <v>5.0323782237756906E-4</v>
      </c>
      <c r="R118" s="418">
        <f t="shared" si="43"/>
        <v>8.9756166309864257E-4</v>
      </c>
    </row>
    <row r="119" spans="1:18" x14ac:dyDescent="0.25">
      <c r="B119" s="262" t="s">
        <v>441</v>
      </c>
      <c r="C119" s="32">
        <v>1247</v>
      </c>
      <c r="D119" s="297">
        <v>883</v>
      </c>
      <c r="E119" s="126">
        <f t="shared" si="38"/>
        <v>7.7227968043599424E-2</v>
      </c>
      <c r="F119" s="657">
        <f t="shared" si="36"/>
        <v>0.12752744078567302</v>
      </c>
      <c r="G119" s="63">
        <v>1167</v>
      </c>
      <c r="H119" s="297">
        <v>683.91</v>
      </c>
      <c r="I119" s="126">
        <f t="shared" si="39"/>
        <v>7.3179908446729794E-2</v>
      </c>
      <c r="J119" s="126">
        <f t="shared" si="40"/>
        <v>0.19582584095932928</v>
      </c>
      <c r="K119" s="32">
        <v>3059.43</v>
      </c>
      <c r="L119" s="297">
        <v>1273.952</v>
      </c>
      <c r="M119" s="126">
        <f t="shared" si="41"/>
        <v>5.0384940198731507E-2</v>
      </c>
      <c r="N119" s="657">
        <f t="shared" si="37"/>
        <v>6.4790083915982899E-2</v>
      </c>
      <c r="O119" s="63">
        <v>1909.7800000000002</v>
      </c>
      <c r="P119" s="297">
        <v>1330.7672</v>
      </c>
      <c r="Q119" s="126">
        <f t="shared" si="42"/>
        <v>3.7323243822145011E-2</v>
      </c>
      <c r="R119" s="126">
        <f t="shared" si="43"/>
        <v>4.4051101649608113E-2</v>
      </c>
    </row>
    <row r="120" spans="1:18" x14ac:dyDescent="0.25">
      <c r="B120" s="405" t="s">
        <v>467</v>
      </c>
      <c r="C120" s="653">
        <v>33.5</v>
      </c>
      <c r="D120" s="688">
        <v>26</v>
      </c>
      <c r="E120" s="414">
        <f t="shared" si="38"/>
        <v>2.0746887966804979E-3</v>
      </c>
      <c r="F120" s="663">
        <f t="shared" si="36"/>
        <v>3.7550548815713462E-3</v>
      </c>
      <c r="G120" s="676">
        <v>20</v>
      </c>
      <c r="H120" s="688">
        <v>10.63</v>
      </c>
      <c r="I120" s="414">
        <f t="shared" si="39"/>
        <v>1.2541543864049663E-3</v>
      </c>
      <c r="J120" s="414">
        <f t="shared" si="40"/>
        <v>3.0437172864816579E-3</v>
      </c>
      <c r="K120" s="653">
        <v>265.14999999999998</v>
      </c>
      <c r="L120" s="688">
        <v>122</v>
      </c>
      <c r="M120" s="414">
        <f t="shared" si="41"/>
        <v>4.3666849359827349E-3</v>
      </c>
      <c r="N120" s="663">
        <f t="shared" si="37"/>
        <v>6.2046217108257719E-3</v>
      </c>
      <c r="O120" s="676">
        <v>190.4</v>
      </c>
      <c r="P120" s="688">
        <v>215.07159999999999</v>
      </c>
      <c r="Q120" s="414">
        <f t="shared" si="42"/>
        <v>3.7210284031335594E-3</v>
      </c>
      <c r="R120" s="414">
        <f t="shared" si="43"/>
        <v>7.1193075043808236E-3</v>
      </c>
    </row>
    <row r="121" spans="1:18" x14ac:dyDescent="0.25">
      <c r="B121" s="406" t="s">
        <v>468</v>
      </c>
      <c r="C121" s="654">
        <v>1189</v>
      </c>
      <c r="D121" s="689">
        <v>30</v>
      </c>
      <c r="E121" s="415">
        <f t="shared" si="38"/>
        <v>7.363596952994364E-2</v>
      </c>
      <c r="F121" s="664">
        <f t="shared" si="36"/>
        <v>4.3327556325823222E-3</v>
      </c>
      <c r="G121" s="677">
        <v>1143</v>
      </c>
      <c r="H121" s="689">
        <v>5.28</v>
      </c>
      <c r="I121" s="415">
        <f t="shared" si="39"/>
        <v>7.1674923183043832E-2</v>
      </c>
      <c r="J121" s="415">
        <f t="shared" si="40"/>
        <v>1.5118369964838337E-3</v>
      </c>
      <c r="K121" s="654">
        <v>1566.2</v>
      </c>
      <c r="L121" s="689">
        <v>220</v>
      </c>
      <c r="M121" s="415">
        <f t="shared" si="41"/>
        <v>2.5793331875301379E-2</v>
      </c>
      <c r="N121" s="664">
        <f t="shared" si="37"/>
        <v>1.1188662101489097E-2</v>
      </c>
      <c r="O121" s="677">
        <v>1497.15</v>
      </c>
      <c r="P121" s="689">
        <v>372.45659999999998</v>
      </c>
      <c r="Q121" s="415">
        <f t="shared" si="42"/>
        <v>2.9259126437770004E-2</v>
      </c>
      <c r="R121" s="415">
        <f t="shared" si="43"/>
        <v>1.2329071190413642E-2</v>
      </c>
    </row>
    <row r="122" spans="1:18" x14ac:dyDescent="0.25">
      <c r="B122" s="263" t="s">
        <v>443</v>
      </c>
      <c r="C122" s="30">
        <v>2197.5</v>
      </c>
      <c r="D122" s="298">
        <v>422</v>
      </c>
      <c r="E122" s="127">
        <f t="shared" si="38"/>
        <v>0.13609339196135506</v>
      </c>
      <c r="F122" s="658">
        <f t="shared" si="36"/>
        <v>6.0947429231658003E-2</v>
      </c>
      <c r="G122" s="64">
        <v>2418.5</v>
      </c>
      <c r="H122" s="298">
        <v>330.15</v>
      </c>
      <c r="I122" s="127">
        <f t="shared" si="39"/>
        <v>0.15165861917602058</v>
      </c>
      <c r="J122" s="127">
        <f t="shared" si="40"/>
        <v>9.4532762194912426E-2</v>
      </c>
      <c r="K122" s="30">
        <v>5903.45</v>
      </c>
      <c r="L122" s="298">
        <v>1580.105</v>
      </c>
      <c r="M122" s="127">
        <f t="shared" si="41"/>
        <v>9.7222350312378941E-2</v>
      </c>
      <c r="N122" s="658">
        <f t="shared" si="37"/>
        <v>8.0360276953970133E-2</v>
      </c>
      <c r="O122" s="64">
        <v>8558.35</v>
      </c>
      <c r="P122" s="298">
        <v>4130.3050000000003</v>
      </c>
      <c r="Q122" s="127">
        <f t="shared" si="42"/>
        <v>0.1672576861027211</v>
      </c>
      <c r="R122" s="127">
        <f t="shared" si="43"/>
        <v>0.13672149824468521</v>
      </c>
    </row>
    <row r="123" spans="1:18" x14ac:dyDescent="0.25">
      <c r="B123" s="262" t="s">
        <v>469</v>
      </c>
      <c r="C123" s="32">
        <v>12</v>
      </c>
      <c r="D123" s="297">
        <v>4</v>
      </c>
      <c r="E123" s="126">
        <f t="shared" si="38"/>
        <v>7.4317210627361117E-4</v>
      </c>
      <c r="F123" s="657">
        <f t="shared" si="36"/>
        <v>5.7770075101097628E-4</v>
      </c>
      <c r="G123" s="63">
        <v>14</v>
      </c>
      <c r="H123" s="297">
        <v>3</v>
      </c>
      <c r="I123" s="126">
        <f t="shared" si="39"/>
        <v>8.7790807048347653E-4</v>
      </c>
      <c r="J123" s="126">
        <f t="shared" si="40"/>
        <v>8.5899829345672369E-4</v>
      </c>
      <c r="K123" s="32">
        <v>99.16</v>
      </c>
      <c r="L123" s="297">
        <v>9.8940000000000001</v>
      </c>
      <c r="M123" s="126">
        <f t="shared" si="41"/>
        <v>1.633039706777477E-3</v>
      </c>
      <c r="N123" s="657">
        <f t="shared" si="37"/>
        <v>5.0318464923696882E-4</v>
      </c>
      <c r="O123" s="63">
        <v>89.5</v>
      </c>
      <c r="P123" s="297">
        <v>19.0928</v>
      </c>
      <c r="Q123" s="126">
        <f t="shared" si="42"/>
        <v>1.7491178680696089E-3</v>
      </c>
      <c r="R123" s="126">
        <f t="shared" si="43"/>
        <v>6.3201052263358898E-4</v>
      </c>
    </row>
    <row r="124" spans="1:18" x14ac:dyDescent="0.25">
      <c r="B124" s="263" t="s">
        <v>183</v>
      </c>
      <c r="C124" s="30">
        <v>2010</v>
      </c>
      <c r="D124" s="298">
        <v>0</v>
      </c>
      <c r="E124" s="127">
        <f t="shared" si="38"/>
        <v>0.12448132780082988</v>
      </c>
      <c r="F124" s="658">
        <f t="shared" si="36"/>
        <v>0</v>
      </c>
      <c r="G124" s="64">
        <v>2021</v>
      </c>
      <c r="H124" s="298">
        <v>16.420000000000002</v>
      </c>
      <c r="I124" s="127">
        <f t="shared" si="39"/>
        <v>0.12673230074622185</v>
      </c>
      <c r="J124" s="127">
        <f t="shared" si="40"/>
        <v>4.7015839928531344E-3</v>
      </c>
      <c r="K124" s="30">
        <v>9221.86</v>
      </c>
      <c r="L124" s="298">
        <v>2188.4920000000002</v>
      </c>
      <c r="M124" s="127">
        <f t="shared" si="41"/>
        <v>0.15187236335561663</v>
      </c>
      <c r="N124" s="658">
        <f t="shared" si="37"/>
        <v>0.1113013522718731</v>
      </c>
      <c r="O124" s="64">
        <v>6828.8</v>
      </c>
      <c r="P124" s="298">
        <v>2907.8762000000002</v>
      </c>
      <c r="Q124" s="127">
        <f t="shared" si="42"/>
        <v>0.13345671617289101</v>
      </c>
      <c r="R124" s="127">
        <f t="shared" si="43"/>
        <v>9.6256618040087089E-2</v>
      </c>
    </row>
    <row r="125" spans="1:18" ht="15.75" thickBot="1" x14ac:dyDescent="0.3">
      <c r="B125" s="419" t="s">
        <v>291</v>
      </c>
      <c r="C125" s="655">
        <f>SUM(C85:C90,C96:C107,C119,C122:C124)</f>
        <v>16147</v>
      </c>
      <c r="D125" s="690">
        <f>SUM(D85:D90,D96:D107,D119,D122:D124)</f>
        <v>6924</v>
      </c>
      <c r="E125" s="656"/>
      <c r="F125" s="665"/>
      <c r="G125" s="678">
        <f>SUM(G85:G90,G96:G107,G119,G122:G124)</f>
        <v>15947</v>
      </c>
      <c r="H125" s="690">
        <f>SUM(H85:H90,H96:H107,H119,H122:H124)</f>
        <v>3492.44</v>
      </c>
      <c r="I125" s="420"/>
      <c r="J125" s="420"/>
      <c r="K125" s="655">
        <f>SUM(K85:K90,K96:K107,K119,K122:K124)</f>
        <v>60721.120000000003</v>
      </c>
      <c r="L125" s="690">
        <f>SUM(L85:L90,L96:L107,L119,L122:L124)</f>
        <v>19662.762000000002</v>
      </c>
      <c r="M125" s="656"/>
      <c r="N125" s="665"/>
      <c r="O125" s="678">
        <f>SUM(O85:O90,O96:O107,O119,O122:O124)</f>
        <v>51168.65</v>
      </c>
      <c r="P125" s="690">
        <f>SUM(P85:P90,P96:P107,P119,P122:P124)</f>
        <v>30209.623599999995</v>
      </c>
      <c r="Q125" s="420"/>
      <c r="R125" s="420"/>
    </row>
    <row r="127" spans="1:18" ht="17.25" x14ac:dyDescent="0.25">
      <c r="A127" s="748" t="s">
        <v>470</v>
      </c>
    </row>
    <row r="129" spans="2:28" x14ac:dyDescent="0.25">
      <c r="B129" s="5" t="s">
        <v>136</v>
      </c>
      <c r="C129" s="757" t="str">
        <f>$A$1</f>
        <v>North Lanarkshire</v>
      </c>
      <c r="D129" s="758"/>
      <c r="E129" s="758"/>
      <c r="F129" s="758"/>
      <c r="G129" s="758"/>
      <c r="H129" s="758"/>
      <c r="I129" s="758"/>
      <c r="J129" s="758"/>
      <c r="K129" s="758"/>
      <c r="L129" s="758"/>
      <c r="M129" s="758"/>
      <c r="N129" s="758"/>
      <c r="O129" s="758"/>
      <c r="P129" s="757" t="s">
        <v>120</v>
      </c>
      <c r="Q129" s="758"/>
      <c r="R129" s="758"/>
      <c r="S129" s="758"/>
      <c r="T129" s="758"/>
      <c r="U129" s="758"/>
      <c r="V129" s="758"/>
      <c r="W129" s="758"/>
      <c r="X129" s="758"/>
      <c r="Y129" s="758"/>
      <c r="Z129" s="758"/>
      <c r="AA129" s="758"/>
      <c r="AB129" s="758"/>
    </row>
    <row r="130" spans="2:28" ht="15.75" x14ac:dyDescent="0.25">
      <c r="C130" s="796" t="s">
        <v>471</v>
      </c>
      <c r="D130" s="797"/>
      <c r="E130" s="797"/>
      <c r="F130" s="797"/>
      <c r="G130" s="798"/>
      <c r="H130" s="799" t="s">
        <v>472</v>
      </c>
      <c r="I130" s="797"/>
      <c r="J130" s="797"/>
      <c r="K130" s="798"/>
      <c r="L130" s="799" t="s">
        <v>473</v>
      </c>
      <c r="M130" s="797"/>
      <c r="N130" s="797"/>
      <c r="O130" s="797"/>
      <c r="P130" s="796" t="s">
        <v>471</v>
      </c>
      <c r="Q130" s="797"/>
      <c r="R130" s="797"/>
      <c r="S130" s="797"/>
      <c r="T130" s="798"/>
      <c r="U130" s="799" t="s">
        <v>472</v>
      </c>
      <c r="V130" s="797"/>
      <c r="W130" s="797"/>
      <c r="X130" s="798"/>
      <c r="Y130" s="799" t="s">
        <v>473</v>
      </c>
      <c r="Z130" s="797"/>
      <c r="AA130" s="797"/>
      <c r="AB130" s="797"/>
    </row>
    <row r="131" spans="2:28" ht="15.75" thickBot="1" x14ac:dyDescent="0.3">
      <c r="B131" s="5" t="s">
        <v>428</v>
      </c>
      <c r="C131" s="271" t="s">
        <v>128</v>
      </c>
      <c r="D131" s="272" t="s">
        <v>130</v>
      </c>
      <c r="E131" s="272" t="s">
        <v>131</v>
      </c>
      <c r="F131" s="272" t="s">
        <v>132</v>
      </c>
      <c r="G131" s="272" t="s">
        <v>133</v>
      </c>
      <c r="H131" s="273" t="s">
        <v>130</v>
      </c>
      <c r="I131" s="272" t="s">
        <v>131</v>
      </c>
      <c r="J131" s="272" t="s">
        <v>132</v>
      </c>
      <c r="K131" s="272" t="s">
        <v>133</v>
      </c>
      <c r="L131" s="273" t="s">
        <v>130</v>
      </c>
      <c r="M131" s="272" t="s">
        <v>131</v>
      </c>
      <c r="N131" s="272" t="s">
        <v>132</v>
      </c>
      <c r="O131" s="272" t="s">
        <v>133</v>
      </c>
      <c r="P131" s="271" t="s">
        <v>128</v>
      </c>
      <c r="Q131" s="272" t="s">
        <v>130</v>
      </c>
      <c r="R131" s="272" t="s">
        <v>131</v>
      </c>
      <c r="S131" s="272" t="s">
        <v>132</v>
      </c>
      <c r="T131" s="272" t="s">
        <v>133</v>
      </c>
      <c r="U131" s="273" t="s">
        <v>130</v>
      </c>
      <c r="V131" s="272" t="s">
        <v>131</v>
      </c>
      <c r="W131" s="272" t="s">
        <v>132</v>
      </c>
      <c r="X131" s="272" t="s">
        <v>133</v>
      </c>
      <c r="Y131" s="273" t="s">
        <v>130</v>
      </c>
      <c r="Z131" s="272" t="s">
        <v>131</v>
      </c>
      <c r="AA131" s="272" t="s">
        <v>132</v>
      </c>
      <c r="AB131" s="272" t="s">
        <v>133</v>
      </c>
    </row>
    <row r="132" spans="2:28" x14ac:dyDescent="0.25">
      <c r="B132" s="85" t="s">
        <v>127</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429</v>
      </c>
      <c r="C133" s="217">
        <v>23</v>
      </c>
      <c r="D133" s="164">
        <v>0</v>
      </c>
      <c r="E133" s="164">
        <v>40</v>
      </c>
      <c r="F133" s="164">
        <f t="array" ref="F133">IFERROR(INDEX(C$172:C$211,MATCH($B133,$B$172:$B$211,0)),"-")</f>
        <v>0</v>
      </c>
      <c r="G133" s="164">
        <f t="array" ref="G133">IFERROR(INDEX(D$172:D$211,MATCH($B133,$B$172:$B$211,0)),"-")</f>
        <v>0</v>
      </c>
      <c r="H133" s="254">
        <v>0</v>
      </c>
      <c r="I133" s="164">
        <v>0</v>
      </c>
      <c r="J133" s="164">
        <f t="array" ref="J133">IFERROR(INDEX(G$172:G$211,MATCH($B133,$B$172:$B$211,0)),"-")</f>
        <v>13</v>
      </c>
      <c r="K133" s="164">
        <f t="array" ref="K133">IFERROR(INDEX(H$172:H$211,MATCH($B133,$B$172:$B$211,0)),"-")</f>
        <v>1.1399999999999999</v>
      </c>
      <c r="L133" s="254">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430</v>
      </c>
      <c r="C134" s="162">
        <v>0</v>
      </c>
      <c r="D134" s="161">
        <v>0</v>
      </c>
      <c r="E134" s="161">
        <v>7</v>
      </c>
      <c r="F134" s="161">
        <f t="array" ref="F134">IFERROR(INDEX(C$172:C$211,MATCH($B134,$B$172:$B$211,0)),"-")</f>
        <v>0.5</v>
      </c>
      <c r="G134" s="161">
        <f t="array" ref="G134">IFERROR(INDEX(D$172:D$211,MATCH($B134,$B$172:$B$211,0)),"-")</f>
        <v>0</v>
      </c>
      <c r="H134" s="268">
        <v>0</v>
      </c>
      <c r="I134" s="161">
        <v>0</v>
      </c>
      <c r="J134" s="161">
        <f t="array" ref="J134">IFERROR(INDEX(G$172:G$211,MATCH($B134,$B$172:$B$211,0)),"-")</f>
        <v>2</v>
      </c>
      <c r="K134" s="161">
        <f t="array" ref="K134">IFERROR(INDEX(H$172:H$211,MATCH($B134,$B$172:$B$211,0)),"-")</f>
        <v>0</v>
      </c>
      <c r="L134" s="268">
        <v>0</v>
      </c>
      <c r="M134" s="161">
        <v>0</v>
      </c>
      <c r="N134" s="161">
        <f t="array" ref="N134">IFERROR(INDEX(K$172:K$211,MATCH($B134,$B$172:$B$211,0)),"-")</f>
        <v>0.5</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431</v>
      </c>
      <c r="C135" s="217">
        <v>0</v>
      </c>
      <c r="D135" s="164">
        <v>0</v>
      </c>
      <c r="E135" s="164">
        <v>1</v>
      </c>
      <c r="F135" s="164">
        <f t="array" ref="F135">IFERROR(INDEX(C$172:C$211,MATCH($B135,$B$172:$B$211,0)),"-")</f>
        <v>0</v>
      </c>
      <c r="G135" s="164">
        <f t="array" ref="G135">IFERROR(INDEX(D$172:D$211,MATCH($B135,$B$172:$B$211,0)),"-")</f>
        <v>0</v>
      </c>
      <c r="H135" s="254">
        <v>0</v>
      </c>
      <c r="I135" s="164">
        <v>0</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432</v>
      </c>
      <c r="C136" s="162">
        <v>5</v>
      </c>
      <c r="D136" s="161">
        <v>0</v>
      </c>
      <c r="E136" s="161">
        <v>10</v>
      </c>
      <c r="F136" s="161">
        <f t="array" ref="F136">IFERROR(INDEX(C$172:C$211,MATCH($B136,$B$172:$B$211,0)),"-")</f>
        <v>0</v>
      </c>
      <c r="G136" s="161">
        <f t="array" ref="G136">IFERROR(INDEX(D$172:D$211,MATCH($B136,$B$172:$B$211,0)),"-")</f>
        <v>0</v>
      </c>
      <c r="H136" s="268">
        <v>0</v>
      </c>
      <c r="I136" s="161">
        <v>0</v>
      </c>
      <c r="J136" s="161">
        <f t="array" ref="J136">IFERROR(INDEX(G$172:G$211,MATCH($B136,$B$172:$B$211,0)),"-")</f>
        <v>2</v>
      </c>
      <c r="K136" s="161">
        <f t="array" ref="K136">IFERROR(INDEX(H$172:H$211,MATCH($B136,$B$172:$B$211,0)),"-")</f>
        <v>1</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433</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434</v>
      </c>
      <c r="C138" s="162">
        <v>2</v>
      </c>
      <c r="D138" s="161">
        <v>0</v>
      </c>
      <c r="E138" s="161">
        <v>0</v>
      </c>
      <c r="F138" s="161">
        <f t="array" ref="F138">IFERROR(INDEX(C$172:C$211,MATCH($B138,$B$172:$B$211,0)),"-")</f>
        <v>1.5</v>
      </c>
      <c r="G138" s="161">
        <f t="array" ref="G138">IFERROR(INDEX(D$172:D$211,MATCH($B138,$B$172:$B$211,0)),"-")</f>
        <v>0</v>
      </c>
      <c r="H138" s="268">
        <v>0</v>
      </c>
      <c r="I138" s="161">
        <v>0</v>
      </c>
      <c r="J138" s="161">
        <f t="array" ref="J138">IFERROR(INDEX(G$172:G$211,MATCH($B138,$B$172:$B$211,0)),"-")</f>
        <v>1</v>
      </c>
      <c r="K138" s="161">
        <f t="array" ref="K138">IFERROR(INDEX(H$172:H$211,MATCH($B138,$B$172:$B$211,0)),"-")</f>
        <v>2</v>
      </c>
      <c r="L138" s="268">
        <v>0</v>
      </c>
      <c r="M138" s="161">
        <v>0</v>
      </c>
      <c r="N138" s="161">
        <f t="array" ref="N138">IFERROR(INDEX(K$172:K$211,MATCH($B138,$B$172:$B$211,0)),"-")</f>
        <v>0.5</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435</v>
      </c>
      <c r="C139" s="217">
        <v>14</v>
      </c>
      <c r="D139" s="164">
        <v>0</v>
      </c>
      <c r="E139" s="164">
        <v>44</v>
      </c>
      <c r="F139" s="164">
        <f t="array" ref="F139">IFERROR(INDEX(C$172:C$211,MATCH($B139,$B$172:$B$211,0)),"-")</f>
        <v>4</v>
      </c>
      <c r="G139" s="164">
        <f t="array" ref="G139">IFERROR(INDEX(D$172:D$211,MATCH($B139,$B$172:$B$211,0)),"-")</f>
        <v>0</v>
      </c>
      <c r="H139" s="254">
        <v>0</v>
      </c>
      <c r="I139" s="164">
        <v>0</v>
      </c>
      <c r="J139" s="164">
        <f t="array" ref="J139">IFERROR(INDEX(G$172:G$211,MATCH($B139,$B$172:$B$211,0)),"-")</f>
        <v>16</v>
      </c>
      <c r="K139" s="164">
        <f t="array" ref="K139">IFERROR(INDEX(H$172:H$211,MATCH($B139,$B$172:$B$211,0)),"-")</f>
        <v>4.07</v>
      </c>
      <c r="L139" s="254">
        <v>0</v>
      </c>
      <c r="M139" s="164">
        <v>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436</v>
      </c>
      <c r="C140" s="162">
        <v>0</v>
      </c>
      <c r="D140" s="161">
        <v>0</v>
      </c>
      <c r="E140" s="161">
        <v>3</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437</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438</v>
      </c>
      <c r="C142" s="162">
        <v>1</v>
      </c>
      <c r="D142" s="161">
        <v>0</v>
      </c>
      <c r="E142" s="161">
        <v>4</v>
      </c>
      <c r="F142" s="161">
        <f t="array" ref="F142">IFERROR(INDEX(C$172:C$211,MATCH($B142,$B$172:$B$211,0)),"-")</f>
        <v>0</v>
      </c>
      <c r="G142" s="161">
        <f t="array" ref="G142">IFERROR(INDEX(D$172:D$211,MATCH($B142,$B$172:$B$211,0)),"-")</f>
        <v>0</v>
      </c>
      <c r="H142" s="268">
        <v>0</v>
      </c>
      <c r="I142" s="161">
        <v>0</v>
      </c>
      <c r="J142" s="161">
        <f t="array" ref="J142">IFERROR(INDEX(G$172:G$211,MATCH($B142,$B$172:$B$211,0)),"-")</f>
        <v>2</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439</v>
      </c>
      <c r="C143" s="217">
        <v>6</v>
      </c>
      <c r="D143" s="164">
        <v>0</v>
      </c>
      <c r="E143" s="164">
        <v>2</v>
      </c>
      <c r="F143" s="164">
        <f t="array" ref="F143">IFERROR(INDEX(C$172:C$211,MATCH($B143,$B$172:$B$211,0)),"-")</f>
        <v>0</v>
      </c>
      <c r="G143" s="164">
        <f t="array" ref="G143">IFERROR(INDEX(D$172:D$211,MATCH($B143,$B$172:$B$211,0)),"-")</f>
        <v>0</v>
      </c>
      <c r="H143" s="254">
        <v>0</v>
      </c>
      <c r="I143" s="164">
        <v>0</v>
      </c>
      <c r="J143" s="164">
        <f t="array" ref="J143">IFERROR(INDEX(G$172:G$211,MATCH($B143,$B$172:$B$211,0)),"-")</f>
        <v>19</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440</v>
      </c>
      <c r="C144" s="162">
        <v>246</v>
      </c>
      <c r="D144" s="161">
        <v>0</v>
      </c>
      <c r="E144" s="161">
        <v>590</v>
      </c>
      <c r="F144" s="161">
        <f t="array" ref="F144">IFERROR(INDEX(C$172:C$211,MATCH($B144,$B$172:$B$211,0)),"-")</f>
        <v>118.5</v>
      </c>
      <c r="G144" s="161">
        <f t="array" ref="G144">IFERROR(INDEX(D$172:D$211,MATCH($B144,$B$172:$B$211,0)),"-")</f>
        <v>0</v>
      </c>
      <c r="H144" s="268">
        <v>0</v>
      </c>
      <c r="I144" s="161">
        <v>0</v>
      </c>
      <c r="J144" s="161">
        <f t="array" ref="J144">IFERROR(INDEX(G$172:G$211,MATCH($B144,$B$172:$B$211,0)),"-")</f>
        <v>273</v>
      </c>
      <c r="K144" s="161">
        <f t="array" ref="K144">IFERROR(INDEX(H$172:H$211,MATCH($B144,$B$172:$B$211,0)),"-")</f>
        <v>57.96</v>
      </c>
      <c r="L144" s="268">
        <v>0</v>
      </c>
      <c r="M144" s="161">
        <v>0</v>
      </c>
      <c r="N144" s="161">
        <f t="array" ref="N144">IFERROR(INDEX(K$172:K$211,MATCH($B144,$B$172:$B$211,0)),"-")</f>
        <v>18.5</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441</v>
      </c>
      <c r="C145" s="217">
        <v>2</v>
      </c>
      <c r="D145" s="164">
        <v>0</v>
      </c>
      <c r="E145" s="164">
        <v>21</v>
      </c>
      <c r="F145" s="164">
        <f t="array" ref="F145">IFERROR(INDEX(C$172:C$211,MATCH($B145,$B$172:$B$211,0)),"-")</f>
        <v>1</v>
      </c>
      <c r="G145" s="164">
        <f t="array" ref="G145">IFERROR(INDEX(D$172:D$211,MATCH($B145,$B$172:$B$211,0)),"-")</f>
        <v>0</v>
      </c>
      <c r="H145" s="254">
        <v>0</v>
      </c>
      <c r="I145" s="164">
        <v>0</v>
      </c>
      <c r="J145" s="164">
        <f t="array" ref="J145">IFERROR(INDEX(G$172:G$211,MATCH($B145,$B$172:$B$211,0)),"-")</f>
        <v>0</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442</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443</v>
      </c>
      <c r="C147" s="217">
        <v>13</v>
      </c>
      <c r="D147" s="164">
        <v>0</v>
      </c>
      <c r="E147" s="164">
        <v>97</v>
      </c>
      <c r="F147" s="164">
        <f t="array" ref="F147">IFERROR(INDEX(C$172:C$211,MATCH($B147,$B$172:$B$211,0)),"-")</f>
        <v>3</v>
      </c>
      <c r="G147" s="164">
        <f t="array" ref="G147">IFERROR(INDEX(D$172:D$211,MATCH($B147,$B$172:$B$211,0)),"-")</f>
        <v>0</v>
      </c>
      <c r="H147" s="254">
        <v>0</v>
      </c>
      <c r="I147" s="164">
        <v>0</v>
      </c>
      <c r="J147" s="164">
        <f t="array" ref="J147">IFERROR(INDEX(G$172:G$211,MATCH($B147,$B$172:$B$211,0)),"-")</f>
        <v>39</v>
      </c>
      <c r="K147" s="164">
        <f t="array" ref="K147">IFERROR(INDEX(H$172:H$211,MATCH($B147,$B$172:$B$211,0)),"-")</f>
        <v>3.35</v>
      </c>
      <c r="L147" s="254">
        <v>0</v>
      </c>
      <c r="M147" s="164">
        <v>0</v>
      </c>
      <c r="N147" s="164">
        <f t="array" ref="N147">IFERROR(INDEX(K$172:K$211,MATCH($B147,$B$172:$B$211,0)),"-")</f>
        <v>1</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183</v>
      </c>
      <c r="C148" s="162">
        <v>287</v>
      </c>
      <c r="D148" s="161">
        <v>0</v>
      </c>
      <c r="E148" s="161">
        <v>271</v>
      </c>
      <c r="F148" s="161">
        <f>SUM(C185,C187:C188,C190:C191,C194,C210:C211)-F146</f>
        <v>5</v>
      </c>
      <c r="G148" s="161">
        <f>SUM(D185,D187:D188,D190:D191,D194,D210:D211)-G146</f>
        <v>0</v>
      </c>
      <c r="H148" s="268">
        <v>0</v>
      </c>
      <c r="I148" s="161">
        <v>0</v>
      </c>
      <c r="J148" s="161">
        <f>SUM(G185,G187:G188,G190:G191,G194,G210:G211)-J146</f>
        <v>66</v>
      </c>
      <c r="K148" s="161">
        <f>SUM(H185,H187:H188,H190:H191,H194,H210:H211)-K146</f>
        <v>4</v>
      </c>
      <c r="L148" s="268">
        <v>0</v>
      </c>
      <c r="M148" s="161">
        <v>0</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291</v>
      </c>
      <c r="C149" s="255">
        <f t="shared" ref="C149:F149" si="44">SUM(C133:C148)</f>
        <v>599</v>
      </c>
      <c r="D149" s="256">
        <f t="shared" si="44"/>
        <v>0</v>
      </c>
      <c r="E149" s="256">
        <f t="shared" si="44"/>
        <v>1090</v>
      </c>
      <c r="F149" s="256">
        <f t="shared" si="44"/>
        <v>133.5</v>
      </c>
      <c r="G149" s="256">
        <f t="shared" ref="G149:J149" si="45">SUM(G133:G148)</f>
        <v>0</v>
      </c>
      <c r="H149" s="258">
        <f t="shared" si="45"/>
        <v>0</v>
      </c>
      <c r="I149" s="256">
        <f t="shared" si="45"/>
        <v>0</v>
      </c>
      <c r="J149" s="256">
        <f t="shared" si="45"/>
        <v>433</v>
      </c>
      <c r="K149" s="256">
        <f t="shared" ref="K149:N149" si="46">SUM(K133:K148)</f>
        <v>73.52</v>
      </c>
      <c r="L149" s="258">
        <f t="shared" si="46"/>
        <v>0</v>
      </c>
      <c r="M149" s="256">
        <f t="shared" si="46"/>
        <v>0</v>
      </c>
      <c r="N149" s="256">
        <f t="shared" si="46"/>
        <v>20.5</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134</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429</v>
      </c>
      <c r="C151" s="124">
        <f>IFERROR(C133/C$149,"-")</f>
        <v>3.8397328881469114E-2</v>
      </c>
      <c r="D151" s="165" t="str">
        <f t="shared" ref="D151:E151" si="52">IFERROR(D133/D$149,"-")</f>
        <v>-</v>
      </c>
      <c r="E151" s="165">
        <f t="shared" si="52"/>
        <v>3.669724770642202E-2</v>
      </c>
      <c r="F151" s="165">
        <f t="shared" ref="F151:G166" si="53">IFERROR(F133/F$149,"-")</f>
        <v>0</v>
      </c>
      <c r="G151" s="165" t="str">
        <f t="shared" si="53"/>
        <v>-</v>
      </c>
      <c r="H151" s="237" t="str">
        <f t="shared" ref="H151:J166" si="54">IFERROR(H133/H$149,"-")</f>
        <v>-</v>
      </c>
      <c r="I151" s="165" t="str">
        <f t="shared" si="54"/>
        <v>-</v>
      </c>
      <c r="J151" s="165">
        <f t="shared" si="54"/>
        <v>3.0023094688221709E-2</v>
      </c>
      <c r="K151" s="165">
        <f t="shared" ref="K151:K166" si="55">IFERROR(K133/K$149,"-")</f>
        <v>1.5505984766050054E-2</v>
      </c>
      <c r="L151" s="237" t="str">
        <f t="shared" ref="L151:N166" si="56">IFERROR(L133/L$149,"-")</f>
        <v>-</v>
      </c>
      <c r="M151" s="165" t="str">
        <f t="shared" si="56"/>
        <v>-</v>
      </c>
      <c r="N151" s="165">
        <f t="shared" si="56"/>
        <v>0</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430</v>
      </c>
      <c r="C152" s="166">
        <f t="shared" ref="C152:F152" si="59">IFERROR(C134/C$149,"-")</f>
        <v>0</v>
      </c>
      <c r="D152" s="275" t="str">
        <f t="shared" si="59"/>
        <v>-</v>
      </c>
      <c r="E152" s="275">
        <f t="shared" si="59"/>
        <v>6.4220183486238536E-3</v>
      </c>
      <c r="F152" s="275">
        <f t="shared" si="59"/>
        <v>3.7453183520599251E-3</v>
      </c>
      <c r="G152" s="275" t="str">
        <f t="shared" si="53"/>
        <v>-</v>
      </c>
      <c r="H152" s="238" t="str">
        <f t="shared" si="54"/>
        <v>-</v>
      </c>
      <c r="I152" s="275" t="str">
        <f t="shared" si="54"/>
        <v>-</v>
      </c>
      <c r="J152" s="275">
        <f t="shared" si="54"/>
        <v>4.6189376443418013E-3</v>
      </c>
      <c r="K152" s="275">
        <f t="shared" si="55"/>
        <v>0</v>
      </c>
      <c r="L152" s="238" t="str">
        <f t="shared" si="56"/>
        <v>-</v>
      </c>
      <c r="M152" s="275" t="str">
        <f t="shared" si="56"/>
        <v>-</v>
      </c>
      <c r="N152" s="275">
        <f t="shared" si="56"/>
        <v>2.4390243902439025E-2</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431</v>
      </c>
      <c r="C153" s="124">
        <f t="shared" ref="C153:F153" si="60">IFERROR(C135/C$149,"-")</f>
        <v>0</v>
      </c>
      <c r="D153" s="165" t="str">
        <f t="shared" si="60"/>
        <v>-</v>
      </c>
      <c r="E153" s="165">
        <f t="shared" si="60"/>
        <v>9.1743119266055051E-4</v>
      </c>
      <c r="F153" s="165">
        <f t="shared" si="60"/>
        <v>0</v>
      </c>
      <c r="G153" s="165" t="str">
        <f t="shared" si="53"/>
        <v>-</v>
      </c>
      <c r="H153" s="237" t="str">
        <f t="shared" si="54"/>
        <v>-</v>
      </c>
      <c r="I153" s="165" t="str">
        <f t="shared" si="54"/>
        <v>-</v>
      </c>
      <c r="J153" s="165">
        <f t="shared" si="54"/>
        <v>0</v>
      </c>
      <c r="K153" s="165">
        <f t="shared" si="55"/>
        <v>0</v>
      </c>
      <c r="L153" s="237" t="str">
        <f t="shared" si="56"/>
        <v>-</v>
      </c>
      <c r="M153" s="165" t="str">
        <f t="shared" si="56"/>
        <v>-</v>
      </c>
      <c r="N153" s="165">
        <f t="shared" si="56"/>
        <v>0</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432</v>
      </c>
      <c r="C154" s="166">
        <f t="shared" ref="C154:F154" si="61">IFERROR(C136/C$149,"-")</f>
        <v>8.3472454090150246E-3</v>
      </c>
      <c r="D154" s="275" t="str">
        <f t="shared" si="61"/>
        <v>-</v>
      </c>
      <c r="E154" s="275">
        <f t="shared" si="61"/>
        <v>9.1743119266055051E-3</v>
      </c>
      <c r="F154" s="275">
        <f t="shared" si="61"/>
        <v>0</v>
      </c>
      <c r="G154" s="275" t="str">
        <f t="shared" si="53"/>
        <v>-</v>
      </c>
      <c r="H154" s="238" t="str">
        <f t="shared" si="54"/>
        <v>-</v>
      </c>
      <c r="I154" s="275" t="str">
        <f t="shared" si="54"/>
        <v>-</v>
      </c>
      <c r="J154" s="275">
        <f t="shared" si="54"/>
        <v>4.6189376443418013E-3</v>
      </c>
      <c r="K154" s="275">
        <f t="shared" si="55"/>
        <v>1.3601741022850925E-2</v>
      </c>
      <c r="L154" s="238" t="str">
        <f t="shared" si="56"/>
        <v>-</v>
      </c>
      <c r="M154" s="275" t="str">
        <f t="shared" si="56"/>
        <v>-</v>
      </c>
      <c r="N154" s="275">
        <f t="shared" si="56"/>
        <v>0</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433</v>
      </c>
      <c r="C155" s="124">
        <f t="shared" ref="C155:F155" si="62">IFERROR(C137/C$149,"-")</f>
        <v>0</v>
      </c>
      <c r="D155" s="165" t="str">
        <f t="shared" si="62"/>
        <v>-</v>
      </c>
      <c r="E155" s="165">
        <f t="shared" si="62"/>
        <v>0</v>
      </c>
      <c r="F155" s="165">
        <f t="shared" si="62"/>
        <v>0</v>
      </c>
      <c r="G155" s="165" t="str">
        <f t="shared" si="53"/>
        <v>-</v>
      </c>
      <c r="H155" s="237" t="str">
        <f t="shared" si="54"/>
        <v>-</v>
      </c>
      <c r="I155" s="165" t="str">
        <f t="shared" si="54"/>
        <v>-</v>
      </c>
      <c r="J155" s="165">
        <f t="shared" si="54"/>
        <v>0</v>
      </c>
      <c r="K155" s="165">
        <f t="shared" si="55"/>
        <v>0</v>
      </c>
      <c r="L155" s="237" t="str">
        <f t="shared" si="56"/>
        <v>-</v>
      </c>
      <c r="M155" s="165" t="str">
        <f t="shared" si="56"/>
        <v>-</v>
      </c>
      <c r="N155" s="165">
        <f t="shared" si="56"/>
        <v>0</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434</v>
      </c>
      <c r="C156" s="166">
        <f t="shared" ref="C156:F156" si="63">IFERROR(C138/C$149,"-")</f>
        <v>3.3388981636060101E-3</v>
      </c>
      <c r="D156" s="275" t="str">
        <f t="shared" si="63"/>
        <v>-</v>
      </c>
      <c r="E156" s="275">
        <f t="shared" si="63"/>
        <v>0</v>
      </c>
      <c r="F156" s="275">
        <f t="shared" si="63"/>
        <v>1.1235955056179775E-2</v>
      </c>
      <c r="G156" s="275" t="str">
        <f t="shared" si="53"/>
        <v>-</v>
      </c>
      <c r="H156" s="238" t="str">
        <f t="shared" si="54"/>
        <v>-</v>
      </c>
      <c r="I156" s="275" t="str">
        <f t="shared" si="54"/>
        <v>-</v>
      </c>
      <c r="J156" s="275">
        <f t="shared" si="54"/>
        <v>2.3094688221709007E-3</v>
      </c>
      <c r="K156" s="275">
        <f t="shared" si="55"/>
        <v>2.720348204570185E-2</v>
      </c>
      <c r="L156" s="238" t="str">
        <f t="shared" si="56"/>
        <v>-</v>
      </c>
      <c r="M156" s="275" t="str">
        <f t="shared" si="56"/>
        <v>-</v>
      </c>
      <c r="N156" s="275">
        <f t="shared" si="56"/>
        <v>2.4390243902439025E-2</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435</v>
      </c>
      <c r="C157" s="124">
        <f t="shared" ref="C157:F157" si="64">IFERROR(C139/C$149,"-")</f>
        <v>2.337228714524207E-2</v>
      </c>
      <c r="D157" s="165" t="str">
        <f t="shared" si="64"/>
        <v>-</v>
      </c>
      <c r="E157" s="165">
        <f t="shared" si="64"/>
        <v>4.0366972477064222E-2</v>
      </c>
      <c r="F157" s="165">
        <f t="shared" si="64"/>
        <v>2.9962546816479401E-2</v>
      </c>
      <c r="G157" s="165" t="str">
        <f t="shared" si="53"/>
        <v>-</v>
      </c>
      <c r="H157" s="237" t="str">
        <f t="shared" si="54"/>
        <v>-</v>
      </c>
      <c r="I157" s="165" t="str">
        <f t="shared" si="54"/>
        <v>-</v>
      </c>
      <c r="J157" s="165">
        <f t="shared" si="54"/>
        <v>3.695150115473441E-2</v>
      </c>
      <c r="K157" s="165">
        <f t="shared" si="55"/>
        <v>5.535908596300327E-2</v>
      </c>
      <c r="L157" s="237" t="str">
        <f t="shared" si="56"/>
        <v>-</v>
      </c>
      <c r="M157" s="165" t="str">
        <f t="shared" si="56"/>
        <v>-</v>
      </c>
      <c r="N157" s="165">
        <f t="shared" si="56"/>
        <v>0</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436</v>
      </c>
      <c r="C158" s="166">
        <f t="shared" ref="C158:F158" si="65">IFERROR(C140/C$149,"-")</f>
        <v>0</v>
      </c>
      <c r="D158" s="275" t="str">
        <f t="shared" si="65"/>
        <v>-</v>
      </c>
      <c r="E158" s="275">
        <f t="shared" si="65"/>
        <v>2.7522935779816515E-3</v>
      </c>
      <c r="F158" s="275">
        <f t="shared" si="65"/>
        <v>0</v>
      </c>
      <c r="G158" s="275" t="str">
        <f t="shared" si="53"/>
        <v>-</v>
      </c>
      <c r="H158" s="238" t="str">
        <f t="shared" si="54"/>
        <v>-</v>
      </c>
      <c r="I158" s="275" t="str">
        <f t="shared" si="54"/>
        <v>-</v>
      </c>
      <c r="J158" s="275">
        <f t="shared" si="54"/>
        <v>0</v>
      </c>
      <c r="K158" s="275">
        <f t="shared" si="55"/>
        <v>0</v>
      </c>
      <c r="L158" s="238" t="str">
        <f t="shared" si="56"/>
        <v>-</v>
      </c>
      <c r="M158" s="275" t="str">
        <f t="shared" si="56"/>
        <v>-</v>
      </c>
      <c r="N158" s="275">
        <f t="shared" si="56"/>
        <v>0</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437</v>
      </c>
      <c r="C159" s="124">
        <f t="shared" ref="C159:F159" si="66">IFERROR(C141/C$149,"-")</f>
        <v>0</v>
      </c>
      <c r="D159" s="165" t="str">
        <f t="shared" si="66"/>
        <v>-</v>
      </c>
      <c r="E159" s="165">
        <f t="shared" si="66"/>
        <v>0</v>
      </c>
      <c r="F159" s="165">
        <f t="shared" si="66"/>
        <v>0</v>
      </c>
      <c r="G159" s="165" t="str">
        <f t="shared" si="53"/>
        <v>-</v>
      </c>
      <c r="H159" s="237" t="str">
        <f t="shared" si="54"/>
        <v>-</v>
      </c>
      <c r="I159" s="165" t="str">
        <f t="shared" si="54"/>
        <v>-</v>
      </c>
      <c r="J159" s="165">
        <f t="shared" si="54"/>
        <v>0</v>
      </c>
      <c r="K159" s="165">
        <f t="shared" si="55"/>
        <v>0</v>
      </c>
      <c r="L159" s="237" t="str">
        <f t="shared" si="56"/>
        <v>-</v>
      </c>
      <c r="M159" s="165" t="str">
        <f t="shared" si="56"/>
        <v>-</v>
      </c>
      <c r="N159" s="165">
        <f t="shared" si="56"/>
        <v>0</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438</v>
      </c>
      <c r="C160" s="166">
        <f t="shared" ref="C160:F160" si="67">IFERROR(C142/C$149,"-")</f>
        <v>1.6694490818030051E-3</v>
      </c>
      <c r="D160" s="275" t="str">
        <f t="shared" si="67"/>
        <v>-</v>
      </c>
      <c r="E160" s="275">
        <f t="shared" si="67"/>
        <v>3.669724770642202E-3</v>
      </c>
      <c r="F160" s="275">
        <f t="shared" si="67"/>
        <v>0</v>
      </c>
      <c r="G160" s="275" t="str">
        <f t="shared" si="53"/>
        <v>-</v>
      </c>
      <c r="H160" s="238" t="str">
        <f t="shared" si="54"/>
        <v>-</v>
      </c>
      <c r="I160" s="275" t="str">
        <f t="shared" si="54"/>
        <v>-</v>
      </c>
      <c r="J160" s="275">
        <f t="shared" si="54"/>
        <v>4.6189376443418013E-3</v>
      </c>
      <c r="K160" s="275">
        <f t="shared" si="55"/>
        <v>0</v>
      </c>
      <c r="L160" s="238" t="str">
        <f t="shared" si="56"/>
        <v>-</v>
      </c>
      <c r="M160" s="275" t="str">
        <f t="shared" si="56"/>
        <v>-</v>
      </c>
      <c r="N160" s="275">
        <f t="shared" si="56"/>
        <v>0</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439</v>
      </c>
      <c r="C161" s="124">
        <f t="shared" ref="C161:F161" si="68">IFERROR(C143/C$149,"-")</f>
        <v>1.001669449081803E-2</v>
      </c>
      <c r="D161" s="165" t="str">
        <f t="shared" si="68"/>
        <v>-</v>
      </c>
      <c r="E161" s="165">
        <f t="shared" si="68"/>
        <v>1.834862385321101E-3</v>
      </c>
      <c r="F161" s="165">
        <f t="shared" si="68"/>
        <v>0</v>
      </c>
      <c r="G161" s="165" t="str">
        <f t="shared" si="53"/>
        <v>-</v>
      </c>
      <c r="H161" s="237" t="str">
        <f t="shared" si="54"/>
        <v>-</v>
      </c>
      <c r="I161" s="165" t="str">
        <f t="shared" si="54"/>
        <v>-</v>
      </c>
      <c r="J161" s="165">
        <f t="shared" si="54"/>
        <v>4.3879907621247112E-2</v>
      </c>
      <c r="K161" s="165">
        <f t="shared" si="55"/>
        <v>0</v>
      </c>
      <c r="L161" s="237" t="str">
        <f t="shared" si="56"/>
        <v>-</v>
      </c>
      <c r="M161" s="165" t="str">
        <f t="shared" si="56"/>
        <v>-</v>
      </c>
      <c r="N161" s="165">
        <f t="shared" si="56"/>
        <v>0</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440</v>
      </c>
      <c r="C162" s="166">
        <f t="shared" ref="C162:F162" si="69">IFERROR(C144/C$149,"-")</f>
        <v>0.41068447412353926</v>
      </c>
      <c r="D162" s="275" t="str">
        <f t="shared" si="69"/>
        <v>-</v>
      </c>
      <c r="E162" s="275">
        <f t="shared" si="69"/>
        <v>0.54128440366972475</v>
      </c>
      <c r="F162" s="275">
        <f t="shared" si="69"/>
        <v>0.88764044943820219</v>
      </c>
      <c r="G162" s="275" t="str">
        <f t="shared" si="53"/>
        <v>-</v>
      </c>
      <c r="H162" s="238" t="str">
        <f t="shared" si="54"/>
        <v>-</v>
      </c>
      <c r="I162" s="275" t="str">
        <f t="shared" si="54"/>
        <v>-</v>
      </c>
      <c r="J162" s="275">
        <f t="shared" si="54"/>
        <v>0.63048498845265588</v>
      </c>
      <c r="K162" s="275">
        <f t="shared" si="55"/>
        <v>0.78835690968443961</v>
      </c>
      <c r="L162" s="238" t="str">
        <f t="shared" si="56"/>
        <v>-</v>
      </c>
      <c r="M162" s="275" t="str">
        <f t="shared" si="56"/>
        <v>-</v>
      </c>
      <c r="N162" s="275">
        <f t="shared" si="56"/>
        <v>0.90243902439024393</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441</v>
      </c>
      <c r="C163" s="124">
        <f t="shared" ref="C163:F163" si="70">IFERROR(C145/C$149,"-")</f>
        <v>3.3388981636060101E-3</v>
      </c>
      <c r="D163" s="165" t="str">
        <f t="shared" si="70"/>
        <v>-</v>
      </c>
      <c r="E163" s="165">
        <f t="shared" si="70"/>
        <v>1.9266055045871561E-2</v>
      </c>
      <c r="F163" s="165">
        <f t="shared" si="70"/>
        <v>7.4906367041198503E-3</v>
      </c>
      <c r="G163" s="165" t="str">
        <f t="shared" si="53"/>
        <v>-</v>
      </c>
      <c r="H163" s="237" t="str">
        <f t="shared" si="54"/>
        <v>-</v>
      </c>
      <c r="I163" s="165" t="str">
        <f t="shared" si="54"/>
        <v>-</v>
      </c>
      <c r="J163" s="165">
        <f t="shared" si="54"/>
        <v>0</v>
      </c>
      <c r="K163" s="165">
        <f t="shared" si="55"/>
        <v>0</v>
      </c>
      <c r="L163" s="237" t="str">
        <f t="shared" si="56"/>
        <v>-</v>
      </c>
      <c r="M163" s="165" t="str">
        <f t="shared" si="56"/>
        <v>-</v>
      </c>
      <c r="N163" s="165">
        <f t="shared" si="56"/>
        <v>0</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442</v>
      </c>
      <c r="C164" s="166">
        <f t="shared" ref="C164:F164" si="71">IFERROR(C146/C$149,"-")</f>
        <v>0</v>
      </c>
      <c r="D164" s="275" t="str">
        <f>IFERROR(D146/D$149,"-")</f>
        <v>-</v>
      </c>
      <c r="E164" s="275">
        <f t="shared" si="71"/>
        <v>0</v>
      </c>
      <c r="F164" s="275">
        <f t="shared" si="71"/>
        <v>0</v>
      </c>
      <c r="G164" s="275" t="str">
        <f t="shared" si="53"/>
        <v>-</v>
      </c>
      <c r="H164" s="238" t="str">
        <f t="shared" si="54"/>
        <v>-</v>
      </c>
      <c r="I164" s="275" t="str">
        <f t="shared" si="54"/>
        <v>-</v>
      </c>
      <c r="J164" s="275">
        <f t="shared" si="54"/>
        <v>0</v>
      </c>
      <c r="K164" s="275">
        <f t="shared" si="55"/>
        <v>0</v>
      </c>
      <c r="L164" s="238" t="str">
        <f t="shared" si="56"/>
        <v>-</v>
      </c>
      <c r="M164" s="275" t="str">
        <f t="shared" si="56"/>
        <v>-</v>
      </c>
      <c r="N164" s="275">
        <f t="shared" si="56"/>
        <v>0</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443</v>
      </c>
      <c r="C165" s="124">
        <f t="shared" ref="C165:F165" si="73">IFERROR(C147/C$149,"-")</f>
        <v>2.1702838063439065E-2</v>
      </c>
      <c r="D165" s="165" t="str">
        <f t="shared" si="73"/>
        <v>-</v>
      </c>
      <c r="E165" s="165">
        <f t="shared" si="73"/>
        <v>8.8990825688073399E-2</v>
      </c>
      <c r="F165" s="165">
        <f t="shared" si="73"/>
        <v>2.247191011235955E-2</v>
      </c>
      <c r="G165" s="165" t="str">
        <f t="shared" si="53"/>
        <v>-</v>
      </c>
      <c r="H165" s="237" t="str">
        <f t="shared" si="54"/>
        <v>-</v>
      </c>
      <c r="I165" s="165" t="str">
        <f t="shared" si="54"/>
        <v>-</v>
      </c>
      <c r="J165" s="165">
        <f t="shared" si="54"/>
        <v>9.0069284064665134E-2</v>
      </c>
      <c r="K165" s="165">
        <f t="shared" si="55"/>
        <v>4.5565832426550601E-2</v>
      </c>
      <c r="L165" s="237" t="str">
        <f t="shared" si="56"/>
        <v>-</v>
      </c>
      <c r="M165" s="165" t="str">
        <f t="shared" si="56"/>
        <v>-</v>
      </c>
      <c r="N165" s="165">
        <f t="shared" si="56"/>
        <v>4.878048780487805E-2</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183</v>
      </c>
      <c r="C166" s="266">
        <f t="shared" ref="C166:F166" si="74">IFERROR(C148/C$149,"-")</f>
        <v>0.47913188647746241</v>
      </c>
      <c r="D166" s="176" t="str">
        <f t="shared" si="74"/>
        <v>-</v>
      </c>
      <c r="E166" s="176">
        <f t="shared" si="74"/>
        <v>0.24862385321100919</v>
      </c>
      <c r="F166" s="176">
        <f t="shared" si="74"/>
        <v>3.7453183520599252E-2</v>
      </c>
      <c r="G166" s="176" t="str">
        <f t="shared" si="53"/>
        <v>-</v>
      </c>
      <c r="H166" s="270" t="str">
        <f t="shared" si="54"/>
        <v>-</v>
      </c>
      <c r="I166" s="176" t="str">
        <f t="shared" si="54"/>
        <v>-</v>
      </c>
      <c r="J166" s="176">
        <f t="shared" si="54"/>
        <v>0.15242494226327943</v>
      </c>
      <c r="K166" s="176">
        <f t="shared" si="55"/>
        <v>5.4406964091403699E-2</v>
      </c>
      <c r="L166" s="270" t="str">
        <f t="shared" si="56"/>
        <v>-</v>
      </c>
      <c r="M166" s="176" t="str">
        <f t="shared" si="56"/>
        <v>-</v>
      </c>
      <c r="N166" s="176">
        <f t="shared" si="56"/>
        <v>0</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141</v>
      </c>
      <c r="C168" s="795" t="str">
        <f>$A$1</f>
        <v>North Lanarkshire</v>
      </c>
      <c r="D168" s="769"/>
      <c r="E168" s="769"/>
      <c r="F168" s="769"/>
      <c r="G168" s="769"/>
      <c r="H168" s="769"/>
      <c r="I168" s="769"/>
      <c r="J168" s="769"/>
      <c r="K168" s="769"/>
      <c r="L168" s="769"/>
      <c r="M168" s="769"/>
      <c r="N168" s="769"/>
      <c r="O168" s="795" t="s">
        <v>120</v>
      </c>
      <c r="P168" s="769"/>
      <c r="Q168" s="769"/>
      <c r="R168" s="769"/>
      <c r="S168" s="769"/>
      <c r="T168" s="769"/>
      <c r="U168" s="769"/>
      <c r="V168" s="769"/>
      <c r="W168" s="769"/>
      <c r="X168" s="769"/>
      <c r="Y168" s="769"/>
      <c r="Z168" s="769"/>
    </row>
    <row r="169" spans="2:28" ht="21" customHeight="1" x14ac:dyDescent="0.25">
      <c r="C169" s="800" t="s">
        <v>414</v>
      </c>
      <c r="D169" s="801"/>
      <c r="E169" s="801"/>
      <c r="F169" s="802"/>
      <c r="G169" s="803" t="s">
        <v>415</v>
      </c>
      <c r="H169" s="801"/>
      <c r="I169" s="801"/>
      <c r="J169" s="802"/>
      <c r="K169" s="801" t="s">
        <v>416</v>
      </c>
      <c r="L169" s="801"/>
      <c r="M169" s="801"/>
      <c r="N169" s="801"/>
      <c r="O169" s="800" t="s">
        <v>414</v>
      </c>
      <c r="P169" s="801"/>
      <c r="Q169" s="801"/>
      <c r="R169" s="802"/>
      <c r="S169" s="803" t="s">
        <v>415</v>
      </c>
      <c r="T169" s="801"/>
      <c r="U169" s="801"/>
      <c r="V169" s="802"/>
      <c r="W169" s="801" t="s">
        <v>416</v>
      </c>
      <c r="X169" s="801"/>
      <c r="Y169" s="801"/>
      <c r="Z169" s="801"/>
    </row>
    <row r="170" spans="2:28" ht="15.75" customHeight="1" x14ac:dyDescent="0.25">
      <c r="C170" s="761" t="s">
        <v>127</v>
      </c>
      <c r="D170" s="793"/>
      <c r="E170" s="762" t="s">
        <v>134</v>
      </c>
      <c r="F170" s="763"/>
      <c r="G170" s="765" t="s">
        <v>127</v>
      </c>
      <c r="H170" s="793"/>
      <c r="I170" s="762" t="s">
        <v>134</v>
      </c>
      <c r="J170" s="763"/>
      <c r="K170" s="765" t="s">
        <v>127</v>
      </c>
      <c r="L170" s="793"/>
      <c r="M170" s="762" t="s">
        <v>134</v>
      </c>
      <c r="N170" s="762"/>
      <c r="O170" s="761" t="s">
        <v>127</v>
      </c>
      <c r="P170" s="793"/>
      <c r="Q170" s="762" t="s">
        <v>134</v>
      </c>
      <c r="R170" s="763"/>
      <c r="S170" s="765" t="s">
        <v>127</v>
      </c>
      <c r="T170" s="793"/>
      <c r="U170" s="762" t="s">
        <v>134</v>
      </c>
      <c r="V170" s="763"/>
      <c r="W170" s="765" t="s">
        <v>127</v>
      </c>
      <c r="X170" s="793"/>
      <c r="Y170" s="762" t="s">
        <v>134</v>
      </c>
      <c r="Z170" s="762"/>
    </row>
    <row r="171" spans="2:28" ht="15.75" customHeight="1" thickBot="1" x14ac:dyDescent="0.3">
      <c r="B171" s="5" t="s">
        <v>444</v>
      </c>
      <c r="C171" s="246" t="s">
        <v>132</v>
      </c>
      <c r="D171" s="679" t="s">
        <v>133</v>
      </c>
      <c r="E171" s="232" t="s">
        <v>132</v>
      </c>
      <c r="F171" s="670" t="s">
        <v>133</v>
      </c>
      <c r="G171" s="671" t="s">
        <v>132</v>
      </c>
      <c r="H171" s="679" t="s">
        <v>133</v>
      </c>
      <c r="I171" s="232" t="s">
        <v>132</v>
      </c>
      <c r="J171" s="670" t="s">
        <v>133</v>
      </c>
      <c r="K171" s="671" t="s">
        <v>132</v>
      </c>
      <c r="L171" s="679" t="s">
        <v>133</v>
      </c>
      <c r="M171" s="232" t="s">
        <v>132</v>
      </c>
      <c r="N171" s="232" t="s">
        <v>133</v>
      </c>
      <c r="O171" s="246" t="s">
        <v>132</v>
      </c>
      <c r="P171" s="679" t="s">
        <v>133</v>
      </c>
      <c r="Q171" s="232" t="s">
        <v>132</v>
      </c>
      <c r="R171" s="670" t="s">
        <v>133</v>
      </c>
      <c r="S171" s="671" t="s">
        <v>132</v>
      </c>
      <c r="T171" s="679" t="s">
        <v>133</v>
      </c>
      <c r="U171" s="232" t="s">
        <v>132</v>
      </c>
      <c r="V171" s="670" t="s">
        <v>133</v>
      </c>
      <c r="W171" s="671" t="s">
        <v>132</v>
      </c>
      <c r="X171" s="679" t="s">
        <v>133</v>
      </c>
      <c r="Y171" s="232" t="s">
        <v>132</v>
      </c>
      <c r="Z171" s="232" t="s">
        <v>133</v>
      </c>
    </row>
    <row r="172" spans="2:28" x14ac:dyDescent="0.25">
      <c r="B172" s="413" t="s">
        <v>429</v>
      </c>
      <c r="C172" s="32">
        <v>0</v>
      </c>
      <c r="D172" s="297">
        <v>0</v>
      </c>
      <c r="E172" s="126">
        <f>IFERROR(C172/C$212,"-")</f>
        <v>0</v>
      </c>
      <c r="F172" s="657" t="str">
        <f>IFERROR(D172/D$212,"-")</f>
        <v>-</v>
      </c>
      <c r="G172" s="63">
        <v>13</v>
      </c>
      <c r="H172" s="297">
        <v>1.1399999999999999</v>
      </c>
      <c r="I172" s="126">
        <f>IFERROR(G172/G$212,"-")</f>
        <v>3.0023094688221709E-2</v>
      </c>
      <c r="J172" s="657">
        <f>IFERROR(H172/H$212,"-")</f>
        <v>1.5505984766050054E-2</v>
      </c>
      <c r="K172" s="63">
        <v>0</v>
      </c>
      <c r="L172" s="297">
        <v>0</v>
      </c>
      <c r="M172" s="126">
        <f>IFERROR(K172/K$212,"-")</f>
        <v>0</v>
      </c>
      <c r="N172" s="126" t="str">
        <f>IFERROR(L172/L$212,"-")</f>
        <v>-</v>
      </c>
      <c r="O172" s="32">
        <v>157.69999999999999</v>
      </c>
      <c r="P172" s="297">
        <v>129.321</v>
      </c>
      <c r="Q172" s="126">
        <f>IFERROR(O172/O$212,"-")</f>
        <v>3.072846133611324E-2</v>
      </c>
      <c r="R172" s="657">
        <f>IFERROR(P172/P$212,"-")</f>
        <v>7.9840197364034401E-2</v>
      </c>
      <c r="S172" s="63">
        <v>102.56</v>
      </c>
      <c r="T172" s="297">
        <v>73.927000000000007</v>
      </c>
      <c r="U172" s="126">
        <f>IFERROR(S172/S$212,"-")</f>
        <v>3.954303428014018E-2</v>
      </c>
      <c r="V172" s="657">
        <f>IFERROR(T172/T$212,"-")</f>
        <v>3.79518964192039E-2</v>
      </c>
      <c r="W172" s="63">
        <v>14</v>
      </c>
      <c r="X172" s="297">
        <v>90</v>
      </c>
      <c r="Y172" s="126">
        <f>IFERROR(W172/W$212,"-")</f>
        <v>1.6904333546649924E-2</v>
      </c>
      <c r="Z172" s="126">
        <f>IFERROR(X172/X$212,"-")</f>
        <v>0.12138688563062509</v>
      </c>
    </row>
    <row r="173" spans="2:28" x14ac:dyDescent="0.25">
      <c r="B173" s="263" t="s">
        <v>430</v>
      </c>
      <c r="C173" s="30">
        <v>0.5</v>
      </c>
      <c r="D173" s="298">
        <v>0</v>
      </c>
      <c r="E173" s="127">
        <f t="shared" ref="E173:F211" si="75">IFERROR(C173/C$212,"-")</f>
        <v>3.7453183520599251E-3</v>
      </c>
      <c r="F173" s="658" t="str">
        <f t="shared" si="75"/>
        <v>-</v>
      </c>
      <c r="G173" s="64">
        <v>2</v>
      </c>
      <c r="H173" s="298">
        <v>0</v>
      </c>
      <c r="I173" s="127">
        <f t="shared" ref="I173:I211" si="76">IFERROR(G173/G$212,"-")</f>
        <v>4.6189376443418013E-3</v>
      </c>
      <c r="J173" s="658">
        <f t="shared" ref="J173:J211" si="77">IFERROR(H173/H$212,"-")</f>
        <v>0</v>
      </c>
      <c r="K173" s="64">
        <v>0.5</v>
      </c>
      <c r="L173" s="298">
        <v>0</v>
      </c>
      <c r="M173" s="127">
        <f t="shared" ref="M173:M211" si="78">IFERROR(K173/K$212,"-")</f>
        <v>2.4390243902439025E-2</v>
      </c>
      <c r="N173" s="127" t="str">
        <f t="shared" ref="N173:N211" si="79">IFERROR(L173/L$212,"-")</f>
        <v>-</v>
      </c>
      <c r="O173" s="30">
        <v>17.3</v>
      </c>
      <c r="P173" s="298">
        <v>2.8940000000000001</v>
      </c>
      <c r="Q173" s="127">
        <f t="shared" ref="Q173:Q211" si="80">IFERROR(O173/O$212,"-")</f>
        <v>3.3709726132831901E-3</v>
      </c>
      <c r="R173" s="658">
        <f t="shared" ref="R173:R211" si="81">IFERROR(P173/P$212,"-")</f>
        <v>1.7866976838372389E-3</v>
      </c>
      <c r="S173" s="64">
        <v>12</v>
      </c>
      <c r="T173" s="298">
        <v>8.9369999999999994</v>
      </c>
      <c r="U173" s="127">
        <f t="shared" ref="U173:U211" si="82">IFERROR(S173/S$212,"-")</f>
        <v>4.6267200795795842E-3</v>
      </c>
      <c r="V173" s="658">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431</v>
      </c>
      <c r="C174" s="32">
        <v>0</v>
      </c>
      <c r="D174" s="297">
        <v>0</v>
      </c>
      <c r="E174" s="126">
        <f t="shared" si="75"/>
        <v>0</v>
      </c>
      <c r="F174" s="657" t="str">
        <f t="shared" si="75"/>
        <v>-</v>
      </c>
      <c r="G174" s="63">
        <v>0</v>
      </c>
      <c r="H174" s="297">
        <v>0</v>
      </c>
      <c r="I174" s="126">
        <f t="shared" si="76"/>
        <v>0</v>
      </c>
      <c r="J174" s="657">
        <f t="shared" si="77"/>
        <v>0</v>
      </c>
      <c r="K174" s="63">
        <v>0</v>
      </c>
      <c r="L174" s="297">
        <v>0</v>
      </c>
      <c r="M174" s="126">
        <f t="shared" si="78"/>
        <v>0</v>
      </c>
      <c r="N174" s="126" t="str">
        <f t="shared" si="79"/>
        <v>-</v>
      </c>
      <c r="O174" s="32">
        <v>16.05</v>
      </c>
      <c r="P174" s="297">
        <v>6.4269999999999996</v>
      </c>
      <c r="Q174" s="126">
        <f t="shared" si="80"/>
        <v>3.1274052279303588E-3</v>
      </c>
      <c r="R174" s="657">
        <f t="shared" si="81"/>
        <v>3.96790117968968E-3</v>
      </c>
      <c r="S174" s="63">
        <v>6.95</v>
      </c>
      <c r="T174" s="297">
        <v>8.2469999999999999</v>
      </c>
      <c r="U174" s="126">
        <f t="shared" si="82"/>
        <v>2.6796420460898428E-3</v>
      </c>
      <c r="V174" s="657">
        <f t="shared" si="83"/>
        <v>4.2337615454323121E-3</v>
      </c>
      <c r="W174" s="63">
        <v>0</v>
      </c>
      <c r="X174" s="297">
        <v>1.48</v>
      </c>
      <c r="Y174" s="126">
        <f t="shared" si="84"/>
        <v>0</v>
      </c>
      <c r="Z174" s="126">
        <f t="shared" si="85"/>
        <v>1.9961398970369461E-3</v>
      </c>
    </row>
    <row r="175" spans="2:28" x14ac:dyDescent="0.25">
      <c r="B175" s="263" t="s">
        <v>432</v>
      </c>
      <c r="C175" s="30">
        <v>0</v>
      </c>
      <c r="D175" s="298">
        <v>0</v>
      </c>
      <c r="E175" s="127">
        <f t="shared" si="75"/>
        <v>0</v>
      </c>
      <c r="F175" s="658" t="str">
        <f t="shared" si="75"/>
        <v>-</v>
      </c>
      <c r="G175" s="64">
        <v>2</v>
      </c>
      <c r="H175" s="298">
        <v>1</v>
      </c>
      <c r="I175" s="127">
        <f t="shared" si="76"/>
        <v>4.6189376443418013E-3</v>
      </c>
      <c r="J175" s="658">
        <f t="shared" si="77"/>
        <v>1.3601741022850925E-2</v>
      </c>
      <c r="K175" s="64">
        <v>0</v>
      </c>
      <c r="L175" s="298">
        <v>0</v>
      </c>
      <c r="M175" s="127">
        <f t="shared" si="78"/>
        <v>0</v>
      </c>
      <c r="N175" s="127" t="str">
        <f t="shared" si="79"/>
        <v>-</v>
      </c>
      <c r="O175" s="30">
        <v>31.5</v>
      </c>
      <c r="P175" s="298">
        <v>3.8940000000000001</v>
      </c>
      <c r="Q175" s="127">
        <f t="shared" si="80"/>
        <v>6.1378981108913579E-3</v>
      </c>
      <c r="R175" s="658">
        <f t="shared" si="81"/>
        <v>2.4040776713414678E-3</v>
      </c>
      <c r="S175" s="64">
        <v>14.85</v>
      </c>
      <c r="T175" s="298">
        <v>9.9469999999999992</v>
      </c>
      <c r="U175" s="127">
        <f t="shared" si="82"/>
        <v>5.7255660984797353E-3</v>
      </c>
      <c r="V175" s="658">
        <f t="shared" si="83"/>
        <v>5.1064903713368744E-3</v>
      </c>
      <c r="W175" s="64">
        <v>1</v>
      </c>
      <c r="X175" s="298">
        <v>1</v>
      </c>
      <c r="Y175" s="127">
        <f t="shared" si="84"/>
        <v>1.2074523961892801E-3</v>
      </c>
      <c r="Z175" s="127">
        <f t="shared" si="85"/>
        <v>1.3487431736736121E-3</v>
      </c>
    </row>
    <row r="176" spans="2:28" x14ac:dyDescent="0.25">
      <c r="B176" s="262" t="s">
        <v>433</v>
      </c>
      <c r="C176" s="32">
        <v>0</v>
      </c>
      <c r="D176" s="297">
        <v>0</v>
      </c>
      <c r="E176" s="126">
        <f t="shared" si="75"/>
        <v>0</v>
      </c>
      <c r="F176" s="657" t="str">
        <f t="shared" si="75"/>
        <v>-</v>
      </c>
      <c r="G176" s="63">
        <v>0</v>
      </c>
      <c r="H176" s="297">
        <v>0</v>
      </c>
      <c r="I176" s="126">
        <f t="shared" si="76"/>
        <v>0</v>
      </c>
      <c r="J176" s="657">
        <f t="shared" si="77"/>
        <v>0</v>
      </c>
      <c r="K176" s="63">
        <v>0</v>
      </c>
      <c r="L176" s="297">
        <v>0</v>
      </c>
      <c r="M176" s="126">
        <f t="shared" si="78"/>
        <v>0</v>
      </c>
      <c r="N176" s="126" t="str">
        <f t="shared" si="79"/>
        <v>-</v>
      </c>
      <c r="O176" s="32">
        <v>1</v>
      </c>
      <c r="P176" s="297">
        <v>0</v>
      </c>
      <c r="Q176" s="126">
        <f t="shared" si="80"/>
        <v>1.9485390828226533E-4</v>
      </c>
      <c r="R176" s="657">
        <f t="shared" si="81"/>
        <v>0</v>
      </c>
      <c r="S176" s="63">
        <v>2</v>
      </c>
      <c r="T176" s="297">
        <v>1</v>
      </c>
      <c r="U176" s="126">
        <f t="shared" si="82"/>
        <v>7.7112001326326411E-4</v>
      </c>
      <c r="V176" s="657">
        <f t="shared" si="83"/>
        <v>5.1336989759091941E-4</v>
      </c>
      <c r="W176" s="63">
        <v>0</v>
      </c>
      <c r="X176" s="297">
        <v>0</v>
      </c>
      <c r="Y176" s="126">
        <f t="shared" si="84"/>
        <v>0</v>
      </c>
      <c r="Z176" s="126">
        <f t="shared" si="85"/>
        <v>0</v>
      </c>
    </row>
    <row r="177" spans="2:26" x14ac:dyDescent="0.25">
      <c r="B177" s="440" t="s">
        <v>434</v>
      </c>
      <c r="C177" s="649">
        <v>1.5</v>
      </c>
      <c r="D177" s="684">
        <v>0</v>
      </c>
      <c r="E177" s="441">
        <f t="shared" si="75"/>
        <v>1.1235955056179775E-2</v>
      </c>
      <c r="F177" s="659" t="str">
        <f t="shared" si="75"/>
        <v>-</v>
      </c>
      <c r="G177" s="672">
        <v>1</v>
      </c>
      <c r="H177" s="684">
        <v>2</v>
      </c>
      <c r="I177" s="441">
        <f t="shared" si="76"/>
        <v>2.3094688221709007E-3</v>
      </c>
      <c r="J177" s="659">
        <f t="shared" si="77"/>
        <v>2.720348204570185E-2</v>
      </c>
      <c r="K177" s="672">
        <v>0.5</v>
      </c>
      <c r="L177" s="684">
        <v>0</v>
      </c>
      <c r="M177" s="441">
        <f t="shared" si="78"/>
        <v>2.4390243902439025E-2</v>
      </c>
      <c r="N177" s="441" t="str">
        <f t="shared" si="79"/>
        <v>-</v>
      </c>
      <c r="O177" s="649">
        <v>200.65</v>
      </c>
      <c r="P177" s="684">
        <v>22.895</v>
      </c>
      <c r="Q177" s="441">
        <f t="shared" si="80"/>
        <v>3.9097436696836539E-2</v>
      </c>
      <c r="R177" s="659">
        <f t="shared" si="81"/>
        <v>1.4134914813909324E-2</v>
      </c>
      <c r="S177" s="672">
        <v>48.15</v>
      </c>
      <c r="T177" s="684">
        <v>34.543999999999997</v>
      </c>
      <c r="U177" s="441">
        <f t="shared" si="82"/>
        <v>1.8564714319313082E-2</v>
      </c>
      <c r="V177" s="659">
        <f t="shared" si="83"/>
        <v>1.7733849742380715E-2</v>
      </c>
      <c r="W177" s="672">
        <v>16.350000000000001</v>
      </c>
      <c r="X177" s="684">
        <v>11.134</v>
      </c>
      <c r="Y177" s="441">
        <f t="shared" si="84"/>
        <v>1.9741846677694731E-2</v>
      </c>
      <c r="Z177" s="441">
        <f t="shared" si="85"/>
        <v>1.5016906495681999E-2</v>
      </c>
    </row>
    <row r="178" spans="2:26" x14ac:dyDescent="0.25">
      <c r="B178" s="407" t="s">
        <v>445</v>
      </c>
      <c r="C178" s="650">
        <v>0</v>
      </c>
      <c r="D178" s="685">
        <v>0</v>
      </c>
      <c r="E178" s="416">
        <f t="shared" si="75"/>
        <v>0</v>
      </c>
      <c r="F178" s="660" t="str">
        <f t="shared" si="75"/>
        <v>-</v>
      </c>
      <c r="G178" s="673">
        <v>0</v>
      </c>
      <c r="H178" s="685">
        <v>0</v>
      </c>
      <c r="I178" s="416">
        <f t="shared" si="76"/>
        <v>0</v>
      </c>
      <c r="J178" s="660">
        <f t="shared" si="77"/>
        <v>0</v>
      </c>
      <c r="K178" s="673">
        <v>0</v>
      </c>
      <c r="L178" s="685">
        <v>0</v>
      </c>
      <c r="M178" s="416">
        <f t="shared" si="78"/>
        <v>0</v>
      </c>
      <c r="N178" s="416" t="str">
        <f t="shared" si="79"/>
        <v>-</v>
      </c>
      <c r="O178" s="650">
        <v>1</v>
      </c>
      <c r="P178" s="685">
        <v>0</v>
      </c>
      <c r="Q178" s="416">
        <f t="shared" si="80"/>
        <v>1.9485390828226533E-4</v>
      </c>
      <c r="R178" s="660">
        <f t="shared" si="81"/>
        <v>0</v>
      </c>
      <c r="S178" s="673">
        <v>0</v>
      </c>
      <c r="T178" s="685">
        <v>0</v>
      </c>
      <c r="U178" s="416">
        <f t="shared" si="82"/>
        <v>0</v>
      </c>
      <c r="V178" s="660">
        <f t="shared" si="83"/>
        <v>0</v>
      </c>
      <c r="W178" s="673">
        <v>0</v>
      </c>
      <c r="X178" s="685">
        <v>0</v>
      </c>
      <c r="Y178" s="416">
        <f t="shared" si="84"/>
        <v>0</v>
      </c>
      <c r="Z178" s="416">
        <f t="shared" si="85"/>
        <v>0</v>
      </c>
    </row>
    <row r="179" spans="2:26" x14ac:dyDescent="0.25">
      <c r="B179" s="404" t="s">
        <v>446</v>
      </c>
      <c r="C179" s="651">
        <v>1</v>
      </c>
      <c r="D179" s="686">
        <v>0</v>
      </c>
      <c r="E179" s="417">
        <f t="shared" si="75"/>
        <v>7.4906367041198503E-3</v>
      </c>
      <c r="F179" s="661" t="str">
        <f t="shared" si="75"/>
        <v>-</v>
      </c>
      <c r="G179" s="674">
        <v>0.5</v>
      </c>
      <c r="H179" s="686">
        <v>2</v>
      </c>
      <c r="I179" s="417">
        <f t="shared" si="76"/>
        <v>1.1547344110854503E-3</v>
      </c>
      <c r="J179" s="661">
        <f t="shared" si="77"/>
        <v>2.720348204570185E-2</v>
      </c>
      <c r="K179" s="674">
        <v>0.5</v>
      </c>
      <c r="L179" s="686">
        <v>0</v>
      </c>
      <c r="M179" s="417">
        <f t="shared" si="78"/>
        <v>2.4390243902439025E-2</v>
      </c>
      <c r="N179" s="417" t="str">
        <f t="shared" si="79"/>
        <v>-</v>
      </c>
      <c r="O179" s="651">
        <v>28.15</v>
      </c>
      <c r="P179" s="686">
        <v>21.895</v>
      </c>
      <c r="Q179" s="417">
        <f t="shared" si="80"/>
        <v>5.4851375181457687E-3</v>
      </c>
      <c r="R179" s="661">
        <f t="shared" si="81"/>
        <v>1.3517534826405095E-2</v>
      </c>
      <c r="S179" s="674">
        <v>15.65</v>
      </c>
      <c r="T179" s="686">
        <v>32.543999999999997</v>
      </c>
      <c r="U179" s="417">
        <f t="shared" si="82"/>
        <v>6.0340141037850412E-3</v>
      </c>
      <c r="V179" s="661">
        <f t="shared" si="83"/>
        <v>1.670710994719888E-2</v>
      </c>
      <c r="W179" s="674">
        <v>3.4</v>
      </c>
      <c r="X179" s="686">
        <v>11.134</v>
      </c>
      <c r="Y179" s="417">
        <f t="shared" si="84"/>
        <v>4.1053381470435527E-3</v>
      </c>
      <c r="Z179" s="417">
        <f t="shared" si="85"/>
        <v>1.5016906495681999E-2</v>
      </c>
    </row>
    <row r="180" spans="2:26" x14ac:dyDescent="0.25">
      <c r="B180" s="404" t="s">
        <v>447</v>
      </c>
      <c r="C180" s="651">
        <v>0</v>
      </c>
      <c r="D180" s="686">
        <v>0</v>
      </c>
      <c r="E180" s="417">
        <f t="shared" si="75"/>
        <v>0</v>
      </c>
      <c r="F180" s="661" t="str">
        <f t="shared" si="75"/>
        <v>-</v>
      </c>
      <c r="G180" s="674">
        <v>0</v>
      </c>
      <c r="H180" s="686">
        <v>0</v>
      </c>
      <c r="I180" s="417">
        <f t="shared" si="76"/>
        <v>0</v>
      </c>
      <c r="J180" s="661">
        <f t="shared" si="77"/>
        <v>0</v>
      </c>
      <c r="K180" s="674">
        <v>0</v>
      </c>
      <c r="L180" s="686">
        <v>0</v>
      </c>
      <c r="M180" s="417">
        <f t="shared" si="78"/>
        <v>0</v>
      </c>
      <c r="N180" s="417" t="str">
        <f t="shared" si="79"/>
        <v>-</v>
      </c>
      <c r="O180" s="651">
        <v>1</v>
      </c>
      <c r="P180" s="686">
        <v>1</v>
      </c>
      <c r="Q180" s="417">
        <f t="shared" si="80"/>
        <v>1.9485390828226533E-4</v>
      </c>
      <c r="R180" s="661">
        <f t="shared" si="81"/>
        <v>6.1737998750422904E-4</v>
      </c>
      <c r="S180" s="674">
        <v>0</v>
      </c>
      <c r="T180" s="686">
        <v>1</v>
      </c>
      <c r="U180" s="417">
        <f t="shared" si="82"/>
        <v>0</v>
      </c>
      <c r="V180" s="661">
        <f t="shared" si="83"/>
        <v>5.1336989759091941E-4</v>
      </c>
      <c r="W180" s="674">
        <v>0.95</v>
      </c>
      <c r="X180" s="686">
        <v>0</v>
      </c>
      <c r="Y180" s="417">
        <f t="shared" si="84"/>
        <v>1.1470797763798162E-3</v>
      </c>
      <c r="Z180" s="417">
        <f t="shared" si="85"/>
        <v>0</v>
      </c>
    </row>
    <row r="181" spans="2:26" x14ac:dyDescent="0.25">
      <c r="B181" s="404" t="s">
        <v>448</v>
      </c>
      <c r="C181" s="651">
        <v>0</v>
      </c>
      <c r="D181" s="686">
        <v>0</v>
      </c>
      <c r="E181" s="417">
        <f t="shared" si="75"/>
        <v>0</v>
      </c>
      <c r="F181" s="661" t="str">
        <f t="shared" si="75"/>
        <v>-</v>
      </c>
      <c r="G181" s="674">
        <v>0</v>
      </c>
      <c r="H181" s="686">
        <v>0</v>
      </c>
      <c r="I181" s="417">
        <f t="shared" si="76"/>
        <v>0</v>
      </c>
      <c r="J181" s="661">
        <f t="shared" si="77"/>
        <v>0</v>
      </c>
      <c r="K181" s="674">
        <v>0</v>
      </c>
      <c r="L181" s="686">
        <v>0</v>
      </c>
      <c r="M181" s="417">
        <f t="shared" si="78"/>
        <v>0</v>
      </c>
      <c r="N181" s="417" t="str">
        <f t="shared" si="79"/>
        <v>-</v>
      </c>
      <c r="O181" s="651">
        <v>0</v>
      </c>
      <c r="P181" s="686">
        <v>0</v>
      </c>
      <c r="Q181" s="417">
        <f t="shared" si="80"/>
        <v>0</v>
      </c>
      <c r="R181" s="661">
        <f t="shared" si="81"/>
        <v>0</v>
      </c>
      <c r="S181" s="674">
        <v>0</v>
      </c>
      <c r="T181" s="686">
        <v>0</v>
      </c>
      <c r="U181" s="417">
        <f t="shared" si="82"/>
        <v>0</v>
      </c>
      <c r="V181" s="661">
        <f t="shared" si="83"/>
        <v>0</v>
      </c>
      <c r="W181" s="674">
        <v>0</v>
      </c>
      <c r="X181" s="686">
        <v>0</v>
      </c>
      <c r="Y181" s="417">
        <f t="shared" si="84"/>
        <v>0</v>
      </c>
      <c r="Z181" s="417">
        <f t="shared" si="85"/>
        <v>0</v>
      </c>
    </row>
    <row r="182" spans="2:26" x14ac:dyDescent="0.25">
      <c r="B182" s="408" t="s">
        <v>449</v>
      </c>
      <c r="C182" s="652">
        <v>0.5</v>
      </c>
      <c r="D182" s="687">
        <v>0</v>
      </c>
      <c r="E182" s="418">
        <f t="shared" si="75"/>
        <v>3.7453183520599251E-3</v>
      </c>
      <c r="F182" s="662" t="str">
        <f t="shared" si="75"/>
        <v>-</v>
      </c>
      <c r="G182" s="675">
        <v>0.5</v>
      </c>
      <c r="H182" s="687">
        <v>0</v>
      </c>
      <c r="I182" s="418">
        <f t="shared" si="76"/>
        <v>1.1547344110854503E-3</v>
      </c>
      <c r="J182" s="662">
        <f t="shared" si="77"/>
        <v>0</v>
      </c>
      <c r="K182" s="675">
        <v>0</v>
      </c>
      <c r="L182" s="687">
        <v>0</v>
      </c>
      <c r="M182" s="418">
        <f t="shared" si="78"/>
        <v>0</v>
      </c>
      <c r="N182" s="418" t="str">
        <f t="shared" si="79"/>
        <v>-</v>
      </c>
      <c r="O182" s="652">
        <v>0.5</v>
      </c>
      <c r="P182" s="687">
        <v>0</v>
      </c>
      <c r="Q182" s="418">
        <f t="shared" si="80"/>
        <v>9.7426954141132665E-5</v>
      </c>
      <c r="R182" s="662">
        <f t="shared" si="81"/>
        <v>0</v>
      </c>
      <c r="S182" s="675">
        <v>0.5</v>
      </c>
      <c r="T182" s="687">
        <v>1</v>
      </c>
      <c r="U182" s="418">
        <f t="shared" si="82"/>
        <v>1.9278000331581603E-4</v>
      </c>
      <c r="V182" s="662">
        <f t="shared" si="83"/>
        <v>5.1336989759091941E-4</v>
      </c>
      <c r="W182" s="675">
        <v>0</v>
      </c>
      <c r="X182" s="687">
        <v>0</v>
      </c>
      <c r="Y182" s="418">
        <f t="shared" si="84"/>
        <v>0</v>
      </c>
      <c r="Z182" s="418">
        <f t="shared" si="85"/>
        <v>0</v>
      </c>
    </row>
    <row r="183" spans="2:26" x14ac:dyDescent="0.25">
      <c r="B183" s="262" t="s">
        <v>435</v>
      </c>
      <c r="C183" s="32">
        <v>4</v>
      </c>
      <c r="D183" s="297">
        <v>0</v>
      </c>
      <c r="E183" s="126">
        <f t="shared" si="75"/>
        <v>2.9962546816479401E-2</v>
      </c>
      <c r="F183" s="657" t="str">
        <f t="shared" si="75"/>
        <v>-</v>
      </c>
      <c r="G183" s="63">
        <v>16</v>
      </c>
      <c r="H183" s="297">
        <v>4.07</v>
      </c>
      <c r="I183" s="126">
        <f t="shared" si="76"/>
        <v>3.695150115473441E-2</v>
      </c>
      <c r="J183" s="657">
        <f t="shared" si="77"/>
        <v>5.535908596300327E-2</v>
      </c>
      <c r="K183" s="63">
        <v>0</v>
      </c>
      <c r="L183" s="297">
        <v>0</v>
      </c>
      <c r="M183" s="126">
        <f t="shared" si="78"/>
        <v>0</v>
      </c>
      <c r="N183" s="126" t="str">
        <f t="shared" si="79"/>
        <v>-</v>
      </c>
      <c r="O183" s="32">
        <v>165.85</v>
      </c>
      <c r="P183" s="297">
        <v>79.894000000000005</v>
      </c>
      <c r="Q183" s="126">
        <f t="shared" si="80"/>
        <v>3.2316520688613702E-2</v>
      </c>
      <c r="R183" s="657">
        <f t="shared" si="81"/>
        <v>4.9324956721662878E-2</v>
      </c>
      <c r="S183" s="63">
        <v>71.849999999999994</v>
      </c>
      <c r="T183" s="297">
        <v>77.157799999999995</v>
      </c>
      <c r="U183" s="126">
        <f t="shared" si="82"/>
        <v>2.7702486476482758E-2</v>
      </c>
      <c r="V183" s="657">
        <f t="shared" si="83"/>
        <v>3.9610491884340633E-2</v>
      </c>
      <c r="W183" s="63">
        <v>26.8</v>
      </c>
      <c r="X183" s="297">
        <v>44</v>
      </c>
      <c r="Y183" s="126">
        <f t="shared" si="84"/>
        <v>3.2359724217872712E-2</v>
      </c>
      <c r="Z183" s="126">
        <f t="shared" si="85"/>
        <v>5.9344699641638937E-2</v>
      </c>
    </row>
    <row r="184" spans="2:26" x14ac:dyDescent="0.25">
      <c r="B184" s="263" t="s">
        <v>436</v>
      </c>
      <c r="C184" s="30">
        <v>0</v>
      </c>
      <c r="D184" s="298">
        <v>0</v>
      </c>
      <c r="E184" s="127">
        <f t="shared" si="75"/>
        <v>0</v>
      </c>
      <c r="F184" s="658" t="str">
        <f t="shared" si="75"/>
        <v>-</v>
      </c>
      <c r="G184" s="64">
        <v>0</v>
      </c>
      <c r="H184" s="298">
        <v>0</v>
      </c>
      <c r="I184" s="127">
        <f t="shared" si="76"/>
        <v>0</v>
      </c>
      <c r="J184" s="658">
        <f t="shared" si="77"/>
        <v>0</v>
      </c>
      <c r="K184" s="64">
        <v>0</v>
      </c>
      <c r="L184" s="298">
        <v>0</v>
      </c>
      <c r="M184" s="127">
        <f t="shared" si="78"/>
        <v>0</v>
      </c>
      <c r="N184" s="127" t="str">
        <f t="shared" si="79"/>
        <v>-</v>
      </c>
      <c r="O184" s="30">
        <v>29.8</v>
      </c>
      <c r="P184" s="298">
        <v>29.94</v>
      </c>
      <c r="Q184" s="127">
        <f t="shared" si="80"/>
        <v>5.8066464668115074E-3</v>
      </c>
      <c r="R184" s="658">
        <f t="shared" si="81"/>
        <v>1.8484356825876617E-2</v>
      </c>
      <c r="S184" s="64">
        <v>19.3</v>
      </c>
      <c r="T184" s="298">
        <v>24.719799999999999</v>
      </c>
      <c r="U184" s="127">
        <f t="shared" si="82"/>
        <v>7.4413081279904982E-3</v>
      </c>
      <c r="V184" s="658">
        <f t="shared" si="83"/>
        <v>1.2690401194468008E-2</v>
      </c>
      <c r="W184" s="64">
        <v>6.9</v>
      </c>
      <c r="X184" s="298">
        <v>0.94699999999999995</v>
      </c>
      <c r="Y184" s="127">
        <f t="shared" si="84"/>
        <v>8.3314215337060328E-3</v>
      </c>
      <c r="Z184" s="127">
        <f t="shared" si="85"/>
        <v>1.2772597854689106E-3</v>
      </c>
    </row>
    <row r="185" spans="2:26" x14ac:dyDescent="0.25">
      <c r="B185" s="262" t="s">
        <v>450</v>
      </c>
      <c r="C185" s="32">
        <v>5</v>
      </c>
      <c r="D185" s="297">
        <v>0</v>
      </c>
      <c r="E185" s="126">
        <f t="shared" si="75"/>
        <v>3.7453183520599252E-2</v>
      </c>
      <c r="F185" s="657" t="str">
        <f t="shared" si="75"/>
        <v>-</v>
      </c>
      <c r="G185" s="63">
        <v>40</v>
      </c>
      <c r="H185" s="297">
        <v>2</v>
      </c>
      <c r="I185" s="126">
        <f t="shared" si="76"/>
        <v>9.237875288683603E-2</v>
      </c>
      <c r="J185" s="657">
        <f t="shared" si="77"/>
        <v>2.720348204570185E-2</v>
      </c>
      <c r="K185" s="63">
        <v>0</v>
      </c>
      <c r="L185" s="297">
        <v>0</v>
      </c>
      <c r="M185" s="126">
        <f t="shared" si="78"/>
        <v>0</v>
      </c>
      <c r="N185" s="126" t="str">
        <f t="shared" si="79"/>
        <v>-</v>
      </c>
      <c r="O185" s="32">
        <v>206.45</v>
      </c>
      <c r="P185" s="297">
        <v>38.363999999999997</v>
      </c>
      <c r="Q185" s="126">
        <f t="shared" si="80"/>
        <v>4.0227589364873674E-2</v>
      </c>
      <c r="R185" s="657">
        <f t="shared" si="81"/>
        <v>2.3685165840612241E-2</v>
      </c>
      <c r="S185" s="63">
        <v>135.65</v>
      </c>
      <c r="T185" s="297">
        <v>53.775599999999997</v>
      </c>
      <c r="U185" s="126">
        <f t="shared" si="82"/>
        <v>5.2301214899580888E-2</v>
      </c>
      <c r="V185" s="657">
        <f t="shared" si="83"/>
        <v>2.7606774264890242E-2</v>
      </c>
      <c r="W185" s="63">
        <v>24.76</v>
      </c>
      <c r="X185" s="297">
        <v>12.840999999999999</v>
      </c>
      <c r="Y185" s="126">
        <f t="shared" si="84"/>
        <v>2.989652132964658E-2</v>
      </c>
      <c r="Z185" s="126">
        <f t="shared" si="85"/>
        <v>1.7319211093142852E-2</v>
      </c>
    </row>
    <row r="186" spans="2:26" x14ac:dyDescent="0.25">
      <c r="B186" s="263" t="s">
        <v>437</v>
      </c>
      <c r="C186" s="30">
        <v>0</v>
      </c>
      <c r="D186" s="298">
        <v>0</v>
      </c>
      <c r="E186" s="127">
        <f t="shared" si="75"/>
        <v>0</v>
      </c>
      <c r="F186" s="658" t="str">
        <f t="shared" si="75"/>
        <v>-</v>
      </c>
      <c r="G186" s="64">
        <v>0</v>
      </c>
      <c r="H186" s="298">
        <v>0</v>
      </c>
      <c r="I186" s="127">
        <f t="shared" si="76"/>
        <v>0</v>
      </c>
      <c r="J186" s="658">
        <f t="shared" si="77"/>
        <v>0</v>
      </c>
      <c r="K186" s="64">
        <v>0</v>
      </c>
      <c r="L186" s="298">
        <v>0</v>
      </c>
      <c r="M186" s="127">
        <f t="shared" si="78"/>
        <v>0</v>
      </c>
      <c r="N186" s="127" t="str">
        <f t="shared" si="79"/>
        <v>-</v>
      </c>
      <c r="O186" s="30">
        <v>0</v>
      </c>
      <c r="P186" s="298">
        <v>0</v>
      </c>
      <c r="Q186" s="127">
        <f t="shared" si="80"/>
        <v>0</v>
      </c>
      <c r="R186" s="658">
        <f t="shared" si="81"/>
        <v>0</v>
      </c>
      <c r="S186" s="64">
        <v>0</v>
      </c>
      <c r="T186" s="298">
        <v>0</v>
      </c>
      <c r="U186" s="127">
        <f t="shared" si="82"/>
        <v>0</v>
      </c>
      <c r="V186" s="658">
        <f t="shared" si="83"/>
        <v>0</v>
      </c>
      <c r="W186" s="64">
        <v>0</v>
      </c>
      <c r="X186" s="298">
        <v>0</v>
      </c>
      <c r="Y186" s="127">
        <f t="shared" si="84"/>
        <v>0</v>
      </c>
      <c r="Z186" s="127">
        <f t="shared" si="85"/>
        <v>0</v>
      </c>
    </row>
    <row r="187" spans="2:26" x14ac:dyDescent="0.25">
      <c r="B187" s="262" t="s">
        <v>451</v>
      </c>
      <c r="C187" s="32">
        <v>0</v>
      </c>
      <c r="D187" s="297">
        <v>0</v>
      </c>
      <c r="E187" s="126">
        <f t="shared" si="75"/>
        <v>0</v>
      </c>
      <c r="F187" s="657" t="str">
        <f t="shared" si="75"/>
        <v>-</v>
      </c>
      <c r="G187" s="63">
        <v>11</v>
      </c>
      <c r="H187" s="297">
        <v>0</v>
      </c>
      <c r="I187" s="126">
        <f t="shared" si="76"/>
        <v>2.5404157043879907E-2</v>
      </c>
      <c r="J187" s="657">
        <f t="shared" si="77"/>
        <v>0</v>
      </c>
      <c r="K187" s="63">
        <v>0</v>
      </c>
      <c r="L187" s="297">
        <v>0</v>
      </c>
      <c r="M187" s="126">
        <f t="shared" si="78"/>
        <v>0</v>
      </c>
      <c r="N187" s="126" t="str">
        <f t="shared" si="79"/>
        <v>-</v>
      </c>
      <c r="O187" s="32">
        <v>149.5</v>
      </c>
      <c r="P187" s="297">
        <v>68.774000000000001</v>
      </c>
      <c r="Q187" s="126">
        <f t="shared" si="80"/>
        <v>2.9130659288198666E-2</v>
      </c>
      <c r="R187" s="657">
        <f t="shared" si="81"/>
        <v>4.2459691260615849E-2</v>
      </c>
      <c r="S187" s="63">
        <v>128.85</v>
      </c>
      <c r="T187" s="297">
        <v>93.823800000000006</v>
      </c>
      <c r="U187" s="126">
        <f t="shared" si="82"/>
        <v>4.9679406854485783E-2</v>
      </c>
      <c r="V187" s="657">
        <f t="shared" si="83"/>
        <v>4.8166314597590902E-2</v>
      </c>
      <c r="W187" s="63">
        <v>21.1</v>
      </c>
      <c r="X187" s="297">
        <v>8.5760000000000005</v>
      </c>
      <c r="Y187" s="126">
        <f t="shared" si="84"/>
        <v>2.5477245559593811E-2</v>
      </c>
      <c r="Z187" s="126">
        <f t="shared" si="85"/>
        <v>1.1566821457424898E-2</v>
      </c>
    </row>
    <row r="188" spans="2:26" x14ac:dyDescent="0.25">
      <c r="B188" s="263" t="s">
        <v>452</v>
      </c>
      <c r="C188" s="30">
        <v>0</v>
      </c>
      <c r="D188" s="298">
        <v>0</v>
      </c>
      <c r="E188" s="127">
        <f t="shared" si="75"/>
        <v>0</v>
      </c>
      <c r="F188" s="658" t="str">
        <f t="shared" si="75"/>
        <v>-</v>
      </c>
      <c r="G188" s="64">
        <v>3</v>
      </c>
      <c r="H188" s="298">
        <v>0</v>
      </c>
      <c r="I188" s="127">
        <f t="shared" si="76"/>
        <v>6.9284064665127024E-3</v>
      </c>
      <c r="J188" s="658">
        <f t="shared" si="77"/>
        <v>0</v>
      </c>
      <c r="K188" s="64">
        <v>0</v>
      </c>
      <c r="L188" s="298">
        <v>0</v>
      </c>
      <c r="M188" s="127">
        <f t="shared" si="78"/>
        <v>0</v>
      </c>
      <c r="N188" s="127" t="str">
        <f t="shared" si="79"/>
        <v>-</v>
      </c>
      <c r="O188" s="30">
        <v>10.5</v>
      </c>
      <c r="P188" s="298">
        <v>4.8410000000000002</v>
      </c>
      <c r="Q188" s="127">
        <f t="shared" si="80"/>
        <v>2.045966036963786E-3</v>
      </c>
      <c r="R188" s="658">
        <f t="shared" si="81"/>
        <v>2.9887365195079727E-3</v>
      </c>
      <c r="S188" s="64">
        <v>7</v>
      </c>
      <c r="T188" s="298">
        <v>4.8410000000000002</v>
      </c>
      <c r="U188" s="127">
        <f t="shared" si="82"/>
        <v>2.698920046421424E-3</v>
      </c>
      <c r="V188" s="658">
        <f t="shared" si="83"/>
        <v>2.4852236742376409E-3</v>
      </c>
      <c r="W188" s="64">
        <v>4.9000000000000004</v>
      </c>
      <c r="X188" s="298">
        <v>1.9470000000000001</v>
      </c>
      <c r="Y188" s="127">
        <f t="shared" si="84"/>
        <v>5.9165167413274735E-3</v>
      </c>
      <c r="Z188" s="127">
        <f t="shared" si="85"/>
        <v>2.6260029591425229E-3</v>
      </c>
    </row>
    <row r="189" spans="2:26" x14ac:dyDescent="0.25">
      <c r="B189" s="262" t="s">
        <v>438</v>
      </c>
      <c r="C189" s="32">
        <v>0</v>
      </c>
      <c r="D189" s="297">
        <v>0</v>
      </c>
      <c r="E189" s="126">
        <f t="shared" si="75"/>
        <v>0</v>
      </c>
      <c r="F189" s="657" t="str">
        <f t="shared" si="75"/>
        <v>-</v>
      </c>
      <c r="G189" s="63">
        <v>2</v>
      </c>
      <c r="H189" s="297">
        <v>0</v>
      </c>
      <c r="I189" s="126">
        <f t="shared" si="76"/>
        <v>4.6189376443418013E-3</v>
      </c>
      <c r="J189" s="657">
        <f t="shared" si="77"/>
        <v>0</v>
      </c>
      <c r="K189" s="63">
        <v>0</v>
      </c>
      <c r="L189" s="297">
        <v>0</v>
      </c>
      <c r="M189" s="126">
        <f t="shared" si="78"/>
        <v>0</v>
      </c>
      <c r="N189" s="126" t="str">
        <f t="shared" si="79"/>
        <v>-</v>
      </c>
      <c r="O189" s="32">
        <v>2</v>
      </c>
      <c r="P189" s="297">
        <v>1</v>
      </c>
      <c r="Q189" s="126">
        <f t="shared" si="80"/>
        <v>3.8970781656453066E-4</v>
      </c>
      <c r="R189" s="657">
        <f t="shared" si="81"/>
        <v>6.1737998750422904E-4</v>
      </c>
      <c r="S189" s="63">
        <v>2</v>
      </c>
      <c r="T189" s="297">
        <v>0</v>
      </c>
      <c r="U189" s="126">
        <f t="shared" si="82"/>
        <v>7.7112001326326411E-4</v>
      </c>
      <c r="V189" s="657">
        <f t="shared" si="83"/>
        <v>0</v>
      </c>
      <c r="W189" s="63">
        <v>0</v>
      </c>
      <c r="X189" s="297">
        <v>1</v>
      </c>
      <c r="Y189" s="126">
        <f t="shared" si="84"/>
        <v>0</v>
      </c>
      <c r="Z189" s="126">
        <f t="shared" si="85"/>
        <v>1.3487431736736121E-3</v>
      </c>
    </row>
    <row r="190" spans="2:26" x14ac:dyDescent="0.25">
      <c r="B190" s="263" t="s">
        <v>453</v>
      </c>
      <c r="C190" s="30">
        <v>0</v>
      </c>
      <c r="D190" s="298">
        <v>0</v>
      </c>
      <c r="E190" s="127">
        <f t="shared" si="75"/>
        <v>0</v>
      </c>
      <c r="F190" s="658" t="str">
        <f t="shared" si="75"/>
        <v>-</v>
      </c>
      <c r="G190" s="64">
        <v>0</v>
      </c>
      <c r="H190" s="298">
        <v>0</v>
      </c>
      <c r="I190" s="127">
        <f t="shared" si="76"/>
        <v>0</v>
      </c>
      <c r="J190" s="658">
        <f t="shared" si="77"/>
        <v>0</v>
      </c>
      <c r="K190" s="64">
        <v>0</v>
      </c>
      <c r="L190" s="298">
        <v>0</v>
      </c>
      <c r="M190" s="127">
        <f t="shared" si="78"/>
        <v>0</v>
      </c>
      <c r="N190" s="127" t="str">
        <f t="shared" si="79"/>
        <v>-</v>
      </c>
      <c r="O190" s="30">
        <v>13.35</v>
      </c>
      <c r="P190" s="298">
        <v>0</v>
      </c>
      <c r="Q190" s="127">
        <f t="shared" si="80"/>
        <v>2.601299675568242E-3</v>
      </c>
      <c r="R190" s="658">
        <f t="shared" si="81"/>
        <v>0</v>
      </c>
      <c r="S190" s="64">
        <v>9.9499999999999993</v>
      </c>
      <c r="T190" s="298">
        <v>1.4</v>
      </c>
      <c r="U190" s="127">
        <f t="shared" si="82"/>
        <v>3.8363220659847386E-3</v>
      </c>
      <c r="V190" s="658">
        <f t="shared" si="83"/>
        <v>7.1871785662728702E-4</v>
      </c>
      <c r="W190" s="64">
        <v>2</v>
      </c>
      <c r="X190" s="298">
        <v>0</v>
      </c>
      <c r="Y190" s="127">
        <f t="shared" si="84"/>
        <v>2.4149047923785602E-3</v>
      </c>
      <c r="Z190" s="127">
        <f t="shared" si="85"/>
        <v>0</v>
      </c>
    </row>
    <row r="191" spans="2:26" x14ac:dyDescent="0.25">
      <c r="B191" s="262" t="s">
        <v>454</v>
      </c>
      <c r="C191" s="32">
        <v>0</v>
      </c>
      <c r="D191" s="297">
        <v>0</v>
      </c>
      <c r="E191" s="126">
        <f t="shared" si="75"/>
        <v>0</v>
      </c>
      <c r="F191" s="657" t="str">
        <f t="shared" si="75"/>
        <v>-</v>
      </c>
      <c r="G191" s="63">
        <v>0</v>
      </c>
      <c r="H191" s="297">
        <v>0</v>
      </c>
      <c r="I191" s="126">
        <f t="shared" si="76"/>
        <v>0</v>
      </c>
      <c r="J191" s="657">
        <f t="shared" si="77"/>
        <v>0</v>
      </c>
      <c r="K191" s="63">
        <v>0</v>
      </c>
      <c r="L191" s="297">
        <v>0</v>
      </c>
      <c r="M191" s="126">
        <f t="shared" si="78"/>
        <v>0</v>
      </c>
      <c r="N191" s="126" t="str">
        <f t="shared" si="79"/>
        <v>-</v>
      </c>
      <c r="O191" s="32">
        <v>1.9</v>
      </c>
      <c r="P191" s="297">
        <v>0</v>
      </c>
      <c r="Q191" s="126">
        <f t="shared" si="80"/>
        <v>3.7022242573630409E-4</v>
      </c>
      <c r="R191" s="657">
        <f t="shared" si="81"/>
        <v>0</v>
      </c>
      <c r="S191" s="63">
        <v>0</v>
      </c>
      <c r="T191" s="297">
        <v>0</v>
      </c>
      <c r="U191" s="126">
        <f t="shared" si="82"/>
        <v>0</v>
      </c>
      <c r="V191" s="657">
        <f t="shared" si="83"/>
        <v>0</v>
      </c>
      <c r="W191" s="63">
        <v>0</v>
      </c>
      <c r="X191" s="297">
        <v>0</v>
      </c>
      <c r="Y191" s="126">
        <f t="shared" si="84"/>
        <v>0</v>
      </c>
      <c r="Z191" s="126">
        <f t="shared" si="85"/>
        <v>0</v>
      </c>
    </row>
    <row r="192" spans="2:26" x14ac:dyDescent="0.25">
      <c r="B192" s="263" t="s">
        <v>439</v>
      </c>
      <c r="C192" s="30">
        <v>0</v>
      </c>
      <c r="D192" s="298">
        <v>0</v>
      </c>
      <c r="E192" s="127">
        <f t="shared" si="75"/>
        <v>0</v>
      </c>
      <c r="F192" s="658" t="str">
        <f t="shared" si="75"/>
        <v>-</v>
      </c>
      <c r="G192" s="64">
        <v>19</v>
      </c>
      <c r="H192" s="298">
        <v>0</v>
      </c>
      <c r="I192" s="127">
        <f t="shared" si="76"/>
        <v>4.3879907621247112E-2</v>
      </c>
      <c r="J192" s="658">
        <f t="shared" si="77"/>
        <v>0</v>
      </c>
      <c r="K192" s="64">
        <v>0</v>
      </c>
      <c r="L192" s="298">
        <v>0</v>
      </c>
      <c r="M192" s="127">
        <f t="shared" si="78"/>
        <v>0</v>
      </c>
      <c r="N192" s="127" t="str">
        <f t="shared" si="79"/>
        <v>-</v>
      </c>
      <c r="O192" s="30">
        <v>20.75</v>
      </c>
      <c r="P192" s="298">
        <v>10.894</v>
      </c>
      <c r="Q192" s="127">
        <f t="shared" si="80"/>
        <v>4.043218596857006E-3</v>
      </c>
      <c r="R192" s="658">
        <f t="shared" si="81"/>
        <v>6.7257375838710711E-3</v>
      </c>
      <c r="S192" s="64">
        <v>35.85</v>
      </c>
      <c r="T192" s="298">
        <v>14.194000000000001</v>
      </c>
      <c r="U192" s="127">
        <f t="shared" si="82"/>
        <v>1.382232623774401E-2</v>
      </c>
      <c r="V192" s="658">
        <f t="shared" si="83"/>
        <v>7.2867723264055098E-3</v>
      </c>
      <c r="W192" s="64">
        <v>2.95</v>
      </c>
      <c r="X192" s="298">
        <v>0.94699999999999995</v>
      </c>
      <c r="Y192" s="127">
        <f t="shared" si="84"/>
        <v>3.5619845687583766E-3</v>
      </c>
      <c r="Z192" s="127">
        <f t="shared" si="85"/>
        <v>1.2772597854689106E-3</v>
      </c>
    </row>
    <row r="193" spans="2:26" x14ac:dyDescent="0.25">
      <c r="B193" s="262" t="s">
        <v>440</v>
      </c>
      <c r="C193" s="32">
        <v>118.5</v>
      </c>
      <c r="D193" s="297">
        <v>0</v>
      </c>
      <c r="E193" s="126">
        <f t="shared" si="75"/>
        <v>0.88764044943820219</v>
      </c>
      <c r="F193" s="657" t="str">
        <f t="shared" si="75"/>
        <v>-</v>
      </c>
      <c r="G193" s="63">
        <v>273</v>
      </c>
      <c r="H193" s="297">
        <v>57.96</v>
      </c>
      <c r="I193" s="126">
        <f t="shared" si="76"/>
        <v>0.63048498845265588</v>
      </c>
      <c r="J193" s="657">
        <f t="shared" si="77"/>
        <v>0.78835690968443961</v>
      </c>
      <c r="K193" s="63">
        <v>18.5</v>
      </c>
      <c r="L193" s="297">
        <v>0</v>
      </c>
      <c r="M193" s="126">
        <f t="shared" si="78"/>
        <v>0.90243902439024393</v>
      </c>
      <c r="N193" s="126" t="str">
        <f t="shared" si="79"/>
        <v>-</v>
      </c>
      <c r="O193" s="32">
        <v>3482.5</v>
      </c>
      <c r="P193" s="297">
        <v>945.8</v>
      </c>
      <c r="Q193" s="126">
        <f t="shared" si="80"/>
        <v>0.67857873559298898</v>
      </c>
      <c r="R193" s="657">
        <f t="shared" si="81"/>
        <v>0.58391799218149976</v>
      </c>
      <c r="S193" s="63">
        <v>1693.02</v>
      </c>
      <c r="T193" s="297">
        <v>1244.7719999999999</v>
      </c>
      <c r="U193" s="126">
        <f t="shared" si="82"/>
        <v>0.65276080242748569</v>
      </c>
      <c r="V193" s="657">
        <f t="shared" si="83"/>
        <v>0.63902847416404385</v>
      </c>
      <c r="W193" s="63">
        <v>570.53</v>
      </c>
      <c r="X193" s="297">
        <v>490.92399999999998</v>
      </c>
      <c r="Y193" s="126">
        <f t="shared" si="84"/>
        <v>0.68888781559786993</v>
      </c>
      <c r="Z193" s="126">
        <f t="shared" si="85"/>
        <v>0.66213039379254435</v>
      </c>
    </row>
    <row r="194" spans="2:26" x14ac:dyDescent="0.25">
      <c r="B194" s="440" t="s">
        <v>455</v>
      </c>
      <c r="C194" s="649">
        <v>0</v>
      </c>
      <c r="D194" s="684">
        <v>0</v>
      </c>
      <c r="E194" s="441">
        <f t="shared" si="75"/>
        <v>0</v>
      </c>
      <c r="F194" s="659" t="str">
        <f t="shared" si="75"/>
        <v>-</v>
      </c>
      <c r="G194" s="672">
        <v>0</v>
      </c>
      <c r="H194" s="684">
        <v>0</v>
      </c>
      <c r="I194" s="441">
        <f t="shared" si="76"/>
        <v>0</v>
      </c>
      <c r="J194" s="659">
        <f t="shared" si="77"/>
        <v>0</v>
      </c>
      <c r="K194" s="672">
        <v>0</v>
      </c>
      <c r="L194" s="684">
        <v>0</v>
      </c>
      <c r="M194" s="441">
        <f t="shared" si="78"/>
        <v>0</v>
      </c>
      <c r="N194" s="441" t="str">
        <f t="shared" si="79"/>
        <v>-</v>
      </c>
      <c r="O194" s="649">
        <v>1</v>
      </c>
      <c r="P194" s="684">
        <v>5</v>
      </c>
      <c r="Q194" s="441">
        <f t="shared" si="80"/>
        <v>1.9485390828226533E-4</v>
      </c>
      <c r="R194" s="659">
        <f t="shared" si="81"/>
        <v>3.0868999375211451E-3</v>
      </c>
      <c r="S194" s="672">
        <v>2</v>
      </c>
      <c r="T194" s="684">
        <v>1</v>
      </c>
      <c r="U194" s="441">
        <f t="shared" si="82"/>
        <v>7.7112001326326411E-4</v>
      </c>
      <c r="V194" s="659">
        <f t="shared" si="83"/>
        <v>5.1336989759091941E-4</v>
      </c>
      <c r="W194" s="672">
        <v>0</v>
      </c>
      <c r="X194" s="684">
        <v>1</v>
      </c>
      <c r="Y194" s="441">
        <f t="shared" si="84"/>
        <v>0</v>
      </c>
      <c r="Z194" s="441">
        <f t="shared" si="85"/>
        <v>1.3487431736736121E-3</v>
      </c>
    </row>
    <row r="195" spans="2:26" x14ac:dyDescent="0.25">
      <c r="B195" s="407" t="s">
        <v>456</v>
      </c>
      <c r="C195" s="650">
        <v>0</v>
      </c>
      <c r="D195" s="685">
        <v>0</v>
      </c>
      <c r="E195" s="416">
        <f t="shared" si="75"/>
        <v>0</v>
      </c>
      <c r="F195" s="660" t="str">
        <f t="shared" si="75"/>
        <v>-</v>
      </c>
      <c r="G195" s="673">
        <v>0</v>
      </c>
      <c r="H195" s="685">
        <v>0</v>
      </c>
      <c r="I195" s="416">
        <f t="shared" si="76"/>
        <v>0</v>
      </c>
      <c r="J195" s="660">
        <f t="shared" si="77"/>
        <v>0</v>
      </c>
      <c r="K195" s="673">
        <v>0</v>
      </c>
      <c r="L195" s="685">
        <v>0</v>
      </c>
      <c r="M195" s="416">
        <f t="shared" si="78"/>
        <v>0</v>
      </c>
      <c r="N195" s="416" t="str">
        <f t="shared" si="79"/>
        <v>-</v>
      </c>
      <c r="O195" s="650">
        <v>0</v>
      </c>
      <c r="P195" s="685">
        <v>1</v>
      </c>
      <c r="Q195" s="416">
        <f t="shared" si="80"/>
        <v>0</v>
      </c>
      <c r="R195" s="660">
        <f t="shared" si="81"/>
        <v>6.1737998750422904E-4</v>
      </c>
      <c r="S195" s="673">
        <v>0</v>
      </c>
      <c r="T195" s="685">
        <v>0</v>
      </c>
      <c r="U195" s="416">
        <f t="shared" si="82"/>
        <v>0</v>
      </c>
      <c r="V195" s="660">
        <f t="shared" si="83"/>
        <v>0</v>
      </c>
      <c r="W195" s="673">
        <v>0</v>
      </c>
      <c r="X195" s="685">
        <v>1</v>
      </c>
      <c r="Y195" s="416">
        <f t="shared" si="84"/>
        <v>0</v>
      </c>
      <c r="Z195" s="416">
        <f t="shared" si="85"/>
        <v>1.3487431736736121E-3</v>
      </c>
    </row>
    <row r="196" spans="2:26" x14ac:dyDescent="0.25">
      <c r="B196" s="410" t="s">
        <v>457</v>
      </c>
      <c r="C196" s="650">
        <v>0</v>
      </c>
      <c r="D196" s="685">
        <v>0</v>
      </c>
      <c r="E196" s="416">
        <f t="shared" si="75"/>
        <v>0</v>
      </c>
      <c r="F196" s="660" t="str">
        <f t="shared" si="75"/>
        <v>-</v>
      </c>
      <c r="G196" s="673">
        <v>0</v>
      </c>
      <c r="H196" s="685">
        <v>0</v>
      </c>
      <c r="I196" s="416">
        <f t="shared" si="76"/>
        <v>0</v>
      </c>
      <c r="J196" s="660">
        <f t="shared" si="77"/>
        <v>0</v>
      </c>
      <c r="K196" s="673">
        <v>0</v>
      </c>
      <c r="L196" s="685">
        <v>0</v>
      </c>
      <c r="M196" s="416">
        <f t="shared" si="78"/>
        <v>0</v>
      </c>
      <c r="N196" s="416" t="str">
        <f t="shared" si="79"/>
        <v>-</v>
      </c>
      <c r="O196" s="650">
        <v>0</v>
      </c>
      <c r="P196" s="685">
        <v>0</v>
      </c>
      <c r="Q196" s="416">
        <f t="shared" si="80"/>
        <v>0</v>
      </c>
      <c r="R196" s="660">
        <f t="shared" si="81"/>
        <v>0</v>
      </c>
      <c r="S196" s="673">
        <v>0</v>
      </c>
      <c r="T196" s="685">
        <v>0</v>
      </c>
      <c r="U196" s="416">
        <f t="shared" si="82"/>
        <v>0</v>
      </c>
      <c r="V196" s="660">
        <f t="shared" si="83"/>
        <v>0</v>
      </c>
      <c r="W196" s="673">
        <v>0</v>
      </c>
      <c r="X196" s="685">
        <v>0</v>
      </c>
      <c r="Y196" s="416">
        <f t="shared" si="84"/>
        <v>0</v>
      </c>
      <c r="Z196" s="416">
        <f t="shared" si="85"/>
        <v>0</v>
      </c>
    </row>
    <row r="197" spans="2:26" x14ac:dyDescent="0.25">
      <c r="B197" s="409" t="s">
        <v>458</v>
      </c>
      <c r="C197" s="651">
        <v>0</v>
      </c>
      <c r="D197" s="686">
        <v>0</v>
      </c>
      <c r="E197" s="417">
        <f t="shared" si="75"/>
        <v>0</v>
      </c>
      <c r="F197" s="661" t="str">
        <f t="shared" si="75"/>
        <v>-</v>
      </c>
      <c r="G197" s="674">
        <v>0</v>
      </c>
      <c r="H197" s="686">
        <v>0</v>
      </c>
      <c r="I197" s="417">
        <f t="shared" si="76"/>
        <v>0</v>
      </c>
      <c r="J197" s="661">
        <f t="shared" si="77"/>
        <v>0</v>
      </c>
      <c r="K197" s="674">
        <v>0</v>
      </c>
      <c r="L197" s="686">
        <v>0</v>
      </c>
      <c r="M197" s="417">
        <f t="shared" si="78"/>
        <v>0</v>
      </c>
      <c r="N197" s="417" t="str">
        <f t="shared" si="79"/>
        <v>-</v>
      </c>
      <c r="O197" s="651">
        <v>0</v>
      </c>
      <c r="P197" s="686">
        <v>0</v>
      </c>
      <c r="Q197" s="417">
        <f t="shared" si="80"/>
        <v>0</v>
      </c>
      <c r="R197" s="661">
        <f t="shared" si="81"/>
        <v>0</v>
      </c>
      <c r="S197" s="674">
        <v>0</v>
      </c>
      <c r="T197" s="686">
        <v>0</v>
      </c>
      <c r="U197" s="417">
        <f t="shared" si="82"/>
        <v>0</v>
      </c>
      <c r="V197" s="661">
        <f t="shared" si="83"/>
        <v>0</v>
      </c>
      <c r="W197" s="674">
        <v>0</v>
      </c>
      <c r="X197" s="686">
        <v>0</v>
      </c>
      <c r="Y197" s="417">
        <f t="shared" si="84"/>
        <v>0</v>
      </c>
      <c r="Z197" s="417">
        <f t="shared" si="85"/>
        <v>0</v>
      </c>
    </row>
    <row r="198" spans="2:26" x14ac:dyDescent="0.25">
      <c r="B198" s="409" t="s">
        <v>459</v>
      </c>
      <c r="C198" s="651">
        <v>0</v>
      </c>
      <c r="D198" s="686">
        <v>0</v>
      </c>
      <c r="E198" s="417">
        <f t="shared" si="75"/>
        <v>0</v>
      </c>
      <c r="F198" s="661" t="str">
        <f t="shared" si="75"/>
        <v>-</v>
      </c>
      <c r="G198" s="674">
        <v>0</v>
      </c>
      <c r="H198" s="686">
        <v>0</v>
      </c>
      <c r="I198" s="417">
        <f t="shared" si="76"/>
        <v>0</v>
      </c>
      <c r="J198" s="661">
        <f t="shared" si="77"/>
        <v>0</v>
      </c>
      <c r="K198" s="674">
        <v>0</v>
      </c>
      <c r="L198" s="686">
        <v>0</v>
      </c>
      <c r="M198" s="417">
        <f t="shared" si="78"/>
        <v>0</v>
      </c>
      <c r="N198" s="417" t="str">
        <f t="shared" si="79"/>
        <v>-</v>
      </c>
      <c r="O198" s="651">
        <v>0</v>
      </c>
      <c r="P198" s="686">
        <v>0</v>
      </c>
      <c r="Q198" s="417">
        <f t="shared" si="80"/>
        <v>0</v>
      </c>
      <c r="R198" s="661">
        <f t="shared" si="81"/>
        <v>0</v>
      </c>
      <c r="S198" s="674">
        <v>0</v>
      </c>
      <c r="T198" s="686">
        <v>0</v>
      </c>
      <c r="U198" s="417">
        <f t="shared" si="82"/>
        <v>0</v>
      </c>
      <c r="V198" s="661">
        <f t="shared" si="83"/>
        <v>0</v>
      </c>
      <c r="W198" s="674">
        <v>0</v>
      </c>
      <c r="X198" s="686">
        <v>0</v>
      </c>
      <c r="Y198" s="417">
        <f t="shared" si="84"/>
        <v>0</v>
      </c>
      <c r="Z198" s="417">
        <f t="shared" si="85"/>
        <v>0</v>
      </c>
    </row>
    <row r="199" spans="2:26" x14ac:dyDescent="0.25">
      <c r="B199" s="411" t="s">
        <v>460</v>
      </c>
      <c r="C199" s="652">
        <v>0</v>
      </c>
      <c r="D199" s="687">
        <v>0</v>
      </c>
      <c r="E199" s="418">
        <f t="shared" si="75"/>
        <v>0</v>
      </c>
      <c r="F199" s="662" t="str">
        <f t="shared" si="75"/>
        <v>-</v>
      </c>
      <c r="G199" s="675">
        <v>0</v>
      </c>
      <c r="H199" s="687">
        <v>0</v>
      </c>
      <c r="I199" s="418">
        <f t="shared" si="76"/>
        <v>0</v>
      </c>
      <c r="J199" s="662">
        <f t="shared" si="77"/>
        <v>0</v>
      </c>
      <c r="K199" s="675">
        <v>0</v>
      </c>
      <c r="L199" s="687">
        <v>0</v>
      </c>
      <c r="M199" s="418">
        <f t="shared" si="78"/>
        <v>0</v>
      </c>
      <c r="N199" s="418" t="str">
        <f t="shared" si="79"/>
        <v>-</v>
      </c>
      <c r="O199" s="652">
        <v>0</v>
      </c>
      <c r="P199" s="687">
        <v>0</v>
      </c>
      <c r="Q199" s="418">
        <f t="shared" si="80"/>
        <v>0</v>
      </c>
      <c r="R199" s="662">
        <f t="shared" si="81"/>
        <v>0</v>
      </c>
      <c r="S199" s="675">
        <v>0</v>
      </c>
      <c r="T199" s="687">
        <v>0</v>
      </c>
      <c r="U199" s="418">
        <f t="shared" si="82"/>
        <v>0</v>
      </c>
      <c r="V199" s="662">
        <f t="shared" si="83"/>
        <v>0</v>
      </c>
      <c r="W199" s="675">
        <v>0</v>
      </c>
      <c r="X199" s="687">
        <v>0</v>
      </c>
      <c r="Y199" s="418">
        <f t="shared" si="84"/>
        <v>0</v>
      </c>
      <c r="Z199" s="418">
        <f t="shared" si="85"/>
        <v>0</v>
      </c>
    </row>
    <row r="200" spans="2:26" x14ac:dyDescent="0.25">
      <c r="B200" s="404" t="s">
        <v>461</v>
      </c>
      <c r="C200" s="651">
        <v>0</v>
      </c>
      <c r="D200" s="686">
        <v>0</v>
      </c>
      <c r="E200" s="417">
        <f t="shared" si="75"/>
        <v>0</v>
      </c>
      <c r="F200" s="661" t="str">
        <f t="shared" si="75"/>
        <v>-</v>
      </c>
      <c r="G200" s="674">
        <v>0</v>
      </c>
      <c r="H200" s="686">
        <v>0</v>
      </c>
      <c r="I200" s="417">
        <f t="shared" si="76"/>
        <v>0</v>
      </c>
      <c r="J200" s="661">
        <f t="shared" si="77"/>
        <v>0</v>
      </c>
      <c r="K200" s="674">
        <v>0</v>
      </c>
      <c r="L200" s="686">
        <v>0</v>
      </c>
      <c r="M200" s="417">
        <f t="shared" si="78"/>
        <v>0</v>
      </c>
      <c r="N200" s="417" t="str">
        <f t="shared" si="79"/>
        <v>-</v>
      </c>
      <c r="O200" s="651">
        <v>0</v>
      </c>
      <c r="P200" s="686">
        <v>0</v>
      </c>
      <c r="Q200" s="417">
        <f t="shared" si="80"/>
        <v>0</v>
      </c>
      <c r="R200" s="661">
        <f t="shared" si="81"/>
        <v>0</v>
      </c>
      <c r="S200" s="674">
        <v>2</v>
      </c>
      <c r="T200" s="686">
        <v>0</v>
      </c>
      <c r="U200" s="417">
        <f t="shared" si="82"/>
        <v>7.7112001326326411E-4</v>
      </c>
      <c r="V200" s="661">
        <f t="shared" si="83"/>
        <v>0</v>
      </c>
      <c r="W200" s="674">
        <v>0</v>
      </c>
      <c r="X200" s="686">
        <v>0</v>
      </c>
      <c r="Y200" s="417">
        <f t="shared" si="84"/>
        <v>0</v>
      </c>
      <c r="Z200" s="417">
        <f t="shared" si="85"/>
        <v>0</v>
      </c>
    </row>
    <row r="201" spans="2:26" x14ac:dyDescent="0.25">
      <c r="B201" s="404" t="s">
        <v>462</v>
      </c>
      <c r="C201" s="651">
        <v>0</v>
      </c>
      <c r="D201" s="686">
        <v>0</v>
      </c>
      <c r="E201" s="417">
        <f t="shared" si="75"/>
        <v>0</v>
      </c>
      <c r="F201" s="661" t="str">
        <f t="shared" si="75"/>
        <v>-</v>
      </c>
      <c r="G201" s="674">
        <v>0</v>
      </c>
      <c r="H201" s="686">
        <v>0</v>
      </c>
      <c r="I201" s="417">
        <f t="shared" si="76"/>
        <v>0</v>
      </c>
      <c r="J201" s="661">
        <f t="shared" si="77"/>
        <v>0</v>
      </c>
      <c r="K201" s="674">
        <v>0</v>
      </c>
      <c r="L201" s="686">
        <v>0</v>
      </c>
      <c r="M201" s="417">
        <f t="shared" si="78"/>
        <v>0</v>
      </c>
      <c r="N201" s="417" t="str">
        <f t="shared" si="79"/>
        <v>-</v>
      </c>
      <c r="O201" s="651">
        <v>0</v>
      </c>
      <c r="P201" s="686">
        <v>0</v>
      </c>
      <c r="Q201" s="417">
        <f t="shared" si="80"/>
        <v>0</v>
      </c>
      <c r="R201" s="661">
        <f t="shared" si="81"/>
        <v>0</v>
      </c>
      <c r="S201" s="674">
        <v>0</v>
      </c>
      <c r="T201" s="686">
        <v>0</v>
      </c>
      <c r="U201" s="417">
        <f t="shared" si="82"/>
        <v>0</v>
      </c>
      <c r="V201" s="661">
        <f t="shared" si="83"/>
        <v>0</v>
      </c>
      <c r="W201" s="674">
        <v>0</v>
      </c>
      <c r="X201" s="686">
        <v>0</v>
      </c>
      <c r="Y201" s="417">
        <f t="shared" si="84"/>
        <v>0</v>
      </c>
      <c r="Z201" s="417">
        <f t="shared" si="85"/>
        <v>0</v>
      </c>
    </row>
    <row r="202" spans="2:26" x14ac:dyDescent="0.25">
      <c r="B202" s="404" t="s">
        <v>463</v>
      </c>
      <c r="C202" s="651">
        <v>0</v>
      </c>
      <c r="D202" s="686">
        <v>0</v>
      </c>
      <c r="E202" s="417">
        <f t="shared" si="75"/>
        <v>0</v>
      </c>
      <c r="F202" s="661" t="str">
        <f t="shared" si="75"/>
        <v>-</v>
      </c>
      <c r="G202" s="674">
        <v>0</v>
      </c>
      <c r="H202" s="686">
        <v>0</v>
      </c>
      <c r="I202" s="417">
        <f t="shared" si="76"/>
        <v>0</v>
      </c>
      <c r="J202" s="661">
        <f t="shared" si="77"/>
        <v>0</v>
      </c>
      <c r="K202" s="674">
        <v>0</v>
      </c>
      <c r="L202" s="686">
        <v>0</v>
      </c>
      <c r="M202" s="417">
        <f t="shared" si="78"/>
        <v>0</v>
      </c>
      <c r="N202" s="417" t="str">
        <f t="shared" si="79"/>
        <v>-</v>
      </c>
      <c r="O202" s="651">
        <v>0</v>
      </c>
      <c r="P202" s="686">
        <v>0</v>
      </c>
      <c r="Q202" s="417">
        <f t="shared" si="80"/>
        <v>0</v>
      </c>
      <c r="R202" s="661">
        <f t="shared" si="81"/>
        <v>0</v>
      </c>
      <c r="S202" s="674">
        <v>0</v>
      </c>
      <c r="T202" s="686">
        <v>0</v>
      </c>
      <c r="U202" s="417">
        <f t="shared" si="82"/>
        <v>0</v>
      </c>
      <c r="V202" s="661">
        <f t="shared" si="83"/>
        <v>0</v>
      </c>
      <c r="W202" s="674">
        <v>0</v>
      </c>
      <c r="X202" s="686">
        <v>0</v>
      </c>
      <c r="Y202" s="417">
        <f t="shared" si="84"/>
        <v>0</v>
      </c>
      <c r="Z202" s="417">
        <f t="shared" si="85"/>
        <v>0</v>
      </c>
    </row>
    <row r="203" spans="2:26" x14ac:dyDescent="0.25">
      <c r="B203" s="404" t="s">
        <v>464</v>
      </c>
      <c r="C203" s="651">
        <v>0</v>
      </c>
      <c r="D203" s="686">
        <v>0</v>
      </c>
      <c r="E203" s="417">
        <f t="shared" si="75"/>
        <v>0</v>
      </c>
      <c r="F203" s="661" t="str">
        <f t="shared" si="75"/>
        <v>-</v>
      </c>
      <c r="G203" s="674">
        <v>0</v>
      </c>
      <c r="H203" s="686">
        <v>0</v>
      </c>
      <c r="I203" s="417">
        <f t="shared" si="76"/>
        <v>0</v>
      </c>
      <c r="J203" s="661">
        <f t="shared" si="77"/>
        <v>0</v>
      </c>
      <c r="K203" s="674">
        <v>0</v>
      </c>
      <c r="L203" s="686">
        <v>0</v>
      </c>
      <c r="M203" s="417">
        <f t="shared" si="78"/>
        <v>0</v>
      </c>
      <c r="N203" s="417" t="str">
        <f t="shared" si="79"/>
        <v>-</v>
      </c>
      <c r="O203" s="651">
        <v>0</v>
      </c>
      <c r="P203" s="686">
        <v>0</v>
      </c>
      <c r="Q203" s="417">
        <f t="shared" si="80"/>
        <v>0</v>
      </c>
      <c r="R203" s="661">
        <f t="shared" si="81"/>
        <v>0</v>
      </c>
      <c r="S203" s="674">
        <v>0</v>
      </c>
      <c r="T203" s="686">
        <v>0</v>
      </c>
      <c r="U203" s="417">
        <f t="shared" si="82"/>
        <v>0</v>
      </c>
      <c r="V203" s="661">
        <f t="shared" si="83"/>
        <v>0</v>
      </c>
      <c r="W203" s="674">
        <v>0</v>
      </c>
      <c r="X203" s="686">
        <v>0</v>
      </c>
      <c r="Y203" s="417">
        <f t="shared" si="84"/>
        <v>0</v>
      </c>
      <c r="Z203" s="417">
        <f t="shared" si="85"/>
        <v>0</v>
      </c>
    </row>
    <row r="204" spans="2:26" x14ac:dyDescent="0.25">
      <c r="B204" s="404" t="s">
        <v>465</v>
      </c>
      <c r="C204" s="651">
        <v>0</v>
      </c>
      <c r="D204" s="686">
        <v>0</v>
      </c>
      <c r="E204" s="417">
        <f t="shared" si="75"/>
        <v>0</v>
      </c>
      <c r="F204" s="661" t="str">
        <f t="shared" si="75"/>
        <v>-</v>
      </c>
      <c r="G204" s="674">
        <v>0</v>
      </c>
      <c r="H204" s="686">
        <v>0</v>
      </c>
      <c r="I204" s="417">
        <f t="shared" si="76"/>
        <v>0</v>
      </c>
      <c r="J204" s="661">
        <f t="shared" si="77"/>
        <v>0</v>
      </c>
      <c r="K204" s="674">
        <v>0</v>
      </c>
      <c r="L204" s="686">
        <v>0</v>
      </c>
      <c r="M204" s="417">
        <f t="shared" si="78"/>
        <v>0</v>
      </c>
      <c r="N204" s="417" t="str">
        <f t="shared" si="79"/>
        <v>-</v>
      </c>
      <c r="O204" s="651">
        <v>1</v>
      </c>
      <c r="P204" s="686">
        <v>4</v>
      </c>
      <c r="Q204" s="417">
        <f t="shared" si="80"/>
        <v>1.9485390828226533E-4</v>
      </c>
      <c r="R204" s="661">
        <f t="shared" si="81"/>
        <v>2.4695199500169161E-3</v>
      </c>
      <c r="S204" s="674">
        <v>0</v>
      </c>
      <c r="T204" s="686">
        <v>1</v>
      </c>
      <c r="U204" s="417">
        <f t="shared" si="82"/>
        <v>0</v>
      </c>
      <c r="V204" s="661">
        <f t="shared" si="83"/>
        <v>5.1336989759091941E-4</v>
      </c>
      <c r="W204" s="674">
        <v>0</v>
      </c>
      <c r="X204" s="686">
        <v>0</v>
      </c>
      <c r="Y204" s="417">
        <f t="shared" si="84"/>
        <v>0</v>
      </c>
      <c r="Z204" s="417">
        <f t="shared" si="85"/>
        <v>0</v>
      </c>
    </row>
    <row r="205" spans="2:26" x14ac:dyDescent="0.25">
      <c r="B205" s="408" t="s">
        <v>466</v>
      </c>
      <c r="C205" s="652">
        <v>0</v>
      </c>
      <c r="D205" s="687">
        <v>0</v>
      </c>
      <c r="E205" s="418">
        <f t="shared" si="75"/>
        <v>0</v>
      </c>
      <c r="F205" s="662" t="str">
        <f t="shared" si="75"/>
        <v>-</v>
      </c>
      <c r="G205" s="675">
        <v>0</v>
      </c>
      <c r="H205" s="687">
        <v>0</v>
      </c>
      <c r="I205" s="418">
        <f t="shared" si="76"/>
        <v>0</v>
      </c>
      <c r="J205" s="662">
        <f t="shared" si="77"/>
        <v>0</v>
      </c>
      <c r="K205" s="675">
        <v>0</v>
      </c>
      <c r="L205" s="687">
        <v>0</v>
      </c>
      <c r="M205" s="418">
        <f t="shared" si="78"/>
        <v>0</v>
      </c>
      <c r="N205" s="418" t="str">
        <f t="shared" si="79"/>
        <v>-</v>
      </c>
      <c r="O205" s="652">
        <v>0</v>
      </c>
      <c r="P205" s="687">
        <v>0</v>
      </c>
      <c r="Q205" s="418">
        <f t="shared" si="80"/>
        <v>0</v>
      </c>
      <c r="R205" s="662">
        <f t="shared" si="81"/>
        <v>0</v>
      </c>
      <c r="S205" s="675">
        <v>0</v>
      </c>
      <c r="T205" s="687">
        <v>0</v>
      </c>
      <c r="U205" s="418">
        <f t="shared" si="82"/>
        <v>0</v>
      </c>
      <c r="V205" s="662">
        <f t="shared" si="83"/>
        <v>0</v>
      </c>
      <c r="W205" s="675">
        <v>0</v>
      </c>
      <c r="X205" s="687">
        <v>0</v>
      </c>
      <c r="Y205" s="418">
        <f t="shared" si="84"/>
        <v>0</v>
      </c>
      <c r="Z205" s="418">
        <f t="shared" si="85"/>
        <v>0</v>
      </c>
    </row>
    <row r="206" spans="2:26" x14ac:dyDescent="0.25">
      <c r="B206" s="262" t="s">
        <v>441</v>
      </c>
      <c r="C206" s="32">
        <v>1</v>
      </c>
      <c r="D206" s="297">
        <v>0</v>
      </c>
      <c r="E206" s="126">
        <f t="shared" si="75"/>
        <v>7.4906367041198503E-3</v>
      </c>
      <c r="F206" s="657" t="str">
        <f t="shared" si="75"/>
        <v>-</v>
      </c>
      <c r="G206" s="63">
        <v>0</v>
      </c>
      <c r="H206" s="297">
        <v>0</v>
      </c>
      <c r="I206" s="126">
        <f t="shared" si="76"/>
        <v>0</v>
      </c>
      <c r="J206" s="657">
        <f t="shared" si="77"/>
        <v>0</v>
      </c>
      <c r="K206" s="63">
        <v>0</v>
      </c>
      <c r="L206" s="297">
        <v>0</v>
      </c>
      <c r="M206" s="126">
        <f t="shared" si="78"/>
        <v>0</v>
      </c>
      <c r="N206" s="126" t="str">
        <f t="shared" si="79"/>
        <v>-</v>
      </c>
      <c r="O206" s="32">
        <v>87.05</v>
      </c>
      <c r="P206" s="297">
        <v>24.682000000000002</v>
      </c>
      <c r="Q206" s="126">
        <f t="shared" si="80"/>
        <v>1.6962032715971197E-2</v>
      </c>
      <c r="R206" s="657">
        <f t="shared" si="81"/>
        <v>1.5238172851579383E-2</v>
      </c>
      <c r="S206" s="63">
        <v>26.55</v>
      </c>
      <c r="T206" s="297">
        <v>32.371000000000002</v>
      </c>
      <c r="U206" s="126">
        <f t="shared" si="82"/>
        <v>1.023661817606983E-2</v>
      </c>
      <c r="V206" s="657">
        <f t="shared" si="83"/>
        <v>1.6618296954915651E-2</v>
      </c>
      <c r="W206" s="63">
        <v>18.600000000000001</v>
      </c>
      <c r="X206" s="297">
        <v>6.8410000000000002</v>
      </c>
      <c r="Y206" s="126">
        <f t="shared" si="84"/>
        <v>2.2458614569120613E-2</v>
      </c>
      <c r="Z206" s="126">
        <f t="shared" si="85"/>
        <v>9.2267520511011818E-3</v>
      </c>
    </row>
    <row r="207" spans="2:26" x14ac:dyDescent="0.25">
      <c r="B207" s="405" t="s">
        <v>467</v>
      </c>
      <c r="C207" s="653">
        <v>1</v>
      </c>
      <c r="D207" s="688">
        <v>0</v>
      </c>
      <c r="E207" s="414">
        <f t="shared" si="75"/>
        <v>7.4906367041198503E-3</v>
      </c>
      <c r="F207" s="663" t="str">
        <f t="shared" si="75"/>
        <v>-</v>
      </c>
      <c r="G207" s="676">
        <v>0</v>
      </c>
      <c r="H207" s="688">
        <v>0</v>
      </c>
      <c r="I207" s="414">
        <f t="shared" si="76"/>
        <v>0</v>
      </c>
      <c r="J207" s="663">
        <f t="shared" si="77"/>
        <v>0</v>
      </c>
      <c r="K207" s="676">
        <v>0</v>
      </c>
      <c r="L207" s="688">
        <v>0</v>
      </c>
      <c r="M207" s="414">
        <f t="shared" si="78"/>
        <v>0</v>
      </c>
      <c r="N207" s="414" t="str">
        <f t="shared" si="79"/>
        <v>-</v>
      </c>
      <c r="O207" s="653">
        <v>17</v>
      </c>
      <c r="P207" s="688">
        <v>4</v>
      </c>
      <c r="Q207" s="414">
        <f t="shared" si="80"/>
        <v>3.3125164407985107E-3</v>
      </c>
      <c r="R207" s="663">
        <f t="shared" si="81"/>
        <v>2.4695199500169161E-3</v>
      </c>
      <c r="S207" s="676">
        <v>11</v>
      </c>
      <c r="T207" s="688">
        <v>12.45</v>
      </c>
      <c r="U207" s="414">
        <f t="shared" si="82"/>
        <v>4.2411600729479523E-3</v>
      </c>
      <c r="V207" s="663">
        <f t="shared" si="83"/>
        <v>6.3914552250069452E-3</v>
      </c>
      <c r="W207" s="676">
        <v>4</v>
      </c>
      <c r="X207" s="688">
        <v>1</v>
      </c>
      <c r="Y207" s="414">
        <f t="shared" si="84"/>
        <v>4.8298095847571203E-3</v>
      </c>
      <c r="Z207" s="414">
        <f t="shared" si="85"/>
        <v>1.3487431736736121E-3</v>
      </c>
    </row>
    <row r="208" spans="2:26" x14ac:dyDescent="0.25">
      <c r="B208" s="406" t="s">
        <v>468</v>
      </c>
      <c r="C208" s="654">
        <v>0</v>
      </c>
      <c r="D208" s="689">
        <v>0</v>
      </c>
      <c r="E208" s="415">
        <f t="shared" si="75"/>
        <v>0</v>
      </c>
      <c r="F208" s="664" t="str">
        <f t="shared" si="75"/>
        <v>-</v>
      </c>
      <c r="G208" s="677">
        <v>0</v>
      </c>
      <c r="H208" s="689">
        <v>0</v>
      </c>
      <c r="I208" s="415">
        <f t="shared" si="76"/>
        <v>0</v>
      </c>
      <c r="J208" s="664">
        <f t="shared" si="77"/>
        <v>0</v>
      </c>
      <c r="K208" s="677">
        <v>0</v>
      </c>
      <c r="L208" s="689">
        <v>0</v>
      </c>
      <c r="M208" s="415">
        <f t="shared" si="78"/>
        <v>0</v>
      </c>
      <c r="N208" s="415" t="str">
        <f t="shared" si="79"/>
        <v>-</v>
      </c>
      <c r="O208" s="654">
        <v>18</v>
      </c>
      <c r="P208" s="689">
        <v>12</v>
      </c>
      <c r="Q208" s="415">
        <f t="shared" si="80"/>
        <v>3.5073703490807761E-3</v>
      </c>
      <c r="R208" s="664">
        <f t="shared" si="81"/>
        <v>7.408559850050748E-3</v>
      </c>
      <c r="S208" s="677">
        <v>7</v>
      </c>
      <c r="T208" s="689">
        <v>14.08</v>
      </c>
      <c r="U208" s="415">
        <f t="shared" si="82"/>
        <v>2.698920046421424E-3</v>
      </c>
      <c r="V208" s="664">
        <f t="shared" si="83"/>
        <v>7.2282481580801449E-3</v>
      </c>
      <c r="W208" s="677">
        <v>7</v>
      </c>
      <c r="X208" s="689">
        <v>3</v>
      </c>
      <c r="Y208" s="415">
        <f t="shared" si="84"/>
        <v>8.4521667733249619E-3</v>
      </c>
      <c r="Z208" s="415">
        <f t="shared" si="85"/>
        <v>4.0462295210208369E-3</v>
      </c>
    </row>
    <row r="209" spans="1:28" x14ac:dyDescent="0.25">
      <c r="B209" s="263" t="s">
        <v>443</v>
      </c>
      <c r="C209" s="30">
        <v>3</v>
      </c>
      <c r="D209" s="298">
        <v>0</v>
      </c>
      <c r="E209" s="127">
        <f t="shared" si="75"/>
        <v>2.247191011235955E-2</v>
      </c>
      <c r="F209" s="658" t="str">
        <f t="shared" si="75"/>
        <v>-</v>
      </c>
      <c r="G209" s="64">
        <v>39</v>
      </c>
      <c r="H209" s="298">
        <v>3.35</v>
      </c>
      <c r="I209" s="127">
        <f t="shared" si="76"/>
        <v>9.0069284064665134E-2</v>
      </c>
      <c r="J209" s="658">
        <f t="shared" si="77"/>
        <v>4.5565832426550601E-2</v>
      </c>
      <c r="K209" s="64">
        <v>1</v>
      </c>
      <c r="L209" s="298">
        <v>0</v>
      </c>
      <c r="M209" s="127">
        <f t="shared" si="78"/>
        <v>4.878048780487805E-2</v>
      </c>
      <c r="N209" s="127" t="str">
        <f t="shared" si="79"/>
        <v>-</v>
      </c>
      <c r="O209" s="30">
        <v>390.25</v>
      </c>
      <c r="P209" s="298">
        <v>173.697</v>
      </c>
      <c r="Q209" s="127">
        <f t="shared" si="80"/>
        <v>7.6041737707154042E-2</v>
      </c>
      <c r="R209" s="658">
        <f t="shared" si="81"/>
        <v>0.10723705168952208</v>
      </c>
      <c r="S209" s="64">
        <v>165.55</v>
      </c>
      <c r="T209" s="298">
        <v>171.1634</v>
      </c>
      <c r="U209" s="127">
        <f t="shared" si="82"/>
        <v>6.3829459097866692E-2</v>
      </c>
      <c r="V209" s="658">
        <f t="shared" si="83"/>
        <v>8.7870137129313561E-2</v>
      </c>
      <c r="W209" s="64">
        <v>76.099999999999994</v>
      </c>
      <c r="X209" s="298">
        <v>58.164999999999999</v>
      </c>
      <c r="Y209" s="127">
        <f t="shared" si="84"/>
        <v>9.1887127350004219E-2</v>
      </c>
      <c r="Z209" s="127">
        <f t="shared" si="85"/>
        <v>7.8449646696725647E-2</v>
      </c>
    </row>
    <row r="210" spans="1:28" x14ac:dyDescent="0.25">
      <c r="B210" s="262" t="s">
        <v>469</v>
      </c>
      <c r="C210" s="32">
        <v>0</v>
      </c>
      <c r="D210" s="297">
        <v>0</v>
      </c>
      <c r="E210" s="126">
        <f t="shared" si="75"/>
        <v>0</v>
      </c>
      <c r="F210" s="657" t="str">
        <f t="shared" si="75"/>
        <v>-</v>
      </c>
      <c r="G210" s="63">
        <v>1</v>
      </c>
      <c r="H210" s="297">
        <v>0</v>
      </c>
      <c r="I210" s="126">
        <f t="shared" si="76"/>
        <v>2.3094688221709007E-3</v>
      </c>
      <c r="J210" s="657">
        <f t="shared" si="77"/>
        <v>0</v>
      </c>
      <c r="K210" s="63">
        <v>0</v>
      </c>
      <c r="L210" s="297">
        <v>0</v>
      </c>
      <c r="M210" s="126">
        <f t="shared" si="78"/>
        <v>0</v>
      </c>
      <c r="N210" s="126" t="str">
        <f t="shared" si="79"/>
        <v>-</v>
      </c>
      <c r="O210" s="32">
        <v>16.850000000000001</v>
      </c>
      <c r="P210" s="297">
        <v>0</v>
      </c>
      <c r="Q210" s="126">
        <f t="shared" si="80"/>
        <v>3.283288354556171E-3</v>
      </c>
      <c r="R210" s="657">
        <f t="shared" si="81"/>
        <v>0</v>
      </c>
      <c r="S210" s="63">
        <v>12.8</v>
      </c>
      <c r="T210" s="297">
        <v>15.8558</v>
      </c>
      <c r="U210" s="126">
        <f t="shared" si="82"/>
        <v>4.9351680848848901E-3</v>
      </c>
      <c r="V210" s="657">
        <f t="shared" si="83"/>
        <v>8.1398904222220996E-3</v>
      </c>
      <c r="W210" s="63">
        <v>1</v>
      </c>
      <c r="X210" s="297">
        <v>0</v>
      </c>
      <c r="Y210" s="126">
        <f t="shared" si="84"/>
        <v>1.2074523961892801E-3</v>
      </c>
      <c r="Z210" s="126">
        <f t="shared" si="85"/>
        <v>0</v>
      </c>
    </row>
    <row r="211" spans="1:28" x14ac:dyDescent="0.25">
      <c r="B211" s="263" t="s">
        <v>183</v>
      </c>
      <c r="C211" s="30">
        <v>0</v>
      </c>
      <c r="D211" s="298">
        <v>0</v>
      </c>
      <c r="E211" s="127">
        <f t="shared" si="75"/>
        <v>0</v>
      </c>
      <c r="F211" s="658" t="str">
        <f t="shared" si="75"/>
        <v>-</v>
      </c>
      <c r="G211" s="64">
        <v>11</v>
      </c>
      <c r="H211" s="298">
        <v>2</v>
      </c>
      <c r="I211" s="127">
        <f t="shared" si="76"/>
        <v>2.5404157043879907E-2</v>
      </c>
      <c r="J211" s="658">
        <f t="shared" si="77"/>
        <v>2.720348204570185E-2</v>
      </c>
      <c r="K211" s="64">
        <v>0</v>
      </c>
      <c r="L211" s="298">
        <v>0</v>
      </c>
      <c r="M211" s="127">
        <f t="shared" si="78"/>
        <v>0</v>
      </c>
      <c r="N211" s="127" t="str">
        <f t="shared" si="79"/>
        <v>-</v>
      </c>
      <c r="O211" s="30">
        <v>130.1</v>
      </c>
      <c r="P211" s="298">
        <v>71.430999999999997</v>
      </c>
      <c r="Q211" s="127">
        <f t="shared" si="80"/>
        <v>2.5350493467522717E-2</v>
      </c>
      <c r="R211" s="658">
        <f t="shared" si="81"/>
        <v>4.4100069887414585E-2</v>
      </c>
      <c r="S211" s="64">
        <v>96.75</v>
      </c>
      <c r="T211" s="298">
        <v>76.236999999999995</v>
      </c>
      <c r="U211" s="127">
        <f t="shared" si="82"/>
        <v>3.7302930641610402E-2</v>
      </c>
      <c r="V211" s="658">
        <f t="shared" si="83"/>
        <v>3.9137780882638917E-2</v>
      </c>
      <c r="W211" s="64">
        <v>40.700000000000003</v>
      </c>
      <c r="X211" s="298">
        <v>10.629</v>
      </c>
      <c r="Y211" s="127">
        <f t="shared" si="84"/>
        <v>4.9143312524903705E-2</v>
      </c>
      <c r="Z211" s="127">
        <f t="shared" si="85"/>
        <v>1.4335791192976823E-2</v>
      </c>
    </row>
    <row r="212" spans="1:28" ht="15.75" thickBot="1" x14ac:dyDescent="0.3">
      <c r="B212" s="419" t="s">
        <v>291</v>
      </c>
      <c r="C212" s="655">
        <f>SUM(C172:C177,C183:C194,C206,C209:C211)</f>
        <v>133.5</v>
      </c>
      <c r="D212" s="690">
        <f>SUM(D172:D177,D183:D194,D206,D209:D211)</f>
        <v>0</v>
      </c>
      <c r="E212" s="691"/>
      <c r="F212" s="665"/>
      <c r="G212" s="678">
        <f>SUM(G172:G177,G183:G194,G206,G209:G211)</f>
        <v>433</v>
      </c>
      <c r="H212" s="690">
        <f>SUM(H172:H177,H183:H194,H206,H209:H211)</f>
        <v>73.52</v>
      </c>
      <c r="I212" s="420"/>
      <c r="J212" s="665"/>
      <c r="K212" s="678">
        <f>SUM(K172:K177,K183:K194,K206,K209:K211)</f>
        <v>20.5</v>
      </c>
      <c r="L212" s="690">
        <f>SUM(L172:L177,L183:L194,L206,L209:L211)</f>
        <v>0</v>
      </c>
      <c r="M212" s="420"/>
      <c r="N212" s="420"/>
      <c r="O212" s="655">
        <f>SUM(O172:O177,O183:O194,O206,O209:O211)</f>
        <v>5132.0500000000011</v>
      </c>
      <c r="P212" s="690">
        <f>SUM(P172:P177,P183:P194,P206,P209:P211)</f>
        <v>1619.748</v>
      </c>
      <c r="Q212" s="691"/>
      <c r="R212" s="665"/>
      <c r="S212" s="678">
        <f>SUM(S172:S177,S183:S194,S206,S209:S211)</f>
        <v>2593.6300000000006</v>
      </c>
      <c r="T212" s="690">
        <f>SUM(T172:T177,T183:T194,T206,T209:T211)</f>
        <v>1947.9132</v>
      </c>
      <c r="U212" s="420"/>
      <c r="V212" s="665"/>
      <c r="W212" s="678">
        <f>SUM(W172:W177,W183:W194,W206,W209:W211)</f>
        <v>828.19</v>
      </c>
      <c r="X212" s="690">
        <f>SUM(X172:X177,X183:X194,X206,X209:X211)</f>
        <v>741.43100000000004</v>
      </c>
      <c r="Y212" s="420"/>
      <c r="Z212" s="420"/>
    </row>
    <row r="214" spans="1:28" ht="17.25" x14ac:dyDescent="0.25">
      <c r="A214" s="748" t="s">
        <v>474</v>
      </c>
    </row>
    <row r="216" spans="1:28" x14ac:dyDescent="0.25">
      <c r="B216" s="5" t="s">
        <v>136</v>
      </c>
      <c r="C216" s="757" t="str">
        <f>$A$1</f>
        <v>North Lanarkshire</v>
      </c>
      <c r="D216" s="758"/>
      <c r="E216" s="758"/>
      <c r="F216" s="758"/>
      <c r="G216" s="758"/>
      <c r="H216" s="758"/>
      <c r="I216" s="758"/>
      <c r="J216" s="758"/>
      <c r="K216" s="758"/>
      <c r="L216" s="758"/>
      <c r="M216" s="758"/>
      <c r="N216" s="758"/>
      <c r="O216" s="758"/>
      <c r="P216" s="757" t="s">
        <v>120</v>
      </c>
      <c r="Q216" s="758"/>
      <c r="R216" s="758"/>
      <c r="S216" s="758"/>
      <c r="T216" s="758"/>
      <c r="U216" s="758"/>
      <c r="V216" s="758"/>
      <c r="W216" s="758"/>
      <c r="X216" s="758"/>
      <c r="Y216" s="758"/>
      <c r="Z216" s="758"/>
      <c r="AA216" s="758"/>
      <c r="AB216" s="758"/>
    </row>
    <row r="217" spans="1:28" ht="15.75" x14ac:dyDescent="0.25">
      <c r="C217" s="796" t="s">
        <v>475</v>
      </c>
      <c r="D217" s="797"/>
      <c r="E217" s="797"/>
      <c r="F217" s="797"/>
      <c r="G217" s="798"/>
      <c r="H217" s="799" t="s">
        <v>476</v>
      </c>
      <c r="I217" s="797"/>
      <c r="J217" s="797"/>
      <c r="K217" s="798"/>
      <c r="L217" s="799" t="s">
        <v>477</v>
      </c>
      <c r="M217" s="797"/>
      <c r="N217" s="797"/>
      <c r="O217" s="797"/>
      <c r="P217" s="796" t="s">
        <v>475</v>
      </c>
      <c r="Q217" s="797"/>
      <c r="R217" s="797"/>
      <c r="S217" s="797"/>
      <c r="T217" s="798"/>
      <c r="U217" s="799" t="s">
        <v>476</v>
      </c>
      <c r="V217" s="797"/>
      <c r="W217" s="797"/>
      <c r="X217" s="798"/>
      <c r="Y217" s="799" t="s">
        <v>477</v>
      </c>
      <c r="Z217" s="797"/>
      <c r="AA217" s="797"/>
      <c r="AB217" s="797"/>
    </row>
    <row r="218" spans="1:28" ht="15.75" thickBot="1" x14ac:dyDescent="0.3">
      <c r="B218" s="5" t="s">
        <v>428</v>
      </c>
      <c r="C218" s="271" t="s">
        <v>128</v>
      </c>
      <c r="D218" s="272" t="s">
        <v>130</v>
      </c>
      <c r="E218" s="272" t="s">
        <v>131</v>
      </c>
      <c r="F218" s="272" t="s">
        <v>132</v>
      </c>
      <c r="G218" s="272" t="s">
        <v>133</v>
      </c>
      <c r="H218" s="273" t="s">
        <v>130</v>
      </c>
      <c r="I218" s="272" t="s">
        <v>131</v>
      </c>
      <c r="J218" s="272" t="s">
        <v>132</v>
      </c>
      <c r="K218" s="274" t="s">
        <v>133</v>
      </c>
      <c r="L218" s="273" t="s">
        <v>130</v>
      </c>
      <c r="M218" s="272" t="s">
        <v>131</v>
      </c>
      <c r="N218" s="272" t="s">
        <v>132</v>
      </c>
      <c r="O218" s="272" t="s">
        <v>133</v>
      </c>
      <c r="P218" s="271" t="s">
        <v>128</v>
      </c>
      <c r="Q218" s="272" t="s">
        <v>130</v>
      </c>
      <c r="R218" s="272" t="s">
        <v>131</v>
      </c>
      <c r="S218" s="272" t="s">
        <v>132</v>
      </c>
      <c r="T218" s="272" t="s">
        <v>133</v>
      </c>
      <c r="U218" s="273" t="s">
        <v>130</v>
      </c>
      <c r="V218" s="272" t="s">
        <v>131</v>
      </c>
      <c r="W218" s="272" t="s">
        <v>132</v>
      </c>
      <c r="X218" s="274" t="s">
        <v>133</v>
      </c>
      <c r="Y218" s="273" t="s">
        <v>130</v>
      </c>
      <c r="Z218" s="272" t="s">
        <v>131</v>
      </c>
      <c r="AA218" s="272" t="s">
        <v>132</v>
      </c>
      <c r="AB218" s="272" t="s">
        <v>133</v>
      </c>
    </row>
    <row r="219" spans="1:28" x14ac:dyDescent="0.25">
      <c r="B219" s="85" t="s">
        <v>127</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429</v>
      </c>
      <c r="C220" s="217">
        <v>4</v>
      </c>
      <c r="D220" s="164">
        <v>12</v>
      </c>
      <c r="E220" s="164">
        <v>7</v>
      </c>
      <c r="F220" s="164">
        <f t="array" ref="F220">IFERROR(INDEX(C$259:C$298,MATCH($B220,$B$259:$B$298,0)),"-")</f>
        <v>6</v>
      </c>
      <c r="G220" s="164">
        <f t="array" ref="G220">IFERROR(INDEX(D$259:D$298,MATCH($B220,$B$259:$B$298,0)),"-")</f>
        <v>0</v>
      </c>
      <c r="H220" s="254">
        <v>1</v>
      </c>
      <c r="I220" s="164">
        <v>0</v>
      </c>
      <c r="J220" s="164">
        <f t="array" ref="J220">IFERROR(INDEX(G$259:G$298,MATCH($B220,$B$259:$B$298,0)),"-")</f>
        <v>5</v>
      </c>
      <c r="K220" s="189">
        <f t="array" ref="K220">IFERROR(INDEX(H$259:H$298,MATCH($B220,$B$259:$B$298,0)),"-")</f>
        <v>0</v>
      </c>
      <c r="L220" s="254">
        <v>3</v>
      </c>
      <c r="M220" s="164">
        <v>2</v>
      </c>
      <c r="N220" s="164">
        <f t="array" ref="N220">IFERROR(INDEX(K$259:K$298,MATCH($B220,$B$259:$B$298,0)),"-")</f>
        <v>1</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430</v>
      </c>
      <c r="C221" s="162">
        <v>0</v>
      </c>
      <c r="D221" s="161">
        <v>0</v>
      </c>
      <c r="E221" s="161">
        <v>0</v>
      </c>
      <c r="F221" s="161">
        <f t="array" ref="F221">IFERROR(INDEX(C$259:C$298,MATCH($B221,$B$259:$B$298,0)),"-")</f>
        <v>0.5</v>
      </c>
      <c r="G221" s="161">
        <f t="array" ref="G221">IFERROR(INDEX(D$259:D$298,MATCH($B221,$B$259:$B$298,0)),"-")</f>
        <v>0</v>
      </c>
      <c r="H221" s="268">
        <v>0</v>
      </c>
      <c r="I221" s="161">
        <v>0</v>
      </c>
      <c r="J221" s="161">
        <f t="array" ref="J221">IFERROR(INDEX(G$259:G$298,MATCH($B221,$B$259:$B$298,0)),"-")</f>
        <v>0.5</v>
      </c>
      <c r="K221" s="188">
        <f t="array" ref="K221">IFERROR(INDEX(H$259:H$298,MATCH($B221,$B$259:$B$298,0)),"-")</f>
        <v>3.14</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431</v>
      </c>
      <c r="C222" s="217">
        <v>0</v>
      </c>
      <c r="D222" s="164">
        <v>1</v>
      </c>
      <c r="E222" s="164">
        <v>1</v>
      </c>
      <c r="F222" s="164">
        <f t="array" ref="F222">IFERROR(INDEX(C$259:C$298,MATCH($B222,$B$259:$B$298,0)),"-")</f>
        <v>0</v>
      </c>
      <c r="G222" s="164">
        <f t="array" ref="G222">IFERROR(INDEX(D$259:D$298,MATCH($B222,$B$259:$B$298,0)),"-")</f>
        <v>0</v>
      </c>
      <c r="H222" s="254">
        <v>0</v>
      </c>
      <c r="I222" s="164">
        <v>1</v>
      </c>
      <c r="J222" s="164">
        <f t="array" ref="J222">IFERROR(INDEX(G$259:G$298,MATCH($B222,$B$259:$B$298,0)),"-")</f>
        <v>0</v>
      </c>
      <c r="K222" s="189">
        <f t="array" ref="K222">IFERROR(INDEX(H$259:H$298,MATCH($B222,$B$259:$B$298,0)),"-")</f>
        <v>0</v>
      </c>
      <c r="L222" s="254">
        <v>1</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432</v>
      </c>
      <c r="C223" s="162">
        <v>2</v>
      </c>
      <c r="D223" s="161">
        <v>0</v>
      </c>
      <c r="E223" s="161">
        <v>7</v>
      </c>
      <c r="F223" s="161">
        <f t="array" ref="F223">IFERROR(INDEX(C$259:C$298,MATCH($B223,$B$259:$B$298,0)),"-")</f>
        <v>0</v>
      </c>
      <c r="G223" s="161">
        <f t="array" ref="G223">IFERROR(INDEX(D$259:D$298,MATCH($B223,$B$259:$B$298,0)),"-")</f>
        <v>0</v>
      </c>
      <c r="H223" s="268">
        <v>0</v>
      </c>
      <c r="I223" s="161">
        <v>1</v>
      </c>
      <c r="J223" s="161">
        <f t="array" ref="J223">IFERROR(INDEX(G$259:G$298,MATCH($B223,$B$259:$B$298,0)),"-")</f>
        <v>0</v>
      </c>
      <c r="K223" s="188">
        <f t="array" ref="K223">IFERROR(INDEX(H$259:H$298,MATCH($B223,$B$259:$B$298,0)),"-")</f>
        <v>0</v>
      </c>
      <c r="L223" s="268">
        <v>0</v>
      </c>
      <c r="M223" s="161">
        <v>2</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433</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434</v>
      </c>
      <c r="C225" s="162">
        <v>3</v>
      </c>
      <c r="D225" s="161">
        <v>2</v>
      </c>
      <c r="E225" s="161">
        <v>0</v>
      </c>
      <c r="F225" s="161">
        <f t="array" ref="F225">IFERROR(INDEX(C$259:C$298,MATCH($B225,$B$259:$B$298,0)),"-")</f>
        <v>28.5</v>
      </c>
      <c r="G225" s="161">
        <f t="array" ref="G225">IFERROR(INDEX(D$259:D$298,MATCH($B225,$B$259:$B$298,0)),"-")</f>
        <v>0</v>
      </c>
      <c r="H225" s="268">
        <v>0</v>
      </c>
      <c r="I225" s="161">
        <v>0</v>
      </c>
      <c r="J225" s="161">
        <f t="array" ref="J225">IFERROR(INDEX(G$259:G$298,MATCH($B225,$B$259:$B$298,0)),"-")</f>
        <v>20</v>
      </c>
      <c r="K225" s="188">
        <f t="array" ref="K225">IFERROR(INDEX(H$259:H$298,MATCH($B225,$B$259:$B$298,0)),"-")</f>
        <v>3</v>
      </c>
      <c r="L225" s="268">
        <v>1</v>
      </c>
      <c r="M225" s="161">
        <v>0</v>
      </c>
      <c r="N225" s="161">
        <f t="array" ref="N225">IFERROR(INDEX(K$259:K$298,MATCH($B225,$B$259:$B$298,0)),"-")</f>
        <v>5.5</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435</v>
      </c>
      <c r="C226" s="217">
        <v>33</v>
      </c>
      <c r="D226" s="164">
        <v>52</v>
      </c>
      <c r="E226" s="164">
        <v>37</v>
      </c>
      <c r="F226" s="164">
        <f t="array" ref="F226">IFERROR(INDEX(C$259:C$298,MATCH($B226,$B$259:$B$298,0)),"-")</f>
        <v>48</v>
      </c>
      <c r="G226" s="164">
        <f t="array" ref="G226">IFERROR(INDEX(D$259:D$298,MATCH($B226,$B$259:$B$298,0)),"-")</f>
        <v>0</v>
      </c>
      <c r="H226" s="254">
        <v>23</v>
      </c>
      <c r="I226" s="164">
        <v>22</v>
      </c>
      <c r="J226" s="164">
        <f t="array" ref="J226">IFERROR(INDEX(G$259:G$298,MATCH($B226,$B$259:$B$298,0)),"-")</f>
        <v>33</v>
      </c>
      <c r="K226" s="189">
        <f t="array" ref="K226">IFERROR(INDEX(H$259:H$298,MATCH($B226,$B$259:$B$298,0)),"-")</f>
        <v>10</v>
      </c>
      <c r="L226" s="254">
        <v>12</v>
      </c>
      <c r="M226" s="164">
        <v>4</v>
      </c>
      <c r="N226" s="164">
        <f t="array" ref="N226">IFERROR(INDEX(K$259:K$298,MATCH($B226,$B$259:$B$298,0)),"-")</f>
        <v>7</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436</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437</v>
      </c>
      <c r="C228" s="217">
        <v>0</v>
      </c>
      <c r="D228" s="164">
        <v>0</v>
      </c>
      <c r="E228" s="164">
        <v>1</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1</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438</v>
      </c>
      <c r="C229" s="162">
        <v>1</v>
      </c>
      <c r="D229" s="161">
        <v>7</v>
      </c>
      <c r="E229" s="161">
        <v>3</v>
      </c>
      <c r="F229" s="161">
        <f t="array" ref="F229">IFERROR(INDEX(C$259:C$298,MATCH($B229,$B$259:$B$298,0)),"-")</f>
        <v>1</v>
      </c>
      <c r="G229" s="161">
        <f t="array" ref="G229">IFERROR(INDEX(D$259:D$298,MATCH($B229,$B$259:$B$298,0)),"-")</f>
        <v>0</v>
      </c>
      <c r="H229" s="268">
        <v>1</v>
      </c>
      <c r="I229" s="161">
        <v>1</v>
      </c>
      <c r="J229" s="161">
        <f t="array" ref="J229">IFERROR(INDEX(G$259:G$298,MATCH($B229,$B$259:$B$298,0)),"-")</f>
        <v>0</v>
      </c>
      <c r="K229" s="188">
        <f t="array" ref="K229">IFERROR(INDEX(H$259:H$298,MATCH($B229,$B$259:$B$298,0)),"-")</f>
        <v>0</v>
      </c>
      <c r="L229" s="268">
        <v>1</v>
      </c>
      <c r="M229" s="161">
        <v>2</v>
      </c>
      <c r="N229" s="161">
        <f t="array" ref="N229">IFERROR(INDEX(K$259:K$298,MATCH($B229,$B$259:$B$298,0)),"-")</f>
        <v>1</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439</v>
      </c>
      <c r="C230" s="217">
        <v>3</v>
      </c>
      <c r="D230" s="164">
        <v>1</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440</v>
      </c>
      <c r="C231" s="162">
        <v>485</v>
      </c>
      <c r="D231" s="161">
        <v>749</v>
      </c>
      <c r="E231" s="161">
        <v>457</v>
      </c>
      <c r="F231" s="161">
        <f t="array" ref="F231">IFERROR(INDEX(C$259:C$298,MATCH($B231,$B$259:$B$298,0)),"-")</f>
        <v>457.5</v>
      </c>
      <c r="G231" s="161">
        <f t="array" ref="G231">IFERROR(INDEX(D$259:D$298,MATCH($B231,$B$259:$B$298,0)),"-")</f>
        <v>0</v>
      </c>
      <c r="H231" s="268">
        <v>329</v>
      </c>
      <c r="I231" s="161">
        <v>200</v>
      </c>
      <c r="J231" s="161">
        <f t="array" ref="J231">IFERROR(INDEX(G$259:G$298,MATCH($B231,$B$259:$B$298,0)),"-")</f>
        <v>294</v>
      </c>
      <c r="K231" s="188">
        <f t="array" ref="K231">IFERROR(INDEX(H$259:H$298,MATCH($B231,$B$259:$B$298,0)),"-")</f>
        <v>74.47</v>
      </c>
      <c r="L231" s="268">
        <v>176</v>
      </c>
      <c r="M231" s="161">
        <v>109</v>
      </c>
      <c r="N231" s="161">
        <f t="array" ref="N231">IFERROR(INDEX(K$259:K$298,MATCH($B231,$B$259:$B$298,0)),"-")</f>
        <v>69</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441</v>
      </c>
      <c r="C232" s="217">
        <v>0</v>
      </c>
      <c r="D232" s="164">
        <v>0</v>
      </c>
      <c r="E232" s="164">
        <v>1</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442</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443</v>
      </c>
      <c r="C234" s="217">
        <v>4</v>
      </c>
      <c r="D234" s="164">
        <v>20</v>
      </c>
      <c r="E234" s="164">
        <v>79</v>
      </c>
      <c r="F234" s="164">
        <f t="array" ref="F234">IFERROR(INDEX(C$259:C$298,MATCH($B234,$B$259:$B$298,0)),"-")</f>
        <v>60.5</v>
      </c>
      <c r="G234" s="164">
        <f t="array" ref="G234">IFERROR(INDEX(D$259:D$298,MATCH($B234,$B$259:$B$298,0)),"-")</f>
        <v>0</v>
      </c>
      <c r="H234" s="254">
        <v>7</v>
      </c>
      <c r="I234" s="164">
        <v>46</v>
      </c>
      <c r="J234" s="164">
        <f t="array" ref="J234">IFERROR(INDEX(G$259:G$298,MATCH($B234,$B$259:$B$298,0)),"-")</f>
        <v>38.5</v>
      </c>
      <c r="K234" s="189">
        <f t="array" ref="K234">IFERROR(INDEX(H$259:H$298,MATCH($B234,$B$259:$B$298,0)),"-")</f>
        <v>9.14</v>
      </c>
      <c r="L234" s="254">
        <v>6</v>
      </c>
      <c r="M234" s="164">
        <v>8</v>
      </c>
      <c r="N234" s="164">
        <f t="array" ref="N234">IFERROR(INDEX(K$259:K$298,MATCH($B234,$B$259:$B$298,0)),"-")</f>
        <v>9</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183</v>
      </c>
      <c r="C235" s="162">
        <v>672</v>
      </c>
      <c r="D235" s="161">
        <v>1404</v>
      </c>
      <c r="E235" s="161">
        <v>174</v>
      </c>
      <c r="F235" s="161">
        <f>SUM(C272,C274:C275,C277:C278,C281,C297:C298)-F233</f>
        <v>4</v>
      </c>
      <c r="G235" s="161">
        <f>SUM(D272,D274:D275,D277:D278,D281,D297:D298)-G233</f>
        <v>0</v>
      </c>
      <c r="H235" s="268">
        <v>682</v>
      </c>
      <c r="I235" s="161">
        <v>116</v>
      </c>
      <c r="J235" s="161">
        <f>SUM(G272,G274:G275,G277:G278,G281,G297:G298)-J233</f>
        <v>1</v>
      </c>
      <c r="K235" s="188">
        <f>SUM(H272,H274:H275,H277:H278,H281,H297:H298)-K233</f>
        <v>4.1400000000000006</v>
      </c>
      <c r="L235" s="268">
        <v>270</v>
      </c>
      <c r="M235" s="161">
        <v>115</v>
      </c>
      <c r="N235" s="161">
        <f>SUM(K272,K274:K275,K277:K278,K281,K297:K298)-N233</f>
        <v>2</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291</v>
      </c>
      <c r="C236" s="255">
        <f t="shared" ref="C236:F236" si="86">SUM(C220:C235)</f>
        <v>1207</v>
      </c>
      <c r="D236" s="256">
        <f t="shared" ref="D236:E236" si="87">SUM(D220:D235)</f>
        <v>2248</v>
      </c>
      <c r="E236" s="256">
        <f t="shared" si="87"/>
        <v>767</v>
      </c>
      <c r="F236" s="256">
        <f t="shared" si="86"/>
        <v>606</v>
      </c>
      <c r="G236" s="256">
        <f t="shared" ref="G236:J236" si="88">SUM(G220:G235)</f>
        <v>0</v>
      </c>
      <c r="H236" s="258">
        <f t="shared" si="88"/>
        <v>1043</v>
      </c>
      <c r="I236" s="256">
        <f t="shared" si="88"/>
        <v>387</v>
      </c>
      <c r="J236" s="256">
        <f t="shared" si="88"/>
        <v>392</v>
      </c>
      <c r="K236" s="257">
        <f t="shared" ref="K236:N236" si="89">SUM(K220:K235)</f>
        <v>103.89</v>
      </c>
      <c r="L236" s="258">
        <f t="shared" si="89"/>
        <v>470</v>
      </c>
      <c r="M236" s="256">
        <f t="shared" si="89"/>
        <v>243</v>
      </c>
      <c r="N236" s="256">
        <f t="shared" si="89"/>
        <v>94.5</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134</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429</v>
      </c>
      <c r="C238" s="124">
        <f>IFERROR(C220/C$236,"-")</f>
        <v>3.3140016570008283E-3</v>
      </c>
      <c r="D238" s="165">
        <f t="shared" ref="D238:F238" si="95">IFERROR(D220/D$236,"-")</f>
        <v>5.3380782918149468E-3</v>
      </c>
      <c r="E238" s="165">
        <f t="shared" si="95"/>
        <v>9.126466753585397E-3</v>
      </c>
      <c r="F238" s="165">
        <f t="shared" si="95"/>
        <v>9.9009900990099011E-3</v>
      </c>
      <c r="G238" s="165" t="str">
        <f t="shared" ref="G238" si="96">IFERROR(G220/G$236,"-")</f>
        <v>-</v>
      </c>
      <c r="H238" s="237">
        <f t="shared" ref="H238:J253" si="97">IFERROR(H220/H$236,"-")</f>
        <v>9.5877277085330771E-4</v>
      </c>
      <c r="I238" s="165">
        <f t="shared" si="97"/>
        <v>0</v>
      </c>
      <c r="J238" s="165">
        <f t="shared" si="97"/>
        <v>1.2755102040816327E-2</v>
      </c>
      <c r="K238" s="215">
        <f t="shared" ref="K238" si="98">IFERROR(K220/K$236,"-")</f>
        <v>0</v>
      </c>
      <c r="L238" s="237">
        <f t="shared" ref="L238:N253" si="99">IFERROR(L220/L$236,"-")</f>
        <v>6.382978723404255E-3</v>
      </c>
      <c r="M238" s="165">
        <f t="shared" si="99"/>
        <v>8.23045267489712E-3</v>
      </c>
      <c r="N238" s="165">
        <f t="shared" si="99"/>
        <v>1.0582010582010581E-2</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430</v>
      </c>
      <c r="C239" s="166">
        <f t="shared" ref="C239:F239" si="102">IFERROR(C221/C$236,"-")</f>
        <v>0</v>
      </c>
      <c r="D239" s="275">
        <f t="shared" si="102"/>
        <v>0</v>
      </c>
      <c r="E239" s="275">
        <f t="shared" si="102"/>
        <v>0</v>
      </c>
      <c r="F239" s="275">
        <f t="shared" si="102"/>
        <v>8.2508250825082509E-4</v>
      </c>
      <c r="G239" s="275" t="str">
        <f t="shared" ref="G239" si="103">IFERROR(G221/G$236,"-")</f>
        <v>-</v>
      </c>
      <c r="H239" s="238">
        <f t="shared" si="97"/>
        <v>0</v>
      </c>
      <c r="I239" s="275">
        <f t="shared" si="97"/>
        <v>0</v>
      </c>
      <c r="J239" s="275">
        <f t="shared" si="97"/>
        <v>1.2755102040816326E-3</v>
      </c>
      <c r="K239" s="216">
        <f t="shared" ref="K239" si="104">IFERROR(K221/K$236,"-")</f>
        <v>3.0224275676195976E-2</v>
      </c>
      <c r="L239" s="238">
        <f t="shared" si="99"/>
        <v>0</v>
      </c>
      <c r="M239" s="275">
        <f t="shared" si="99"/>
        <v>0</v>
      </c>
      <c r="N239" s="275">
        <f t="shared" si="99"/>
        <v>0</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431</v>
      </c>
      <c r="C240" s="124">
        <f t="shared" ref="C240:F240" si="106">IFERROR(C222/C$236,"-")</f>
        <v>0</v>
      </c>
      <c r="D240" s="165">
        <f t="shared" si="106"/>
        <v>4.4483985765124553E-4</v>
      </c>
      <c r="E240" s="165">
        <f t="shared" si="106"/>
        <v>1.3037809647979139E-3</v>
      </c>
      <c r="F240" s="165">
        <f t="shared" si="106"/>
        <v>0</v>
      </c>
      <c r="G240" s="165" t="str">
        <f t="shared" ref="G240" si="107">IFERROR(G222/G$236,"-")</f>
        <v>-</v>
      </c>
      <c r="H240" s="237">
        <f t="shared" si="97"/>
        <v>0</v>
      </c>
      <c r="I240" s="165">
        <f t="shared" si="97"/>
        <v>2.5839793281653748E-3</v>
      </c>
      <c r="J240" s="165">
        <f t="shared" si="97"/>
        <v>0</v>
      </c>
      <c r="K240" s="215">
        <f t="shared" ref="K240" si="108">IFERROR(K222/K$236,"-")</f>
        <v>0</v>
      </c>
      <c r="L240" s="237">
        <f t="shared" si="99"/>
        <v>2.1276595744680851E-3</v>
      </c>
      <c r="M240" s="165">
        <f t="shared" si="99"/>
        <v>0</v>
      </c>
      <c r="N240" s="165">
        <f t="shared" si="99"/>
        <v>0</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432</v>
      </c>
      <c r="C241" s="166">
        <f t="shared" ref="C241:F241" si="110">IFERROR(C223/C$236,"-")</f>
        <v>1.6570008285004142E-3</v>
      </c>
      <c r="D241" s="275">
        <f t="shared" si="110"/>
        <v>0</v>
      </c>
      <c r="E241" s="275">
        <f t="shared" si="110"/>
        <v>9.126466753585397E-3</v>
      </c>
      <c r="F241" s="275">
        <f t="shared" si="110"/>
        <v>0</v>
      </c>
      <c r="G241" s="275" t="str">
        <f t="shared" ref="G241" si="111">IFERROR(G223/G$236,"-")</f>
        <v>-</v>
      </c>
      <c r="H241" s="238">
        <f t="shared" si="97"/>
        <v>0</v>
      </c>
      <c r="I241" s="275">
        <f t="shared" si="97"/>
        <v>2.5839793281653748E-3</v>
      </c>
      <c r="J241" s="275">
        <f t="shared" si="97"/>
        <v>0</v>
      </c>
      <c r="K241" s="216">
        <f t="shared" ref="K241" si="112">IFERROR(K223/K$236,"-")</f>
        <v>0</v>
      </c>
      <c r="L241" s="238">
        <f t="shared" si="99"/>
        <v>0</v>
      </c>
      <c r="M241" s="275">
        <f t="shared" si="99"/>
        <v>8.23045267489712E-3</v>
      </c>
      <c r="N241" s="275">
        <f t="shared" si="99"/>
        <v>0</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433</v>
      </c>
      <c r="C242" s="124">
        <f t="shared" ref="C242:F242" si="114">IFERROR(C224/C$236,"-")</f>
        <v>0</v>
      </c>
      <c r="D242" s="165">
        <f t="shared" si="114"/>
        <v>0</v>
      </c>
      <c r="E242" s="165">
        <f t="shared" si="114"/>
        <v>0</v>
      </c>
      <c r="F242" s="165">
        <f t="shared" si="114"/>
        <v>0</v>
      </c>
      <c r="G242" s="165" t="str">
        <f t="shared" ref="G242" si="115">IFERROR(G224/G$236,"-")</f>
        <v>-</v>
      </c>
      <c r="H242" s="237">
        <f t="shared" si="97"/>
        <v>0</v>
      </c>
      <c r="I242" s="165">
        <f t="shared" si="97"/>
        <v>0</v>
      </c>
      <c r="J242" s="165">
        <f t="shared" si="97"/>
        <v>0</v>
      </c>
      <c r="K242" s="215">
        <f t="shared" ref="K242" si="116">IFERROR(K224/K$236,"-")</f>
        <v>0</v>
      </c>
      <c r="L242" s="237">
        <f t="shared" si="99"/>
        <v>0</v>
      </c>
      <c r="M242" s="165">
        <f t="shared" si="99"/>
        <v>0</v>
      </c>
      <c r="N242" s="165">
        <f t="shared" si="99"/>
        <v>0</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434</v>
      </c>
      <c r="C243" s="166">
        <f t="shared" ref="C243:F243" si="118">IFERROR(C225/C$236,"-")</f>
        <v>2.4855012427506215E-3</v>
      </c>
      <c r="D243" s="275">
        <f t="shared" si="118"/>
        <v>8.8967971530249106E-4</v>
      </c>
      <c r="E243" s="275">
        <f t="shared" si="118"/>
        <v>0</v>
      </c>
      <c r="F243" s="275">
        <f t="shared" si="118"/>
        <v>4.702970297029703E-2</v>
      </c>
      <c r="G243" s="275" t="str">
        <f t="shared" ref="G243" si="119">IFERROR(G225/G$236,"-")</f>
        <v>-</v>
      </c>
      <c r="H243" s="238">
        <f t="shared" si="97"/>
        <v>0</v>
      </c>
      <c r="I243" s="275">
        <f t="shared" si="97"/>
        <v>0</v>
      </c>
      <c r="J243" s="275">
        <f t="shared" si="97"/>
        <v>5.1020408163265307E-2</v>
      </c>
      <c r="K243" s="216">
        <f t="shared" ref="K243" si="120">IFERROR(K225/K$236,"-")</f>
        <v>2.8876696505919723E-2</v>
      </c>
      <c r="L243" s="238">
        <f t="shared" si="99"/>
        <v>2.1276595744680851E-3</v>
      </c>
      <c r="M243" s="275">
        <f t="shared" si="99"/>
        <v>0</v>
      </c>
      <c r="N243" s="275">
        <f t="shared" si="99"/>
        <v>5.8201058201058198E-2</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435</v>
      </c>
      <c r="C244" s="124">
        <f t="shared" ref="C244:F244" si="122">IFERROR(C226/C$236,"-")</f>
        <v>2.7340513670256836E-2</v>
      </c>
      <c r="D244" s="165">
        <f t="shared" si="122"/>
        <v>2.3131672597864767E-2</v>
      </c>
      <c r="E244" s="165">
        <f t="shared" si="122"/>
        <v>4.8239895697522815E-2</v>
      </c>
      <c r="F244" s="165">
        <f t="shared" si="122"/>
        <v>7.9207920792079209E-2</v>
      </c>
      <c r="G244" s="165" t="str">
        <f t="shared" ref="G244" si="123">IFERROR(G226/G$236,"-")</f>
        <v>-</v>
      </c>
      <c r="H244" s="237">
        <f t="shared" si="97"/>
        <v>2.2051773729626079E-2</v>
      </c>
      <c r="I244" s="165">
        <f t="shared" si="97"/>
        <v>5.6847545219638244E-2</v>
      </c>
      <c r="J244" s="165">
        <f t="shared" si="97"/>
        <v>8.4183673469387751E-2</v>
      </c>
      <c r="K244" s="215">
        <f t="shared" ref="K244" si="124">IFERROR(K226/K$236,"-")</f>
        <v>9.6255655019732406E-2</v>
      </c>
      <c r="L244" s="237">
        <f t="shared" si="99"/>
        <v>2.553191489361702E-2</v>
      </c>
      <c r="M244" s="165">
        <f t="shared" si="99"/>
        <v>1.646090534979424E-2</v>
      </c>
      <c r="N244" s="165">
        <f t="shared" si="99"/>
        <v>7.407407407407407E-2</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436</v>
      </c>
      <c r="C245" s="166">
        <f t="shared" ref="C245:F245" si="126">IFERROR(C227/C$236,"-")</f>
        <v>0</v>
      </c>
      <c r="D245" s="275">
        <f t="shared" si="126"/>
        <v>0</v>
      </c>
      <c r="E245" s="275">
        <f t="shared" si="126"/>
        <v>0</v>
      </c>
      <c r="F245" s="275">
        <f t="shared" si="126"/>
        <v>0</v>
      </c>
      <c r="G245" s="275" t="str">
        <f t="shared" ref="G245" si="127">IFERROR(G227/G$236,"-")</f>
        <v>-</v>
      </c>
      <c r="H245" s="238">
        <f t="shared" si="97"/>
        <v>0</v>
      </c>
      <c r="I245" s="275">
        <f t="shared" si="97"/>
        <v>0</v>
      </c>
      <c r="J245" s="275">
        <f t="shared" si="97"/>
        <v>0</v>
      </c>
      <c r="K245" s="216">
        <f t="shared" ref="K245" si="128">IFERROR(K227/K$236,"-")</f>
        <v>0</v>
      </c>
      <c r="L245" s="238">
        <f t="shared" si="99"/>
        <v>0</v>
      </c>
      <c r="M245" s="275">
        <f t="shared" si="99"/>
        <v>0</v>
      </c>
      <c r="N245" s="275">
        <f t="shared" si="99"/>
        <v>0</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437</v>
      </c>
      <c r="C246" s="124">
        <f t="shared" ref="C246:F246" si="130">IFERROR(C228/C$236,"-")</f>
        <v>0</v>
      </c>
      <c r="D246" s="165">
        <f t="shared" si="130"/>
        <v>0</v>
      </c>
      <c r="E246" s="165">
        <f t="shared" si="130"/>
        <v>1.3037809647979139E-3</v>
      </c>
      <c r="F246" s="165">
        <f t="shared" si="130"/>
        <v>0</v>
      </c>
      <c r="G246" s="165" t="str">
        <f t="shared" ref="G246" si="131">IFERROR(G228/G$236,"-")</f>
        <v>-</v>
      </c>
      <c r="H246" s="237">
        <f t="shared" si="97"/>
        <v>0</v>
      </c>
      <c r="I246" s="165">
        <f t="shared" si="97"/>
        <v>0</v>
      </c>
      <c r="J246" s="165">
        <f t="shared" si="97"/>
        <v>0</v>
      </c>
      <c r="K246" s="215">
        <f t="shared" ref="K246" si="132">IFERROR(K228/K$236,"-")</f>
        <v>0</v>
      </c>
      <c r="L246" s="237">
        <f t="shared" si="99"/>
        <v>0</v>
      </c>
      <c r="M246" s="165">
        <f t="shared" si="99"/>
        <v>4.11522633744856E-3</v>
      </c>
      <c r="N246" s="165">
        <f t="shared" si="99"/>
        <v>0</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438</v>
      </c>
      <c r="C247" s="166">
        <f t="shared" ref="C247:F247" si="134">IFERROR(C229/C$236,"-")</f>
        <v>8.2850041425020708E-4</v>
      </c>
      <c r="D247" s="275">
        <f t="shared" si="134"/>
        <v>3.1138790035587188E-3</v>
      </c>
      <c r="E247" s="275">
        <f t="shared" si="134"/>
        <v>3.9113428943937422E-3</v>
      </c>
      <c r="F247" s="275">
        <f t="shared" si="134"/>
        <v>1.6501650165016502E-3</v>
      </c>
      <c r="G247" s="275" t="str">
        <f t="shared" ref="G247" si="135">IFERROR(G229/G$236,"-")</f>
        <v>-</v>
      </c>
      <c r="H247" s="238">
        <f t="shared" si="97"/>
        <v>9.5877277085330771E-4</v>
      </c>
      <c r="I247" s="275">
        <f t="shared" si="97"/>
        <v>2.5839793281653748E-3</v>
      </c>
      <c r="J247" s="275">
        <f t="shared" si="97"/>
        <v>0</v>
      </c>
      <c r="K247" s="216">
        <f t="shared" ref="K247" si="136">IFERROR(K229/K$236,"-")</f>
        <v>0</v>
      </c>
      <c r="L247" s="238">
        <f t="shared" si="99"/>
        <v>2.1276595744680851E-3</v>
      </c>
      <c r="M247" s="275">
        <f t="shared" si="99"/>
        <v>8.23045267489712E-3</v>
      </c>
      <c r="N247" s="275">
        <f t="shared" si="99"/>
        <v>1.0582010582010581E-2</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439</v>
      </c>
      <c r="C248" s="124">
        <f t="shared" ref="C248:F248" si="138">IFERROR(C230/C$236,"-")</f>
        <v>2.4855012427506215E-3</v>
      </c>
      <c r="D248" s="165">
        <f t="shared" si="138"/>
        <v>4.4483985765124553E-4</v>
      </c>
      <c r="E248" s="165">
        <f t="shared" si="138"/>
        <v>0</v>
      </c>
      <c r="F248" s="165">
        <f t="shared" si="138"/>
        <v>0</v>
      </c>
      <c r="G248" s="165" t="str">
        <f t="shared" ref="G248" si="139">IFERROR(G230/G$236,"-")</f>
        <v>-</v>
      </c>
      <c r="H248" s="237">
        <f t="shared" si="97"/>
        <v>0</v>
      </c>
      <c r="I248" s="165">
        <f t="shared" si="97"/>
        <v>0</v>
      </c>
      <c r="J248" s="165">
        <f t="shared" si="97"/>
        <v>0</v>
      </c>
      <c r="K248" s="215">
        <f t="shared" ref="K248" si="140">IFERROR(K230/K$236,"-")</f>
        <v>0</v>
      </c>
      <c r="L248" s="237">
        <f t="shared" si="99"/>
        <v>0</v>
      </c>
      <c r="M248" s="165">
        <f t="shared" si="99"/>
        <v>0</v>
      </c>
      <c r="N248" s="165">
        <f t="shared" si="99"/>
        <v>0</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440</v>
      </c>
      <c r="C249" s="166">
        <f t="shared" ref="C249:F249" si="142">IFERROR(C231/C$236,"-")</f>
        <v>0.40182270091135047</v>
      </c>
      <c r="D249" s="275">
        <f t="shared" si="142"/>
        <v>0.33318505338078291</v>
      </c>
      <c r="E249" s="275">
        <f t="shared" si="142"/>
        <v>0.5958279009126467</v>
      </c>
      <c r="F249" s="275">
        <f t="shared" si="142"/>
        <v>0.75495049504950495</v>
      </c>
      <c r="G249" s="275" t="str">
        <f t="shared" ref="G249" si="143">IFERROR(G231/G$236,"-")</f>
        <v>-</v>
      </c>
      <c r="H249" s="238">
        <f t="shared" si="97"/>
        <v>0.31543624161073824</v>
      </c>
      <c r="I249" s="275">
        <f t="shared" si="97"/>
        <v>0.51679586563307489</v>
      </c>
      <c r="J249" s="275">
        <f t="shared" si="97"/>
        <v>0.75</v>
      </c>
      <c r="K249" s="216">
        <f t="shared" ref="K249" si="144">IFERROR(K231/K$236,"-")</f>
        <v>0.71681586293194721</v>
      </c>
      <c r="L249" s="238">
        <f t="shared" si="99"/>
        <v>0.37446808510638296</v>
      </c>
      <c r="M249" s="275">
        <f t="shared" si="99"/>
        <v>0.44855967078189302</v>
      </c>
      <c r="N249" s="275">
        <f t="shared" si="99"/>
        <v>0.73015873015873012</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441</v>
      </c>
      <c r="C250" s="124">
        <f t="shared" ref="C250:F250" si="146">IFERROR(C232/C$236,"-")</f>
        <v>0</v>
      </c>
      <c r="D250" s="165">
        <f t="shared" si="146"/>
        <v>0</v>
      </c>
      <c r="E250" s="165">
        <f t="shared" si="146"/>
        <v>1.3037809647979139E-3</v>
      </c>
      <c r="F250" s="165">
        <f t="shared" si="146"/>
        <v>0</v>
      </c>
      <c r="G250" s="165" t="str">
        <f t="shared" ref="G250" si="147">IFERROR(G232/G$236,"-")</f>
        <v>-</v>
      </c>
      <c r="H250" s="237">
        <f t="shared" si="97"/>
        <v>0</v>
      </c>
      <c r="I250" s="165">
        <f t="shared" si="97"/>
        <v>0</v>
      </c>
      <c r="J250" s="165">
        <f t="shared" si="97"/>
        <v>0</v>
      </c>
      <c r="K250" s="215">
        <f t="shared" ref="K250" si="148">IFERROR(K232/K$236,"-")</f>
        <v>0</v>
      </c>
      <c r="L250" s="237">
        <f t="shared" si="99"/>
        <v>0</v>
      </c>
      <c r="M250" s="165">
        <f t="shared" si="99"/>
        <v>0</v>
      </c>
      <c r="N250" s="165">
        <f t="shared" si="99"/>
        <v>0</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442</v>
      </c>
      <c r="C251" s="166">
        <f t="shared" ref="C251:F251" si="150">IFERROR(C233/C$236,"-")</f>
        <v>0</v>
      </c>
      <c r="D251" s="275">
        <f t="shared" si="150"/>
        <v>0</v>
      </c>
      <c r="E251" s="275">
        <f t="shared" si="150"/>
        <v>0</v>
      </c>
      <c r="F251" s="275">
        <f t="shared" si="150"/>
        <v>0</v>
      </c>
      <c r="G251" s="275" t="str">
        <f t="shared" ref="G251" si="151">IFERROR(G233/G$236,"-")</f>
        <v>-</v>
      </c>
      <c r="H251" s="238">
        <f t="shared" si="97"/>
        <v>0</v>
      </c>
      <c r="I251" s="275">
        <f t="shared" si="97"/>
        <v>0</v>
      </c>
      <c r="J251" s="275">
        <f t="shared" si="97"/>
        <v>0</v>
      </c>
      <c r="K251" s="216">
        <f t="shared" ref="K251" si="152">IFERROR(K233/K$236,"-")</f>
        <v>0</v>
      </c>
      <c r="L251" s="238">
        <f t="shared" si="99"/>
        <v>0</v>
      </c>
      <c r="M251" s="275">
        <f t="shared" si="99"/>
        <v>0</v>
      </c>
      <c r="N251" s="275">
        <f t="shared" si="99"/>
        <v>0</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443</v>
      </c>
      <c r="C252" s="124">
        <f t="shared" ref="C252:F252" si="154">IFERROR(C234/C$236,"-")</f>
        <v>3.3140016570008283E-3</v>
      </c>
      <c r="D252" s="165">
        <f t="shared" si="154"/>
        <v>8.8967971530249119E-3</v>
      </c>
      <c r="E252" s="165">
        <f t="shared" si="154"/>
        <v>0.10299869621903521</v>
      </c>
      <c r="F252" s="165">
        <f t="shared" si="154"/>
        <v>9.9834983498349836E-2</v>
      </c>
      <c r="G252" s="165" t="str">
        <f t="shared" ref="G252" si="155">IFERROR(G234/G$236,"-")</f>
        <v>-</v>
      </c>
      <c r="H252" s="237">
        <f t="shared" si="97"/>
        <v>6.7114093959731542E-3</v>
      </c>
      <c r="I252" s="165">
        <f t="shared" si="97"/>
        <v>0.11886304909560723</v>
      </c>
      <c r="J252" s="165">
        <f t="shared" si="97"/>
        <v>9.8214285714285712E-2</v>
      </c>
      <c r="K252" s="215">
        <f t="shared" ref="K252" si="156">IFERROR(K234/K$236,"-")</f>
        <v>8.7977668688035429E-2</v>
      </c>
      <c r="L252" s="237">
        <f t="shared" si="99"/>
        <v>1.276595744680851E-2</v>
      </c>
      <c r="M252" s="165">
        <f t="shared" si="99"/>
        <v>3.292181069958848E-2</v>
      </c>
      <c r="N252" s="165">
        <f t="shared" si="99"/>
        <v>9.5238095238095233E-2</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183</v>
      </c>
      <c r="C253" s="266">
        <f t="shared" ref="C253:F253" si="158">IFERROR(C235/C$236,"-")</f>
        <v>0.55675227837613916</v>
      </c>
      <c r="D253" s="176">
        <f t="shared" si="158"/>
        <v>0.6245551601423488</v>
      </c>
      <c r="E253" s="176">
        <f t="shared" si="158"/>
        <v>0.22685788787483702</v>
      </c>
      <c r="F253" s="176">
        <f t="shared" si="158"/>
        <v>6.6006600660066007E-3</v>
      </c>
      <c r="G253" s="176" t="str">
        <f t="shared" ref="G253" si="159">IFERROR(G235/G$236,"-")</f>
        <v>-</v>
      </c>
      <c r="H253" s="270">
        <f t="shared" si="97"/>
        <v>0.65388302972195589</v>
      </c>
      <c r="I253" s="176">
        <f t="shared" si="97"/>
        <v>0.29974160206718348</v>
      </c>
      <c r="J253" s="176">
        <f t="shared" si="97"/>
        <v>2.5510204081632651E-3</v>
      </c>
      <c r="K253" s="267">
        <f t="shared" ref="K253" si="160">IFERROR(K235/K$236,"-")</f>
        <v>3.9849841178169219E-2</v>
      </c>
      <c r="L253" s="270">
        <f t="shared" si="99"/>
        <v>0.57446808510638303</v>
      </c>
      <c r="M253" s="176">
        <f t="shared" si="99"/>
        <v>0.47325102880658437</v>
      </c>
      <c r="N253" s="176">
        <f t="shared" si="99"/>
        <v>2.1164021164021163E-2</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141</v>
      </c>
      <c r="C255" s="795" t="str">
        <f>$A$1</f>
        <v>North Lanarkshire</v>
      </c>
      <c r="D255" s="769"/>
      <c r="E255" s="769"/>
      <c r="F255" s="769"/>
      <c r="G255" s="769"/>
      <c r="H255" s="769"/>
      <c r="I255" s="769"/>
      <c r="J255" s="769"/>
      <c r="K255" s="769"/>
      <c r="L255" s="769"/>
      <c r="M255" s="769"/>
      <c r="N255" s="769"/>
      <c r="O255" s="795" t="s">
        <v>120</v>
      </c>
      <c r="P255" s="769"/>
      <c r="Q255" s="769"/>
      <c r="R255" s="769"/>
      <c r="S255" s="769"/>
      <c r="T255" s="769"/>
      <c r="U255" s="769"/>
      <c r="V255" s="769"/>
      <c r="W255" s="769"/>
      <c r="X255" s="769"/>
      <c r="Y255" s="769"/>
      <c r="Z255" s="769"/>
    </row>
    <row r="256" spans="2:28" ht="15" customHeight="1" x14ac:dyDescent="0.25">
      <c r="C256" s="800" t="s">
        <v>420</v>
      </c>
      <c r="D256" s="801"/>
      <c r="E256" s="801"/>
      <c r="F256" s="802"/>
      <c r="G256" s="803" t="s">
        <v>421</v>
      </c>
      <c r="H256" s="801"/>
      <c r="I256" s="801"/>
      <c r="J256" s="802"/>
      <c r="K256" s="801" t="s">
        <v>422</v>
      </c>
      <c r="L256" s="801"/>
      <c r="M256" s="801"/>
      <c r="N256" s="801"/>
      <c r="O256" s="800" t="s">
        <v>420</v>
      </c>
      <c r="P256" s="801"/>
      <c r="Q256" s="801"/>
      <c r="R256" s="802"/>
      <c r="S256" s="803" t="s">
        <v>421</v>
      </c>
      <c r="T256" s="801"/>
      <c r="U256" s="801"/>
      <c r="V256" s="802"/>
      <c r="W256" s="801" t="s">
        <v>422</v>
      </c>
      <c r="X256" s="801"/>
      <c r="Y256" s="801"/>
      <c r="Z256" s="801"/>
    </row>
    <row r="257" spans="2:26" ht="15" customHeight="1" x14ac:dyDescent="0.25">
      <c r="C257" s="761" t="s">
        <v>127</v>
      </c>
      <c r="D257" s="793"/>
      <c r="E257" s="762" t="s">
        <v>134</v>
      </c>
      <c r="F257" s="763"/>
      <c r="G257" s="765" t="s">
        <v>127</v>
      </c>
      <c r="H257" s="793"/>
      <c r="I257" s="762" t="s">
        <v>134</v>
      </c>
      <c r="J257" s="763"/>
      <c r="K257" s="765" t="s">
        <v>127</v>
      </c>
      <c r="L257" s="793"/>
      <c r="M257" s="762" t="s">
        <v>134</v>
      </c>
      <c r="N257" s="762"/>
      <c r="O257" s="761" t="s">
        <v>127</v>
      </c>
      <c r="P257" s="793"/>
      <c r="Q257" s="762" t="s">
        <v>134</v>
      </c>
      <c r="R257" s="763"/>
      <c r="S257" s="765" t="s">
        <v>127</v>
      </c>
      <c r="T257" s="793"/>
      <c r="U257" s="762" t="s">
        <v>134</v>
      </c>
      <c r="V257" s="763"/>
      <c r="W257" s="765" t="s">
        <v>127</v>
      </c>
      <c r="X257" s="793"/>
      <c r="Y257" s="762" t="s">
        <v>134</v>
      </c>
      <c r="Z257" s="762"/>
    </row>
    <row r="258" spans="2:26" ht="18" thickBot="1" x14ac:dyDescent="0.3">
      <c r="B258" s="5" t="s">
        <v>444</v>
      </c>
      <c r="C258" s="246" t="s">
        <v>132</v>
      </c>
      <c r="D258" s="679" t="s">
        <v>133</v>
      </c>
      <c r="E258" s="232" t="s">
        <v>132</v>
      </c>
      <c r="F258" s="670" t="s">
        <v>133</v>
      </c>
      <c r="G258" s="671" t="s">
        <v>132</v>
      </c>
      <c r="H258" s="679" t="s">
        <v>133</v>
      </c>
      <c r="I258" s="232" t="s">
        <v>132</v>
      </c>
      <c r="J258" s="670" t="s">
        <v>133</v>
      </c>
      <c r="K258" s="671" t="s">
        <v>132</v>
      </c>
      <c r="L258" s="679" t="s">
        <v>133</v>
      </c>
      <c r="M258" s="232" t="s">
        <v>132</v>
      </c>
      <c r="N258" s="232" t="s">
        <v>133</v>
      </c>
      <c r="O258" s="246" t="s">
        <v>132</v>
      </c>
      <c r="P258" s="679" t="s">
        <v>133</v>
      </c>
      <c r="Q258" s="232" t="s">
        <v>132</v>
      </c>
      <c r="R258" s="670" t="s">
        <v>133</v>
      </c>
      <c r="S258" s="671" t="s">
        <v>132</v>
      </c>
      <c r="T258" s="679" t="s">
        <v>133</v>
      </c>
      <c r="U258" s="232" t="s">
        <v>132</v>
      </c>
      <c r="V258" s="670" t="s">
        <v>133</v>
      </c>
      <c r="W258" s="671" t="s">
        <v>132</v>
      </c>
      <c r="X258" s="679" t="s">
        <v>133</v>
      </c>
      <c r="Y258" s="232" t="s">
        <v>132</v>
      </c>
      <c r="Z258" s="232" t="s">
        <v>133</v>
      </c>
    </row>
    <row r="259" spans="2:26" x14ac:dyDescent="0.25">
      <c r="B259" s="413" t="s">
        <v>429</v>
      </c>
      <c r="C259" s="680">
        <v>6</v>
      </c>
      <c r="D259" s="692">
        <v>0</v>
      </c>
      <c r="E259" s="681">
        <f>IFERROR(C259/C$299,"-")</f>
        <v>9.9009900990099011E-3</v>
      </c>
      <c r="F259" s="682" t="str">
        <f t="shared" ref="F259:F298" si="162">IFERROR(D259/D$299,"-")</f>
        <v>-</v>
      </c>
      <c r="G259" s="683">
        <v>5</v>
      </c>
      <c r="H259" s="692">
        <v>0</v>
      </c>
      <c r="I259" s="681">
        <f>IFERROR(G259/G$299,"-")</f>
        <v>1.2755102040816327E-2</v>
      </c>
      <c r="J259" s="682">
        <f t="shared" ref="J259:J298" si="163">IFERROR(H259/H$299,"-")</f>
        <v>0</v>
      </c>
      <c r="K259" s="683">
        <v>1</v>
      </c>
      <c r="L259" s="692">
        <v>0</v>
      </c>
      <c r="M259" s="681">
        <f>IFERROR(K259/K$299,"-")</f>
        <v>1.0582010582010581E-2</v>
      </c>
      <c r="N259" s="681" t="str">
        <f t="shared" ref="N259:N298" si="164">IFERROR(L259/L$299,"-")</f>
        <v>-</v>
      </c>
      <c r="O259" s="680">
        <v>52.56</v>
      </c>
      <c r="P259" s="692">
        <v>14</v>
      </c>
      <c r="Q259" s="681">
        <f>IFERROR(O259/O$299,"-")</f>
        <v>1.5282090645825339E-2</v>
      </c>
      <c r="R259" s="682">
        <f t="shared" ref="R259:R298" si="165">IFERROR(P259/P$299,"-")</f>
        <v>1.6823687752355314E-2</v>
      </c>
      <c r="S259" s="683">
        <v>24</v>
      </c>
      <c r="T259" s="692">
        <v>13.4</v>
      </c>
      <c r="U259" s="681">
        <f>IFERROR(S259/S$299,"-")</f>
        <v>9.5960080606467719E-3</v>
      </c>
      <c r="V259" s="682">
        <f t="shared" ref="V259:V298" si="166">IFERROR(T259/T$299,"-")</f>
        <v>9.6219617399206717E-3</v>
      </c>
      <c r="W259" s="683">
        <v>8.9</v>
      </c>
      <c r="X259" s="692">
        <v>4</v>
      </c>
      <c r="Y259" s="681">
        <f>IFERROR(W259/W$299,"-")</f>
        <v>1.6272649150713983E-2</v>
      </c>
      <c r="Z259" s="681">
        <f t="shared" ref="Z259:Z298" si="167">IFERROR(X259/X$299,"-")</f>
        <v>2.2547533018043662E-2</v>
      </c>
    </row>
    <row r="260" spans="2:26" x14ac:dyDescent="0.25">
      <c r="B260" s="263" t="s">
        <v>430</v>
      </c>
      <c r="C260" s="30">
        <v>0.5</v>
      </c>
      <c r="D260" s="298">
        <v>0</v>
      </c>
      <c r="E260" s="127">
        <f t="shared" ref="E260:E298" si="168">IFERROR(C260/C$299,"-")</f>
        <v>8.2508250825082509E-4</v>
      </c>
      <c r="F260" s="658" t="str">
        <f t="shared" si="162"/>
        <v>-</v>
      </c>
      <c r="G260" s="64">
        <v>0.5</v>
      </c>
      <c r="H260" s="298">
        <v>3.14</v>
      </c>
      <c r="I260" s="127">
        <f t="shared" ref="I260:I298" si="169">IFERROR(G260/G$299,"-")</f>
        <v>1.2755102040816326E-3</v>
      </c>
      <c r="J260" s="658">
        <f t="shared" si="163"/>
        <v>3.0224275676195976E-2</v>
      </c>
      <c r="K260" s="64">
        <v>0</v>
      </c>
      <c r="L260" s="298">
        <v>0</v>
      </c>
      <c r="M260" s="127">
        <f t="shared" ref="M260:M298" si="170">IFERROR(K260/K$299,"-")</f>
        <v>0</v>
      </c>
      <c r="N260" s="127" t="str">
        <f t="shared" si="164"/>
        <v>-</v>
      </c>
      <c r="O260" s="30">
        <v>5.5</v>
      </c>
      <c r="P260" s="298">
        <v>1.9470000000000001</v>
      </c>
      <c r="Q260" s="127">
        <f t="shared" ref="Q260:Q298" si="171">IFERROR(O260/O$299,"-")</f>
        <v>1.5991533210053151E-3</v>
      </c>
      <c r="R260" s="658">
        <f t="shared" si="165"/>
        <v>2.3396942895596998E-3</v>
      </c>
      <c r="S260" s="64">
        <v>5.0999999999999996</v>
      </c>
      <c r="T260" s="298">
        <v>6.84</v>
      </c>
      <c r="U260" s="127">
        <f t="shared" ref="U260:U298" si="172">IFERROR(S260/S$299,"-")</f>
        <v>2.0391517128874386E-3</v>
      </c>
      <c r="V260" s="658">
        <f t="shared" si="166"/>
        <v>4.9115088284371186E-3</v>
      </c>
      <c r="W260" s="64">
        <v>0</v>
      </c>
      <c r="X260" s="298">
        <v>0</v>
      </c>
      <c r="Y260" s="127">
        <f t="shared" ref="Y260:Y298" si="173">IFERROR(W260/W$299,"-")</f>
        <v>0</v>
      </c>
      <c r="Z260" s="127">
        <f t="shared" si="167"/>
        <v>0</v>
      </c>
    </row>
    <row r="261" spans="2:26" x14ac:dyDescent="0.25">
      <c r="B261" s="262" t="s">
        <v>431</v>
      </c>
      <c r="C261" s="32">
        <v>0</v>
      </c>
      <c r="D261" s="297">
        <v>0</v>
      </c>
      <c r="E261" s="126">
        <f t="shared" si="168"/>
        <v>0</v>
      </c>
      <c r="F261" s="657" t="str">
        <f t="shared" si="162"/>
        <v>-</v>
      </c>
      <c r="G261" s="63">
        <v>0</v>
      </c>
      <c r="H261" s="297">
        <v>0</v>
      </c>
      <c r="I261" s="126">
        <f t="shared" si="169"/>
        <v>0</v>
      </c>
      <c r="J261" s="657">
        <f t="shared" si="163"/>
        <v>0</v>
      </c>
      <c r="K261" s="63">
        <v>0</v>
      </c>
      <c r="L261" s="297">
        <v>0</v>
      </c>
      <c r="M261" s="126">
        <f t="shared" si="170"/>
        <v>0</v>
      </c>
      <c r="N261" s="126" t="str">
        <f t="shared" si="164"/>
        <v>-</v>
      </c>
      <c r="O261" s="32">
        <v>2.9</v>
      </c>
      <c r="P261" s="297">
        <v>3.24</v>
      </c>
      <c r="Q261" s="126">
        <f t="shared" si="171"/>
        <v>8.4318993289371155E-4</v>
      </c>
      <c r="R261" s="657">
        <f t="shared" si="165"/>
        <v>3.8934820226879446E-3</v>
      </c>
      <c r="S261" s="63">
        <v>4.0999999999999996</v>
      </c>
      <c r="T261" s="297">
        <v>2.9470000000000001</v>
      </c>
      <c r="U261" s="126">
        <f t="shared" si="172"/>
        <v>1.6393180436938232E-3</v>
      </c>
      <c r="V261" s="657">
        <f t="shared" si="166"/>
        <v>2.1161135259362852E-3</v>
      </c>
      <c r="W261" s="63">
        <v>0</v>
      </c>
      <c r="X261" s="297">
        <v>1.24</v>
      </c>
      <c r="Y261" s="126">
        <f t="shared" si="173"/>
        <v>0</v>
      </c>
      <c r="Z261" s="126">
        <f t="shared" si="167"/>
        <v>6.9897352355935347E-3</v>
      </c>
    </row>
    <row r="262" spans="2:26" x14ac:dyDescent="0.25">
      <c r="B262" s="263" t="s">
        <v>432</v>
      </c>
      <c r="C262" s="30">
        <v>0</v>
      </c>
      <c r="D262" s="298">
        <v>0</v>
      </c>
      <c r="E262" s="127">
        <f t="shared" si="168"/>
        <v>0</v>
      </c>
      <c r="F262" s="658" t="str">
        <f t="shared" si="162"/>
        <v>-</v>
      </c>
      <c r="G262" s="64">
        <v>0</v>
      </c>
      <c r="H262" s="298">
        <v>0</v>
      </c>
      <c r="I262" s="127">
        <f t="shared" si="169"/>
        <v>0</v>
      </c>
      <c r="J262" s="658">
        <f t="shared" si="163"/>
        <v>0</v>
      </c>
      <c r="K262" s="64">
        <v>0</v>
      </c>
      <c r="L262" s="298">
        <v>0</v>
      </c>
      <c r="M262" s="127">
        <f t="shared" si="170"/>
        <v>0</v>
      </c>
      <c r="N262" s="127" t="str">
        <f t="shared" si="164"/>
        <v>-</v>
      </c>
      <c r="O262" s="30">
        <v>7.6</v>
      </c>
      <c r="P262" s="298">
        <v>2.9470000000000001</v>
      </c>
      <c r="Q262" s="127">
        <f t="shared" si="171"/>
        <v>2.2097391344800717E-3</v>
      </c>
      <c r="R262" s="658">
        <f t="shared" si="165"/>
        <v>3.5413862718707938E-3</v>
      </c>
      <c r="S262" s="64">
        <v>7.95</v>
      </c>
      <c r="T262" s="298">
        <v>2</v>
      </c>
      <c r="U262" s="127">
        <f t="shared" si="172"/>
        <v>3.1786776700892432E-3</v>
      </c>
      <c r="V262" s="658">
        <f t="shared" si="166"/>
        <v>1.4361136925254733E-3</v>
      </c>
      <c r="W262" s="64">
        <v>0</v>
      </c>
      <c r="X262" s="298">
        <v>0</v>
      </c>
      <c r="Y262" s="127">
        <f t="shared" si="173"/>
        <v>0</v>
      </c>
      <c r="Z262" s="127">
        <f t="shared" si="167"/>
        <v>0</v>
      </c>
    </row>
    <row r="263" spans="2:26" x14ac:dyDescent="0.25">
      <c r="B263" s="262" t="s">
        <v>433</v>
      </c>
      <c r="C263" s="32">
        <v>0</v>
      </c>
      <c r="D263" s="297">
        <v>0</v>
      </c>
      <c r="E263" s="126">
        <f t="shared" si="168"/>
        <v>0</v>
      </c>
      <c r="F263" s="657" t="str">
        <f t="shared" si="162"/>
        <v>-</v>
      </c>
      <c r="G263" s="63">
        <v>0</v>
      </c>
      <c r="H263" s="297">
        <v>0</v>
      </c>
      <c r="I263" s="126">
        <f t="shared" si="169"/>
        <v>0</v>
      </c>
      <c r="J263" s="657">
        <f t="shared" si="163"/>
        <v>0</v>
      </c>
      <c r="K263" s="63">
        <v>0</v>
      </c>
      <c r="L263" s="297">
        <v>0</v>
      </c>
      <c r="M263" s="126">
        <f t="shared" si="170"/>
        <v>0</v>
      </c>
      <c r="N263" s="126" t="str">
        <f t="shared" si="164"/>
        <v>-</v>
      </c>
      <c r="O263" s="32">
        <v>0</v>
      </c>
      <c r="P263" s="297">
        <v>0</v>
      </c>
      <c r="Q263" s="126">
        <f t="shared" si="171"/>
        <v>0</v>
      </c>
      <c r="R263" s="657">
        <f t="shared" si="165"/>
        <v>0</v>
      </c>
      <c r="S263" s="63">
        <v>0</v>
      </c>
      <c r="T263" s="297">
        <v>0</v>
      </c>
      <c r="U263" s="126">
        <f t="shared" si="172"/>
        <v>0</v>
      </c>
      <c r="V263" s="657">
        <f t="shared" si="166"/>
        <v>0</v>
      </c>
      <c r="W263" s="63">
        <v>0</v>
      </c>
      <c r="X263" s="297">
        <v>0</v>
      </c>
      <c r="Y263" s="126">
        <f t="shared" si="173"/>
        <v>0</v>
      </c>
      <c r="Z263" s="126">
        <f t="shared" si="167"/>
        <v>0</v>
      </c>
    </row>
    <row r="264" spans="2:26" x14ac:dyDescent="0.25">
      <c r="B264" s="440" t="s">
        <v>434</v>
      </c>
      <c r="C264" s="649">
        <v>28.5</v>
      </c>
      <c r="D264" s="684">
        <v>0</v>
      </c>
      <c r="E264" s="441">
        <f t="shared" si="168"/>
        <v>4.702970297029703E-2</v>
      </c>
      <c r="F264" s="659" t="str">
        <f t="shared" si="162"/>
        <v>-</v>
      </c>
      <c r="G264" s="672">
        <v>20</v>
      </c>
      <c r="H264" s="684">
        <v>3</v>
      </c>
      <c r="I264" s="441">
        <f t="shared" si="169"/>
        <v>5.1020408163265307E-2</v>
      </c>
      <c r="J264" s="659">
        <f t="shared" si="163"/>
        <v>2.8876696505919723E-2</v>
      </c>
      <c r="K264" s="672">
        <v>5.5</v>
      </c>
      <c r="L264" s="684">
        <v>0</v>
      </c>
      <c r="M264" s="441">
        <f t="shared" si="170"/>
        <v>5.8201058201058198E-2</v>
      </c>
      <c r="N264" s="441" t="str">
        <f t="shared" si="164"/>
        <v>-</v>
      </c>
      <c r="O264" s="649">
        <v>113.95</v>
      </c>
      <c r="P264" s="684">
        <v>10.946999999999999</v>
      </c>
      <c r="Q264" s="441">
        <f t="shared" si="171"/>
        <v>3.3131549259737395E-2</v>
      </c>
      <c r="R264" s="659">
        <f t="shared" si="165"/>
        <v>1.3154922130359544E-2</v>
      </c>
      <c r="S264" s="672">
        <v>86.85</v>
      </c>
      <c r="T264" s="684">
        <v>18.994</v>
      </c>
      <c r="U264" s="441">
        <f t="shared" si="172"/>
        <v>3.4725554169465503E-2</v>
      </c>
      <c r="V264" s="659">
        <f t="shared" si="166"/>
        <v>1.363877173791442E-2</v>
      </c>
      <c r="W264" s="672">
        <v>17.45</v>
      </c>
      <c r="X264" s="684">
        <v>3</v>
      </c>
      <c r="Y264" s="441">
        <f t="shared" si="173"/>
        <v>3.1905362660669553E-2</v>
      </c>
      <c r="Z264" s="441">
        <f t="shared" si="167"/>
        <v>1.6910649763532747E-2</v>
      </c>
    </row>
    <row r="265" spans="2:26" x14ac:dyDescent="0.25">
      <c r="B265" s="407" t="s">
        <v>445</v>
      </c>
      <c r="C265" s="650">
        <v>0</v>
      </c>
      <c r="D265" s="685">
        <v>0</v>
      </c>
      <c r="E265" s="416">
        <f t="shared" si="168"/>
        <v>0</v>
      </c>
      <c r="F265" s="660" t="str">
        <f t="shared" si="162"/>
        <v>-</v>
      </c>
      <c r="G265" s="673">
        <v>0</v>
      </c>
      <c r="H265" s="685">
        <v>0</v>
      </c>
      <c r="I265" s="416">
        <f t="shared" si="169"/>
        <v>0</v>
      </c>
      <c r="J265" s="660">
        <f t="shared" si="163"/>
        <v>0</v>
      </c>
      <c r="K265" s="673">
        <v>0</v>
      </c>
      <c r="L265" s="685">
        <v>0</v>
      </c>
      <c r="M265" s="416">
        <f t="shared" si="170"/>
        <v>0</v>
      </c>
      <c r="N265" s="416" t="str">
        <f t="shared" si="164"/>
        <v>-</v>
      </c>
      <c r="O265" s="650">
        <v>0</v>
      </c>
      <c r="P265" s="685">
        <v>1</v>
      </c>
      <c r="Q265" s="416">
        <f t="shared" si="171"/>
        <v>0</v>
      </c>
      <c r="R265" s="660">
        <f t="shared" si="165"/>
        <v>1.201691982311094E-3</v>
      </c>
      <c r="S265" s="673">
        <v>0</v>
      </c>
      <c r="T265" s="685">
        <v>1</v>
      </c>
      <c r="U265" s="416">
        <f t="shared" si="172"/>
        <v>0</v>
      </c>
      <c r="V265" s="660">
        <f t="shared" si="166"/>
        <v>7.1805684626273666E-4</v>
      </c>
      <c r="W265" s="673">
        <v>0.95</v>
      </c>
      <c r="X265" s="685">
        <v>0</v>
      </c>
      <c r="Y265" s="416">
        <f t="shared" si="173"/>
        <v>1.736968167772841E-3</v>
      </c>
      <c r="Z265" s="416">
        <f t="shared" si="167"/>
        <v>0</v>
      </c>
    </row>
    <row r="266" spans="2:26" x14ac:dyDescent="0.25">
      <c r="B266" s="404" t="s">
        <v>446</v>
      </c>
      <c r="C266" s="651">
        <v>27.5</v>
      </c>
      <c r="D266" s="686">
        <v>0</v>
      </c>
      <c r="E266" s="417">
        <f t="shared" si="168"/>
        <v>4.5379537953795381E-2</v>
      </c>
      <c r="F266" s="661" t="str">
        <f t="shared" si="162"/>
        <v>-</v>
      </c>
      <c r="G266" s="674">
        <v>20</v>
      </c>
      <c r="H266" s="686">
        <v>3</v>
      </c>
      <c r="I266" s="417">
        <f t="shared" si="169"/>
        <v>5.1020408163265307E-2</v>
      </c>
      <c r="J266" s="661">
        <f t="shared" si="163"/>
        <v>2.8876696505919723E-2</v>
      </c>
      <c r="K266" s="674">
        <v>4.5</v>
      </c>
      <c r="L266" s="686">
        <v>0</v>
      </c>
      <c r="M266" s="417">
        <f t="shared" si="170"/>
        <v>4.7619047619047616E-2</v>
      </c>
      <c r="N266" s="417" t="str">
        <f t="shared" si="164"/>
        <v>-</v>
      </c>
      <c r="O266" s="651">
        <v>55.95</v>
      </c>
      <c r="P266" s="686">
        <v>8.9469999999999992</v>
      </c>
      <c r="Q266" s="417">
        <f t="shared" si="171"/>
        <v>1.6267750601863161E-2</v>
      </c>
      <c r="R266" s="661">
        <f t="shared" si="165"/>
        <v>1.0751538165737356E-2</v>
      </c>
      <c r="S266" s="674">
        <v>38.85</v>
      </c>
      <c r="T266" s="686">
        <v>17.994</v>
      </c>
      <c r="U266" s="417">
        <f t="shared" si="172"/>
        <v>1.5533538048171961E-2</v>
      </c>
      <c r="V266" s="661">
        <f t="shared" si="166"/>
        <v>1.2920714891651683E-2</v>
      </c>
      <c r="W266" s="674">
        <v>6.5</v>
      </c>
      <c r="X266" s="686">
        <v>3</v>
      </c>
      <c r="Y266" s="417">
        <f t="shared" si="173"/>
        <v>1.1884519042656279E-2</v>
      </c>
      <c r="Z266" s="417">
        <f t="shared" si="167"/>
        <v>1.6910649763532747E-2</v>
      </c>
    </row>
    <row r="267" spans="2:26" x14ac:dyDescent="0.25">
      <c r="B267" s="404" t="s">
        <v>447</v>
      </c>
      <c r="C267" s="651">
        <v>0</v>
      </c>
      <c r="D267" s="686">
        <v>0</v>
      </c>
      <c r="E267" s="417">
        <f t="shared" si="168"/>
        <v>0</v>
      </c>
      <c r="F267" s="661" t="str">
        <f t="shared" si="162"/>
        <v>-</v>
      </c>
      <c r="G267" s="674">
        <v>0</v>
      </c>
      <c r="H267" s="686">
        <v>0</v>
      </c>
      <c r="I267" s="417">
        <f t="shared" si="169"/>
        <v>0</v>
      </c>
      <c r="J267" s="661">
        <f t="shared" si="163"/>
        <v>0</v>
      </c>
      <c r="K267" s="674">
        <v>0</v>
      </c>
      <c r="L267" s="686">
        <v>0</v>
      </c>
      <c r="M267" s="417">
        <f t="shared" si="170"/>
        <v>0</v>
      </c>
      <c r="N267" s="417" t="str">
        <f t="shared" si="164"/>
        <v>-</v>
      </c>
      <c r="O267" s="651">
        <v>0</v>
      </c>
      <c r="P267" s="686">
        <v>1</v>
      </c>
      <c r="Q267" s="417">
        <f t="shared" si="171"/>
        <v>0</v>
      </c>
      <c r="R267" s="661">
        <f t="shared" si="165"/>
        <v>1.201691982311094E-3</v>
      </c>
      <c r="S267" s="674">
        <v>0</v>
      </c>
      <c r="T267" s="686">
        <v>0</v>
      </c>
      <c r="U267" s="417">
        <f t="shared" si="172"/>
        <v>0</v>
      </c>
      <c r="V267" s="661">
        <f t="shared" si="166"/>
        <v>0</v>
      </c>
      <c r="W267" s="674">
        <v>0</v>
      </c>
      <c r="X267" s="686">
        <v>0</v>
      </c>
      <c r="Y267" s="417">
        <f t="shared" si="173"/>
        <v>0</v>
      </c>
      <c r="Z267" s="417">
        <f t="shared" si="167"/>
        <v>0</v>
      </c>
    </row>
    <row r="268" spans="2:26" x14ac:dyDescent="0.25">
      <c r="B268" s="404" t="s">
        <v>448</v>
      </c>
      <c r="C268" s="651">
        <v>1</v>
      </c>
      <c r="D268" s="686">
        <v>0</v>
      </c>
      <c r="E268" s="417">
        <f t="shared" si="168"/>
        <v>1.6501650165016502E-3</v>
      </c>
      <c r="F268" s="661" t="str">
        <f t="shared" si="162"/>
        <v>-</v>
      </c>
      <c r="G268" s="674">
        <v>0</v>
      </c>
      <c r="H268" s="686">
        <v>0</v>
      </c>
      <c r="I268" s="417">
        <f t="shared" si="169"/>
        <v>0</v>
      </c>
      <c r="J268" s="661">
        <f t="shared" si="163"/>
        <v>0</v>
      </c>
      <c r="K268" s="674">
        <v>1</v>
      </c>
      <c r="L268" s="686">
        <v>0</v>
      </c>
      <c r="M268" s="417">
        <f t="shared" si="170"/>
        <v>1.0582010582010581E-2</v>
      </c>
      <c r="N268" s="417" t="str">
        <f t="shared" si="164"/>
        <v>-</v>
      </c>
      <c r="O268" s="651">
        <v>1</v>
      </c>
      <c r="P268" s="686">
        <v>0</v>
      </c>
      <c r="Q268" s="417">
        <f t="shared" si="171"/>
        <v>2.9075514927369368E-4</v>
      </c>
      <c r="R268" s="661">
        <f t="shared" si="165"/>
        <v>0</v>
      </c>
      <c r="S268" s="674">
        <v>0</v>
      </c>
      <c r="T268" s="686">
        <v>0</v>
      </c>
      <c r="U268" s="417">
        <f t="shared" si="172"/>
        <v>0</v>
      </c>
      <c r="V268" s="661">
        <f t="shared" si="166"/>
        <v>0</v>
      </c>
      <c r="W268" s="674">
        <v>1</v>
      </c>
      <c r="X268" s="686">
        <v>0</v>
      </c>
      <c r="Y268" s="417">
        <f t="shared" si="173"/>
        <v>1.8283875450240432E-3</v>
      </c>
      <c r="Z268" s="417">
        <f t="shared" si="167"/>
        <v>0</v>
      </c>
    </row>
    <row r="269" spans="2:26" x14ac:dyDescent="0.25">
      <c r="B269" s="408" t="s">
        <v>449</v>
      </c>
      <c r="C269" s="652">
        <v>0</v>
      </c>
      <c r="D269" s="687">
        <v>0</v>
      </c>
      <c r="E269" s="418">
        <f t="shared" si="168"/>
        <v>0</v>
      </c>
      <c r="F269" s="662" t="str">
        <f t="shared" si="162"/>
        <v>-</v>
      </c>
      <c r="G269" s="675">
        <v>0</v>
      </c>
      <c r="H269" s="687">
        <v>0</v>
      </c>
      <c r="I269" s="418">
        <f t="shared" si="169"/>
        <v>0</v>
      </c>
      <c r="J269" s="662">
        <f t="shared" si="163"/>
        <v>0</v>
      </c>
      <c r="K269" s="675">
        <v>0</v>
      </c>
      <c r="L269" s="687">
        <v>0</v>
      </c>
      <c r="M269" s="418">
        <f t="shared" si="170"/>
        <v>0</v>
      </c>
      <c r="N269" s="418" t="str">
        <f t="shared" si="164"/>
        <v>-</v>
      </c>
      <c r="O269" s="652">
        <v>0</v>
      </c>
      <c r="P269" s="687">
        <v>0</v>
      </c>
      <c r="Q269" s="418">
        <f t="shared" si="171"/>
        <v>0</v>
      </c>
      <c r="R269" s="662">
        <f t="shared" si="165"/>
        <v>0</v>
      </c>
      <c r="S269" s="675">
        <v>0</v>
      </c>
      <c r="T269" s="687">
        <v>0</v>
      </c>
      <c r="U269" s="418">
        <f t="shared" si="172"/>
        <v>0</v>
      </c>
      <c r="V269" s="662">
        <f t="shared" si="166"/>
        <v>0</v>
      </c>
      <c r="W269" s="675">
        <v>0</v>
      </c>
      <c r="X269" s="687">
        <v>0</v>
      </c>
      <c r="Y269" s="418">
        <f t="shared" si="173"/>
        <v>0</v>
      </c>
      <c r="Z269" s="418">
        <f t="shared" si="167"/>
        <v>0</v>
      </c>
    </row>
    <row r="270" spans="2:26" x14ac:dyDescent="0.25">
      <c r="B270" s="262" t="s">
        <v>435</v>
      </c>
      <c r="C270" s="32">
        <v>48</v>
      </c>
      <c r="D270" s="297">
        <v>0</v>
      </c>
      <c r="E270" s="126">
        <f t="shared" si="168"/>
        <v>7.9207920792079209E-2</v>
      </c>
      <c r="F270" s="657" t="str">
        <f t="shared" si="162"/>
        <v>-</v>
      </c>
      <c r="G270" s="63">
        <v>33</v>
      </c>
      <c r="H270" s="297">
        <v>10</v>
      </c>
      <c r="I270" s="126">
        <f t="shared" si="169"/>
        <v>8.4183673469387751E-2</v>
      </c>
      <c r="J270" s="657">
        <f t="shared" si="163"/>
        <v>9.6255655019732406E-2</v>
      </c>
      <c r="K270" s="63">
        <v>7</v>
      </c>
      <c r="L270" s="297">
        <v>0</v>
      </c>
      <c r="M270" s="126">
        <f t="shared" si="170"/>
        <v>7.407407407407407E-2</v>
      </c>
      <c r="N270" s="126" t="str">
        <f t="shared" si="164"/>
        <v>-</v>
      </c>
      <c r="O270" s="32">
        <v>177.58</v>
      </c>
      <c r="P270" s="297">
        <v>57.494</v>
      </c>
      <c r="Q270" s="126">
        <f t="shared" si="171"/>
        <v>5.1632299408022525E-2</v>
      </c>
      <c r="R270" s="657">
        <f t="shared" si="165"/>
        <v>6.9090078830994037E-2</v>
      </c>
      <c r="S270" s="63">
        <v>127.63</v>
      </c>
      <c r="T270" s="297">
        <v>88.19</v>
      </c>
      <c r="U270" s="126">
        <f t="shared" si="172"/>
        <v>5.1030771199181139E-2</v>
      </c>
      <c r="V270" s="657">
        <f t="shared" si="166"/>
        <v>6.3325433271910744E-2</v>
      </c>
      <c r="W270" s="63">
        <v>21.35</v>
      </c>
      <c r="X270" s="297">
        <v>11</v>
      </c>
      <c r="Y270" s="126">
        <f t="shared" si="173"/>
        <v>3.903607408626332E-2</v>
      </c>
      <c r="Z270" s="126">
        <f t="shared" si="167"/>
        <v>6.2005715799620068E-2</v>
      </c>
    </row>
    <row r="271" spans="2:26" x14ac:dyDescent="0.25">
      <c r="B271" s="263" t="s">
        <v>436</v>
      </c>
      <c r="C271" s="30">
        <v>0</v>
      </c>
      <c r="D271" s="298">
        <v>0</v>
      </c>
      <c r="E271" s="127">
        <f t="shared" si="168"/>
        <v>0</v>
      </c>
      <c r="F271" s="658" t="str">
        <f t="shared" si="162"/>
        <v>-</v>
      </c>
      <c r="G271" s="64">
        <v>0</v>
      </c>
      <c r="H271" s="298">
        <v>0</v>
      </c>
      <c r="I271" s="127">
        <f t="shared" si="169"/>
        <v>0</v>
      </c>
      <c r="J271" s="658">
        <f t="shared" si="163"/>
        <v>0</v>
      </c>
      <c r="K271" s="64">
        <v>0</v>
      </c>
      <c r="L271" s="298">
        <v>0</v>
      </c>
      <c r="M271" s="127">
        <f t="shared" si="170"/>
        <v>0</v>
      </c>
      <c r="N271" s="127" t="str">
        <f t="shared" si="164"/>
        <v>-</v>
      </c>
      <c r="O271" s="30">
        <v>2.9</v>
      </c>
      <c r="P271" s="298">
        <v>1</v>
      </c>
      <c r="Q271" s="127">
        <f t="shared" si="171"/>
        <v>8.4318993289371155E-4</v>
      </c>
      <c r="R271" s="658">
        <f t="shared" si="165"/>
        <v>1.201691982311094E-3</v>
      </c>
      <c r="S271" s="64">
        <v>1</v>
      </c>
      <c r="T271" s="298">
        <v>1</v>
      </c>
      <c r="U271" s="127">
        <f t="shared" si="172"/>
        <v>3.9983366919361544E-4</v>
      </c>
      <c r="V271" s="658">
        <f t="shared" si="166"/>
        <v>7.1805684626273666E-4</v>
      </c>
      <c r="W271" s="64">
        <v>1.9</v>
      </c>
      <c r="X271" s="298">
        <v>0</v>
      </c>
      <c r="Y271" s="127">
        <f t="shared" si="173"/>
        <v>3.4739363355456819E-3</v>
      </c>
      <c r="Z271" s="127">
        <f t="shared" si="167"/>
        <v>0</v>
      </c>
    </row>
    <row r="272" spans="2:26" x14ac:dyDescent="0.25">
      <c r="B272" s="262" t="s">
        <v>450</v>
      </c>
      <c r="C272" s="32">
        <v>0</v>
      </c>
      <c r="D272" s="297">
        <v>0</v>
      </c>
      <c r="E272" s="126">
        <f t="shared" si="168"/>
        <v>0</v>
      </c>
      <c r="F272" s="657" t="str">
        <f t="shared" si="162"/>
        <v>-</v>
      </c>
      <c r="G272" s="63">
        <v>0</v>
      </c>
      <c r="H272" s="297">
        <v>2</v>
      </c>
      <c r="I272" s="126">
        <f t="shared" si="169"/>
        <v>0</v>
      </c>
      <c r="J272" s="657">
        <f t="shared" si="163"/>
        <v>1.9251131003946483E-2</v>
      </c>
      <c r="K272" s="63">
        <v>0</v>
      </c>
      <c r="L272" s="297">
        <v>0</v>
      </c>
      <c r="M272" s="126">
        <f t="shared" si="170"/>
        <v>0</v>
      </c>
      <c r="N272" s="126" t="str">
        <f t="shared" si="164"/>
        <v>-</v>
      </c>
      <c r="O272" s="32">
        <v>98.49</v>
      </c>
      <c r="P272" s="297">
        <v>13.840999999999999</v>
      </c>
      <c r="Q272" s="126">
        <f t="shared" si="171"/>
        <v>2.8636474651966087E-2</v>
      </c>
      <c r="R272" s="657">
        <f t="shared" si="165"/>
        <v>1.6632618727167849E-2</v>
      </c>
      <c r="S272" s="63">
        <v>75.709999999999994</v>
      </c>
      <c r="T272" s="297">
        <v>20.286799999999999</v>
      </c>
      <c r="U272" s="126">
        <f t="shared" si="172"/>
        <v>3.0271407094648622E-2</v>
      </c>
      <c r="V272" s="657">
        <f t="shared" si="166"/>
        <v>1.4567075628762886E-2</v>
      </c>
      <c r="W272" s="63">
        <v>7.96</v>
      </c>
      <c r="X272" s="297">
        <v>2.9470000000000001</v>
      </c>
      <c r="Y272" s="126">
        <f t="shared" si="173"/>
        <v>1.4553964858391383E-2</v>
      </c>
      <c r="Z272" s="126">
        <f t="shared" si="167"/>
        <v>1.6611894951043666E-2</v>
      </c>
    </row>
    <row r="273" spans="2:26" x14ac:dyDescent="0.25">
      <c r="B273" s="263" t="s">
        <v>437</v>
      </c>
      <c r="C273" s="30">
        <v>0</v>
      </c>
      <c r="D273" s="298">
        <v>0</v>
      </c>
      <c r="E273" s="127">
        <f t="shared" si="168"/>
        <v>0</v>
      </c>
      <c r="F273" s="658" t="str">
        <f t="shared" si="162"/>
        <v>-</v>
      </c>
      <c r="G273" s="64">
        <v>0</v>
      </c>
      <c r="H273" s="298">
        <v>0</v>
      </c>
      <c r="I273" s="127">
        <f t="shared" si="169"/>
        <v>0</v>
      </c>
      <c r="J273" s="658">
        <f t="shared" si="163"/>
        <v>0</v>
      </c>
      <c r="K273" s="64">
        <v>0</v>
      </c>
      <c r="L273" s="298">
        <v>0</v>
      </c>
      <c r="M273" s="127">
        <f t="shared" si="170"/>
        <v>0</v>
      </c>
      <c r="N273" s="127" t="str">
        <f t="shared" si="164"/>
        <v>-</v>
      </c>
      <c r="O273" s="30">
        <v>0</v>
      </c>
      <c r="P273" s="298">
        <v>0</v>
      </c>
      <c r="Q273" s="127">
        <f t="shared" si="171"/>
        <v>0</v>
      </c>
      <c r="R273" s="658">
        <f t="shared" si="165"/>
        <v>0</v>
      </c>
      <c r="S273" s="64">
        <v>0.6</v>
      </c>
      <c r="T273" s="298">
        <v>0</v>
      </c>
      <c r="U273" s="127">
        <f t="shared" si="172"/>
        <v>2.3990020151616926E-4</v>
      </c>
      <c r="V273" s="658">
        <f t="shared" si="166"/>
        <v>0</v>
      </c>
      <c r="W273" s="64">
        <v>0</v>
      </c>
      <c r="X273" s="298">
        <v>0</v>
      </c>
      <c r="Y273" s="127">
        <f t="shared" si="173"/>
        <v>0</v>
      </c>
      <c r="Z273" s="127">
        <f t="shared" si="167"/>
        <v>0</v>
      </c>
    </row>
    <row r="274" spans="2:26" x14ac:dyDescent="0.25">
      <c r="B274" s="262" t="s">
        <v>451</v>
      </c>
      <c r="C274" s="32">
        <v>3</v>
      </c>
      <c r="D274" s="297">
        <v>0</v>
      </c>
      <c r="E274" s="126">
        <f t="shared" si="168"/>
        <v>4.9504950495049506E-3</v>
      </c>
      <c r="F274" s="657" t="str">
        <f t="shared" si="162"/>
        <v>-</v>
      </c>
      <c r="G274" s="63">
        <v>0</v>
      </c>
      <c r="H274" s="297">
        <v>0</v>
      </c>
      <c r="I274" s="126">
        <f t="shared" si="169"/>
        <v>0</v>
      </c>
      <c r="J274" s="657">
        <f t="shared" si="163"/>
        <v>0</v>
      </c>
      <c r="K274" s="63">
        <v>2</v>
      </c>
      <c r="L274" s="297">
        <v>0</v>
      </c>
      <c r="M274" s="126">
        <f t="shared" si="170"/>
        <v>2.1164021164021163E-2</v>
      </c>
      <c r="N274" s="126" t="str">
        <f t="shared" si="164"/>
        <v>-</v>
      </c>
      <c r="O274" s="32">
        <v>39.35</v>
      </c>
      <c r="P274" s="297">
        <v>7.5759999999999996</v>
      </c>
      <c r="Q274" s="126">
        <f t="shared" si="171"/>
        <v>1.1441215123919846E-2</v>
      </c>
      <c r="R274" s="657">
        <f t="shared" si="165"/>
        <v>9.1040184579888467E-3</v>
      </c>
      <c r="S274" s="63">
        <v>32.299999999999997</v>
      </c>
      <c r="T274" s="297">
        <v>9.7349999999999994</v>
      </c>
      <c r="U274" s="126">
        <f t="shared" si="172"/>
        <v>1.2914627514953779E-2</v>
      </c>
      <c r="V274" s="657">
        <f t="shared" si="166"/>
        <v>6.9902833983677415E-3</v>
      </c>
      <c r="W274" s="63">
        <v>4.9000000000000004</v>
      </c>
      <c r="X274" s="297">
        <v>0.94699999999999995</v>
      </c>
      <c r="Y274" s="126">
        <f t="shared" si="173"/>
        <v>8.9590989706178122E-3</v>
      </c>
      <c r="Z274" s="126">
        <f t="shared" si="167"/>
        <v>5.3381284420218368E-3</v>
      </c>
    </row>
    <row r="275" spans="2:26" x14ac:dyDescent="0.25">
      <c r="B275" s="263" t="s">
        <v>452</v>
      </c>
      <c r="C275" s="30">
        <v>1</v>
      </c>
      <c r="D275" s="298">
        <v>0</v>
      </c>
      <c r="E275" s="127">
        <f t="shared" si="168"/>
        <v>1.6501650165016502E-3</v>
      </c>
      <c r="F275" s="658" t="str">
        <f t="shared" si="162"/>
        <v>-</v>
      </c>
      <c r="G275" s="64">
        <v>1</v>
      </c>
      <c r="H275" s="298">
        <v>0</v>
      </c>
      <c r="I275" s="127">
        <f t="shared" si="169"/>
        <v>2.5510204081632651E-3</v>
      </c>
      <c r="J275" s="658">
        <f t="shared" si="163"/>
        <v>0</v>
      </c>
      <c r="K275" s="64">
        <v>0</v>
      </c>
      <c r="L275" s="298">
        <v>0</v>
      </c>
      <c r="M275" s="127">
        <f t="shared" si="170"/>
        <v>0</v>
      </c>
      <c r="N275" s="127" t="str">
        <f t="shared" si="164"/>
        <v>-</v>
      </c>
      <c r="O275" s="30">
        <v>7.95</v>
      </c>
      <c r="P275" s="298">
        <v>2</v>
      </c>
      <c r="Q275" s="127">
        <f t="shared" si="171"/>
        <v>2.3115034367258646E-3</v>
      </c>
      <c r="R275" s="658">
        <f t="shared" si="165"/>
        <v>2.4033839646221879E-3</v>
      </c>
      <c r="S275" s="64">
        <v>8.5500000000000007</v>
      </c>
      <c r="T275" s="298">
        <v>2.9470000000000001</v>
      </c>
      <c r="U275" s="127">
        <f t="shared" si="172"/>
        <v>3.4185778716054123E-3</v>
      </c>
      <c r="V275" s="658">
        <f t="shared" si="166"/>
        <v>2.1161135259362852E-3</v>
      </c>
      <c r="W275" s="64">
        <v>0</v>
      </c>
      <c r="X275" s="298">
        <v>0</v>
      </c>
      <c r="Y275" s="127">
        <f t="shared" si="173"/>
        <v>0</v>
      </c>
      <c r="Z275" s="127">
        <f t="shared" si="167"/>
        <v>0</v>
      </c>
    </row>
    <row r="276" spans="2:26" x14ac:dyDescent="0.25">
      <c r="B276" s="262" t="s">
        <v>438</v>
      </c>
      <c r="C276" s="32">
        <v>1</v>
      </c>
      <c r="D276" s="297">
        <v>0</v>
      </c>
      <c r="E276" s="126">
        <f t="shared" si="168"/>
        <v>1.6501650165016502E-3</v>
      </c>
      <c r="F276" s="657" t="str">
        <f t="shared" si="162"/>
        <v>-</v>
      </c>
      <c r="G276" s="63">
        <v>0</v>
      </c>
      <c r="H276" s="297">
        <v>0</v>
      </c>
      <c r="I276" s="126">
        <f t="shared" si="169"/>
        <v>0</v>
      </c>
      <c r="J276" s="657">
        <f t="shared" si="163"/>
        <v>0</v>
      </c>
      <c r="K276" s="63">
        <v>1</v>
      </c>
      <c r="L276" s="297">
        <v>0</v>
      </c>
      <c r="M276" s="126">
        <f t="shared" si="170"/>
        <v>1.0582010582010581E-2</v>
      </c>
      <c r="N276" s="126" t="str">
        <f t="shared" si="164"/>
        <v>-</v>
      </c>
      <c r="O276" s="32">
        <v>5</v>
      </c>
      <c r="P276" s="297">
        <v>3</v>
      </c>
      <c r="Q276" s="126">
        <f t="shared" si="171"/>
        <v>1.4537757463684684E-3</v>
      </c>
      <c r="R276" s="657">
        <f t="shared" si="165"/>
        <v>3.6050759469332819E-3</v>
      </c>
      <c r="S276" s="63">
        <v>2</v>
      </c>
      <c r="T276" s="297">
        <v>2</v>
      </c>
      <c r="U276" s="126">
        <f t="shared" si="172"/>
        <v>7.9966733838723089E-4</v>
      </c>
      <c r="V276" s="657">
        <f t="shared" si="166"/>
        <v>1.4361136925254733E-3</v>
      </c>
      <c r="W276" s="63">
        <v>1</v>
      </c>
      <c r="X276" s="297">
        <v>1</v>
      </c>
      <c r="Y276" s="126">
        <f t="shared" si="173"/>
        <v>1.8283875450240432E-3</v>
      </c>
      <c r="Z276" s="126">
        <f t="shared" si="167"/>
        <v>5.6368832545109155E-3</v>
      </c>
    </row>
    <row r="277" spans="2:26" x14ac:dyDescent="0.25">
      <c r="B277" s="263" t="s">
        <v>453</v>
      </c>
      <c r="C277" s="30">
        <v>0</v>
      </c>
      <c r="D277" s="298">
        <v>0</v>
      </c>
      <c r="E277" s="127">
        <f t="shared" si="168"/>
        <v>0</v>
      </c>
      <c r="F277" s="658" t="str">
        <f t="shared" si="162"/>
        <v>-</v>
      </c>
      <c r="G277" s="64">
        <v>0</v>
      </c>
      <c r="H277" s="298">
        <v>1</v>
      </c>
      <c r="I277" s="127">
        <f t="shared" si="169"/>
        <v>0</v>
      </c>
      <c r="J277" s="658">
        <f t="shared" si="163"/>
        <v>9.6255655019732416E-3</v>
      </c>
      <c r="K277" s="64">
        <v>0</v>
      </c>
      <c r="L277" s="298">
        <v>0</v>
      </c>
      <c r="M277" s="127">
        <f t="shared" si="170"/>
        <v>0</v>
      </c>
      <c r="N277" s="127" t="str">
        <f t="shared" si="164"/>
        <v>-</v>
      </c>
      <c r="O277" s="30">
        <v>1</v>
      </c>
      <c r="P277" s="298">
        <v>0</v>
      </c>
      <c r="Q277" s="127">
        <f t="shared" si="171"/>
        <v>2.9075514927369368E-4</v>
      </c>
      <c r="R277" s="658">
        <f t="shared" si="165"/>
        <v>0</v>
      </c>
      <c r="S277" s="64">
        <v>0.95</v>
      </c>
      <c r="T277" s="298">
        <v>1</v>
      </c>
      <c r="U277" s="127">
        <f t="shared" si="172"/>
        <v>3.7984198573393465E-4</v>
      </c>
      <c r="V277" s="658">
        <f t="shared" si="166"/>
        <v>7.1805684626273666E-4</v>
      </c>
      <c r="W277" s="64">
        <v>0</v>
      </c>
      <c r="X277" s="298">
        <v>0</v>
      </c>
      <c r="Y277" s="127">
        <f t="shared" si="173"/>
        <v>0</v>
      </c>
      <c r="Z277" s="127">
        <f t="shared" si="167"/>
        <v>0</v>
      </c>
    </row>
    <row r="278" spans="2:26" x14ac:dyDescent="0.25">
      <c r="B278" s="262" t="s">
        <v>454</v>
      </c>
      <c r="C278" s="32">
        <v>0</v>
      </c>
      <c r="D278" s="297">
        <v>0</v>
      </c>
      <c r="E278" s="126">
        <f t="shared" si="168"/>
        <v>0</v>
      </c>
      <c r="F278" s="657" t="str">
        <f t="shared" si="162"/>
        <v>-</v>
      </c>
      <c r="G278" s="63">
        <v>0</v>
      </c>
      <c r="H278" s="297">
        <v>0</v>
      </c>
      <c r="I278" s="126">
        <f t="shared" si="169"/>
        <v>0</v>
      </c>
      <c r="J278" s="657">
        <f t="shared" si="163"/>
        <v>0</v>
      </c>
      <c r="K278" s="63">
        <v>0</v>
      </c>
      <c r="L278" s="297">
        <v>0</v>
      </c>
      <c r="M278" s="126">
        <f t="shared" si="170"/>
        <v>0</v>
      </c>
      <c r="N278" s="126" t="str">
        <f t="shared" si="164"/>
        <v>-</v>
      </c>
      <c r="O278" s="32">
        <v>0</v>
      </c>
      <c r="P278" s="297">
        <v>0</v>
      </c>
      <c r="Q278" s="126">
        <f t="shared" si="171"/>
        <v>0</v>
      </c>
      <c r="R278" s="657">
        <f t="shared" si="165"/>
        <v>0</v>
      </c>
      <c r="S278" s="63">
        <v>0</v>
      </c>
      <c r="T278" s="297">
        <v>0</v>
      </c>
      <c r="U278" s="126">
        <f t="shared" si="172"/>
        <v>0</v>
      </c>
      <c r="V278" s="657">
        <f t="shared" si="166"/>
        <v>0</v>
      </c>
      <c r="W278" s="63">
        <v>0</v>
      </c>
      <c r="X278" s="297">
        <v>0</v>
      </c>
      <c r="Y278" s="126">
        <f t="shared" si="173"/>
        <v>0</v>
      </c>
      <c r="Z278" s="126">
        <f t="shared" si="167"/>
        <v>0</v>
      </c>
    </row>
    <row r="279" spans="2:26" x14ac:dyDescent="0.25">
      <c r="B279" s="263" t="s">
        <v>439</v>
      </c>
      <c r="C279" s="30">
        <v>0</v>
      </c>
      <c r="D279" s="298">
        <v>0</v>
      </c>
      <c r="E279" s="127">
        <f t="shared" si="168"/>
        <v>0</v>
      </c>
      <c r="F279" s="658" t="str">
        <f t="shared" si="162"/>
        <v>-</v>
      </c>
      <c r="G279" s="64">
        <v>0</v>
      </c>
      <c r="H279" s="298">
        <v>0</v>
      </c>
      <c r="I279" s="127">
        <f t="shared" si="169"/>
        <v>0</v>
      </c>
      <c r="J279" s="658">
        <f t="shared" si="163"/>
        <v>0</v>
      </c>
      <c r="K279" s="64">
        <v>0</v>
      </c>
      <c r="L279" s="298">
        <v>0</v>
      </c>
      <c r="M279" s="127">
        <f t="shared" si="170"/>
        <v>0</v>
      </c>
      <c r="N279" s="127" t="str">
        <f t="shared" si="164"/>
        <v>-</v>
      </c>
      <c r="O279" s="30">
        <v>1.95</v>
      </c>
      <c r="P279" s="298">
        <v>0.94699999999999995</v>
      </c>
      <c r="Q279" s="127">
        <f t="shared" si="171"/>
        <v>5.6697254108370259E-4</v>
      </c>
      <c r="R279" s="658">
        <f t="shared" si="165"/>
        <v>1.1380023072486058E-3</v>
      </c>
      <c r="S279" s="64">
        <v>0</v>
      </c>
      <c r="T279" s="298">
        <v>1.9470000000000001</v>
      </c>
      <c r="U279" s="127">
        <f t="shared" si="172"/>
        <v>0</v>
      </c>
      <c r="V279" s="658">
        <f t="shared" si="166"/>
        <v>1.3980566796735483E-3</v>
      </c>
      <c r="W279" s="64">
        <v>0</v>
      </c>
      <c r="X279" s="298">
        <v>0</v>
      </c>
      <c r="Y279" s="127">
        <f t="shared" si="173"/>
        <v>0</v>
      </c>
      <c r="Z279" s="127">
        <f t="shared" si="167"/>
        <v>0</v>
      </c>
    </row>
    <row r="280" spans="2:26" x14ac:dyDescent="0.25">
      <c r="B280" s="262" t="s">
        <v>440</v>
      </c>
      <c r="C280" s="32">
        <v>457.5</v>
      </c>
      <c r="D280" s="297">
        <v>0</v>
      </c>
      <c r="E280" s="126">
        <f t="shared" si="168"/>
        <v>0.75495049504950495</v>
      </c>
      <c r="F280" s="657" t="str">
        <f t="shared" si="162"/>
        <v>-</v>
      </c>
      <c r="G280" s="63">
        <v>294</v>
      </c>
      <c r="H280" s="297">
        <v>74.47</v>
      </c>
      <c r="I280" s="126">
        <f t="shared" si="169"/>
        <v>0.75</v>
      </c>
      <c r="J280" s="657">
        <f t="shared" si="163"/>
        <v>0.71681586293194721</v>
      </c>
      <c r="K280" s="63">
        <v>69</v>
      </c>
      <c r="L280" s="297">
        <v>0</v>
      </c>
      <c r="M280" s="126">
        <f t="shared" si="170"/>
        <v>0.73015873015873012</v>
      </c>
      <c r="N280" s="126" t="str">
        <f t="shared" si="164"/>
        <v>-</v>
      </c>
      <c r="O280" s="32">
        <v>2466.4899999999998</v>
      </c>
      <c r="P280" s="297">
        <v>606.46100000000001</v>
      </c>
      <c r="Q280" s="126">
        <f t="shared" si="171"/>
        <v>0.71714466813207267</v>
      </c>
      <c r="R280" s="657">
        <f t="shared" si="165"/>
        <v>0.72877932128436829</v>
      </c>
      <c r="S280" s="63">
        <v>1817.95</v>
      </c>
      <c r="T280" s="297">
        <v>1075.1374000000001</v>
      </c>
      <c r="U280" s="126">
        <f t="shared" si="172"/>
        <v>0.72687761891053326</v>
      </c>
      <c r="V280" s="657">
        <f t="shared" si="166"/>
        <v>0.7720097707431185</v>
      </c>
      <c r="W280" s="63">
        <v>417.42</v>
      </c>
      <c r="X280" s="297">
        <v>133.108</v>
      </c>
      <c r="Y280" s="126">
        <f t="shared" si="173"/>
        <v>0.76320552904393613</v>
      </c>
      <c r="Z280" s="126">
        <f t="shared" si="167"/>
        <v>0.75031425624143888</v>
      </c>
    </row>
    <row r="281" spans="2:26" x14ac:dyDescent="0.25">
      <c r="B281" s="440" t="s">
        <v>455</v>
      </c>
      <c r="C281" s="649">
        <v>0</v>
      </c>
      <c r="D281" s="684">
        <v>0</v>
      </c>
      <c r="E281" s="441">
        <f t="shared" si="168"/>
        <v>0</v>
      </c>
      <c r="F281" s="659" t="str">
        <f t="shared" si="162"/>
        <v>-</v>
      </c>
      <c r="G281" s="672">
        <v>0</v>
      </c>
      <c r="H281" s="684">
        <v>0</v>
      </c>
      <c r="I281" s="441">
        <f t="shared" si="169"/>
        <v>0</v>
      </c>
      <c r="J281" s="659">
        <f t="shared" si="163"/>
        <v>0</v>
      </c>
      <c r="K281" s="672">
        <v>0</v>
      </c>
      <c r="L281" s="684">
        <v>0</v>
      </c>
      <c r="M281" s="441">
        <f t="shared" si="170"/>
        <v>0</v>
      </c>
      <c r="N281" s="441" t="str">
        <f t="shared" si="164"/>
        <v>-</v>
      </c>
      <c r="O281" s="649">
        <v>0</v>
      </c>
      <c r="P281" s="684">
        <v>0</v>
      </c>
      <c r="Q281" s="441">
        <f t="shared" si="171"/>
        <v>0</v>
      </c>
      <c r="R281" s="659">
        <f t="shared" si="165"/>
        <v>0</v>
      </c>
      <c r="S281" s="672">
        <v>1</v>
      </c>
      <c r="T281" s="684">
        <v>0</v>
      </c>
      <c r="U281" s="441">
        <f t="shared" si="172"/>
        <v>3.9983366919361544E-4</v>
      </c>
      <c r="V281" s="659">
        <f t="shared" si="166"/>
        <v>0</v>
      </c>
      <c r="W281" s="672">
        <v>0</v>
      </c>
      <c r="X281" s="684">
        <v>0</v>
      </c>
      <c r="Y281" s="441">
        <f t="shared" si="173"/>
        <v>0</v>
      </c>
      <c r="Z281" s="441">
        <f t="shared" si="167"/>
        <v>0</v>
      </c>
    </row>
    <row r="282" spans="2:26" x14ac:dyDescent="0.25">
      <c r="B282" s="407" t="s">
        <v>456</v>
      </c>
      <c r="C282" s="650">
        <v>0</v>
      </c>
      <c r="D282" s="685">
        <v>0</v>
      </c>
      <c r="E282" s="416">
        <f t="shared" si="168"/>
        <v>0</v>
      </c>
      <c r="F282" s="660" t="str">
        <f t="shared" si="162"/>
        <v>-</v>
      </c>
      <c r="G282" s="673">
        <v>0</v>
      </c>
      <c r="H282" s="685">
        <v>0</v>
      </c>
      <c r="I282" s="416">
        <f t="shared" si="169"/>
        <v>0</v>
      </c>
      <c r="J282" s="660">
        <f t="shared" si="163"/>
        <v>0</v>
      </c>
      <c r="K282" s="673">
        <v>0</v>
      </c>
      <c r="L282" s="685">
        <v>0</v>
      </c>
      <c r="M282" s="416">
        <f t="shared" si="170"/>
        <v>0</v>
      </c>
      <c r="N282" s="416" t="str">
        <f t="shared" si="164"/>
        <v>-</v>
      </c>
      <c r="O282" s="650">
        <v>0</v>
      </c>
      <c r="P282" s="685">
        <v>0</v>
      </c>
      <c r="Q282" s="416">
        <f t="shared" si="171"/>
        <v>0</v>
      </c>
      <c r="R282" s="660">
        <f t="shared" si="165"/>
        <v>0</v>
      </c>
      <c r="S282" s="673">
        <v>0</v>
      </c>
      <c r="T282" s="685">
        <v>0</v>
      </c>
      <c r="U282" s="416">
        <f t="shared" si="172"/>
        <v>0</v>
      </c>
      <c r="V282" s="660">
        <f t="shared" si="166"/>
        <v>0</v>
      </c>
      <c r="W282" s="673">
        <v>0</v>
      </c>
      <c r="X282" s="685">
        <v>0</v>
      </c>
      <c r="Y282" s="416">
        <f t="shared" si="173"/>
        <v>0</v>
      </c>
      <c r="Z282" s="416">
        <f t="shared" si="167"/>
        <v>0</v>
      </c>
    </row>
    <row r="283" spans="2:26" x14ac:dyDescent="0.25">
      <c r="B283" s="410" t="s">
        <v>457</v>
      </c>
      <c r="C283" s="650">
        <v>0</v>
      </c>
      <c r="D283" s="685">
        <v>0</v>
      </c>
      <c r="E283" s="416">
        <f t="shared" si="168"/>
        <v>0</v>
      </c>
      <c r="F283" s="660" t="str">
        <f t="shared" si="162"/>
        <v>-</v>
      </c>
      <c r="G283" s="673">
        <v>0</v>
      </c>
      <c r="H283" s="685">
        <v>0</v>
      </c>
      <c r="I283" s="416">
        <f t="shared" si="169"/>
        <v>0</v>
      </c>
      <c r="J283" s="660">
        <f t="shared" si="163"/>
        <v>0</v>
      </c>
      <c r="K283" s="673">
        <v>0</v>
      </c>
      <c r="L283" s="685">
        <v>0</v>
      </c>
      <c r="M283" s="416">
        <f t="shared" si="170"/>
        <v>0</v>
      </c>
      <c r="N283" s="416" t="str">
        <f t="shared" si="164"/>
        <v>-</v>
      </c>
      <c r="O283" s="650">
        <v>0</v>
      </c>
      <c r="P283" s="685">
        <v>0</v>
      </c>
      <c r="Q283" s="416">
        <f t="shared" si="171"/>
        <v>0</v>
      </c>
      <c r="R283" s="660">
        <f t="shared" si="165"/>
        <v>0</v>
      </c>
      <c r="S283" s="673">
        <v>0</v>
      </c>
      <c r="T283" s="685">
        <v>0</v>
      </c>
      <c r="U283" s="416">
        <f t="shared" si="172"/>
        <v>0</v>
      </c>
      <c r="V283" s="660">
        <f t="shared" si="166"/>
        <v>0</v>
      </c>
      <c r="W283" s="673">
        <v>0</v>
      </c>
      <c r="X283" s="685">
        <v>0</v>
      </c>
      <c r="Y283" s="416">
        <f t="shared" si="173"/>
        <v>0</v>
      </c>
      <c r="Z283" s="416">
        <f t="shared" si="167"/>
        <v>0</v>
      </c>
    </row>
    <row r="284" spans="2:26" x14ac:dyDescent="0.25">
      <c r="B284" s="409" t="s">
        <v>458</v>
      </c>
      <c r="C284" s="651">
        <v>0</v>
      </c>
      <c r="D284" s="686">
        <v>0</v>
      </c>
      <c r="E284" s="417">
        <f t="shared" si="168"/>
        <v>0</v>
      </c>
      <c r="F284" s="661" t="str">
        <f t="shared" si="162"/>
        <v>-</v>
      </c>
      <c r="G284" s="674">
        <v>0</v>
      </c>
      <c r="H284" s="686">
        <v>0</v>
      </c>
      <c r="I284" s="417">
        <f t="shared" si="169"/>
        <v>0</v>
      </c>
      <c r="J284" s="661">
        <f t="shared" si="163"/>
        <v>0</v>
      </c>
      <c r="K284" s="674">
        <v>0</v>
      </c>
      <c r="L284" s="686">
        <v>0</v>
      </c>
      <c r="M284" s="417">
        <f t="shared" si="170"/>
        <v>0</v>
      </c>
      <c r="N284" s="417" t="str">
        <f t="shared" si="164"/>
        <v>-</v>
      </c>
      <c r="O284" s="651">
        <v>0</v>
      </c>
      <c r="P284" s="686">
        <v>0</v>
      </c>
      <c r="Q284" s="417">
        <f t="shared" si="171"/>
        <v>0</v>
      </c>
      <c r="R284" s="661">
        <f t="shared" si="165"/>
        <v>0</v>
      </c>
      <c r="S284" s="674">
        <v>0</v>
      </c>
      <c r="T284" s="686">
        <v>0</v>
      </c>
      <c r="U284" s="417">
        <f t="shared" si="172"/>
        <v>0</v>
      </c>
      <c r="V284" s="661">
        <f t="shared" si="166"/>
        <v>0</v>
      </c>
      <c r="W284" s="674">
        <v>0</v>
      </c>
      <c r="X284" s="686">
        <v>0</v>
      </c>
      <c r="Y284" s="417">
        <f t="shared" si="173"/>
        <v>0</v>
      </c>
      <c r="Z284" s="417">
        <f t="shared" si="167"/>
        <v>0</v>
      </c>
    </row>
    <row r="285" spans="2:26" x14ac:dyDescent="0.25">
      <c r="B285" s="409" t="s">
        <v>459</v>
      </c>
      <c r="C285" s="651">
        <v>0</v>
      </c>
      <c r="D285" s="686">
        <v>0</v>
      </c>
      <c r="E285" s="417">
        <f t="shared" si="168"/>
        <v>0</v>
      </c>
      <c r="F285" s="661" t="str">
        <f t="shared" si="162"/>
        <v>-</v>
      </c>
      <c r="G285" s="674">
        <v>0</v>
      </c>
      <c r="H285" s="686">
        <v>0</v>
      </c>
      <c r="I285" s="417">
        <f t="shared" si="169"/>
        <v>0</v>
      </c>
      <c r="J285" s="661">
        <f t="shared" si="163"/>
        <v>0</v>
      </c>
      <c r="K285" s="674">
        <v>0</v>
      </c>
      <c r="L285" s="686">
        <v>0</v>
      </c>
      <c r="M285" s="417">
        <f t="shared" si="170"/>
        <v>0</v>
      </c>
      <c r="N285" s="417" t="str">
        <f t="shared" si="164"/>
        <v>-</v>
      </c>
      <c r="O285" s="651">
        <v>0</v>
      </c>
      <c r="P285" s="686">
        <v>0</v>
      </c>
      <c r="Q285" s="417">
        <f t="shared" si="171"/>
        <v>0</v>
      </c>
      <c r="R285" s="661">
        <f t="shared" si="165"/>
        <v>0</v>
      </c>
      <c r="S285" s="674">
        <v>0</v>
      </c>
      <c r="T285" s="686">
        <v>0</v>
      </c>
      <c r="U285" s="417">
        <f t="shared" si="172"/>
        <v>0</v>
      </c>
      <c r="V285" s="661">
        <f t="shared" si="166"/>
        <v>0</v>
      </c>
      <c r="W285" s="674">
        <v>0</v>
      </c>
      <c r="X285" s="686">
        <v>0</v>
      </c>
      <c r="Y285" s="417">
        <f t="shared" si="173"/>
        <v>0</v>
      </c>
      <c r="Z285" s="417">
        <f t="shared" si="167"/>
        <v>0</v>
      </c>
    </row>
    <row r="286" spans="2:26" x14ac:dyDescent="0.25">
      <c r="B286" s="411" t="s">
        <v>460</v>
      </c>
      <c r="C286" s="652">
        <v>0</v>
      </c>
      <c r="D286" s="687">
        <v>0</v>
      </c>
      <c r="E286" s="418">
        <f t="shared" si="168"/>
        <v>0</v>
      </c>
      <c r="F286" s="662" t="str">
        <f t="shared" si="162"/>
        <v>-</v>
      </c>
      <c r="G286" s="675">
        <v>0</v>
      </c>
      <c r="H286" s="687">
        <v>0</v>
      </c>
      <c r="I286" s="418">
        <f t="shared" si="169"/>
        <v>0</v>
      </c>
      <c r="J286" s="662">
        <f t="shared" si="163"/>
        <v>0</v>
      </c>
      <c r="K286" s="675">
        <v>0</v>
      </c>
      <c r="L286" s="687">
        <v>0</v>
      </c>
      <c r="M286" s="418">
        <f t="shared" si="170"/>
        <v>0</v>
      </c>
      <c r="N286" s="418" t="str">
        <f t="shared" si="164"/>
        <v>-</v>
      </c>
      <c r="O286" s="652">
        <v>0</v>
      </c>
      <c r="P286" s="687">
        <v>0</v>
      </c>
      <c r="Q286" s="418">
        <f t="shared" si="171"/>
        <v>0</v>
      </c>
      <c r="R286" s="662">
        <f t="shared" si="165"/>
        <v>0</v>
      </c>
      <c r="S286" s="675">
        <v>0</v>
      </c>
      <c r="T286" s="687">
        <v>0</v>
      </c>
      <c r="U286" s="418">
        <f t="shared" si="172"/>
        <v>0</v>
      </c>
      <c r="V286" s="662">
        <f t="shared" si="166"/>
        <v>0</v>
      </c>
      <c r="W286" s="675">
        <v>0</v>
      </c>
      <c r="X286" s="687">
        <v>0</v>
      </c>
      <c r="Y286" s="418">
        <f t="shared" si="173"/>
        <v>0</v>
      </c>
      <c r="Z286" s="418">
        <f t="shared" si="167"/>
        <v>0</v>
      </c>
    </row>
    <row r="287" spans="2:26" x14ac:dyDescent="0.25">
      <c r="B287" s="404" t="s">
        <v>461</v>
      </c>
      <c r="C287" s="651">
        <v>0</v>
      </c>
      <c r="D287" s="686">
        <v>0</v>
      </c>
      <c r="E287" s="417">
        <f t="shared" si="168"/>
        <v>0</v>
      </c>
      <c r="F287" s="661" t="str">
        <f t="shared" si="162"/>
        <v>-</v>
      </c>
      <c r="G287" s="674">
        <v>0</v>
      </c>
      <c r="H287" s="686">
        <v>0</v>
      </c>
      <c r="I287" s="417">
        <f t="shared" si="169"/>
        <v>0</v>
      </c>
      <c r="J287" s="661">
        <f t="shared" si="163"/>
        <v>0</v>
      </c>
      <c r="K287" s="674">
        <v>0</v>
      </c>
      <c r="L287" s="686">
        <v>0</v>
      </c>
      <c r="M287" s="417">
        <f t="shared" si="170"/>
        <v>0</v>
      </c>
      <c r="N287" s="417" t="str">
        <f t="shared" si="164"/>
        <v>-</v>
      </c>
      <c r="O287" s="651">
        <v>0</v>
      </c>
      <c r="P287" s="686">
        <v>0</v>
      </c>
      <c r="Q287" s="417">
        <f t="shared" si="171"/>
        <v>0</v>
      </c>
      <c r="R287" s="661">
        <f t="shared" si="165"/>
        <v>0</v>
      </c>
      <c r="S287" s="674">
        <v>1</v>
      </c>
      <c r="T287" s="686">
        <v>0</v>
      </c>
      <c r="U287" s="417">
        <f t="shared" si="172"/>
        <v>3.9983366919361544E-4</v>
      </c>
      <c r="V287" s="661">
        <f t="shared" si="166"/>
        <v>0</v>
      </c>
      <c r="W287" s="674">
        <v>0</v>
      </c>
      <c r="X287" s="686">
        <v>0</v>
      </c>
      <c r="Y287" s="417">
        <f>IFERROR(W287/W$299,"-")</f>
        <v>0</v>
      </c>
      <c r="Z287" s="417">
        <f t="shared" si="167"/>
        <v>0</v>
      </c>
    </row>
    <row r="288" spans="2:26" x14ac:dyDescent="0.25">
      <c r="B288" s="404" t="s">
        <v>462</v>
      </c>
      <c r="C288" s="651">
        <v>0</v>
      </c>
      <c r="D288" s="686">
        <v>0</v>
      </c>
      <c r="E288" s="417">
        <f t="shared" si="168"/>
        <v>0</v>
      </c>
      <c r="F288" s="661" t="str">
        <f t="shared" si="162"/>
        <v>-</v>
      </c>
      <c r="G288" s="674">
        <v>0</v>
      </c>
      <c r="H288" s="686">
        <v>0</v>
      </c>
      <c r="I288" s="417">
        <f t="shared" si="169"/>
        <v>0</v>
      </c>
      <c r="J288" s="661">
        <f t="shared" si="163"/>
        <v>0</v>
      </c>
      <c r="K288" s="674">
        <v>0</v>
      </c>
      <c r="L288" s="686">
        <v>0</v>
      </c>
      <c r="M288" s="417">
        <f t="shared" si="170"/>
        <v>0</v>
      </c>
      <c r="N288" s="417" t="str">
        <f t="shared" si="164"/>
        <v>-</v>
      </c>
      <c r="O288" s="651">
        <v>0</v>
      </c>
      <c r="P288" s="686">
        <v>0</v>
      </c>
      <c r="Q288" s="417">
        <f t="shared" si="171"/>
        <v>0</v>
      </c>
      <c r="R288" s="661">
        <f t="shared" si="165"/>
        <v>0</v>
      </c>
      <c r="S288" s="674">
        <v>0</v>
      </c>
      <c r="T288" s="686">
        <v>0</v>
      </c>
      <c r="U288" s="417">
        <f t="shared" si="172"/>
        <v>0</v>
      </c>
      <c r="V288" s="661">
        <f t="shared" si="166"/>
        <v>0</v>
      </c>
      <c r="W288" s="674">
        <v>0</v>
      </c>
      <c r="X288" s="686">
        <v>0</v>
      </c>
      <c r="Y288" s="417">
        <f t="shared" si="173"/>
        <v>0</v>
      </c>
      <c r="Z288" s="417">
        <f t="shared" si="167"/>
        <v>0</v>
      </c>
    </row>
    <row r="289" spans="1:26" x14ac:dyDescent="0.25">
      <c r="B289" s="404" t="s">
        <v>463</v>
      </c>
      <c r="C289" s="651">
        <v>0</v>
      </c>
      <c r="D289" s="686">
        <v>0</v>
      </c>
      <c r="E289" s="417">
        <f t="shared" si="168"/>
        <v>0</v>
      </c>
      <c r="F289" s="661" t="str">
        <f t="shared" si="162"/>
        <v>-</v>
      </c>
      <c r="G289" s="674">
        <v>0</v>
      </c>
      <c r="H289" s="686">
        <v>0</v>
      </c>
      <c r="I289" s="417">
        <f t="shared" si="169"/>
        <v>0</v>
      </c>
      <c r="J289" s="661">
        <f t="shared" si="163"/>
        <v>0</v>
      </c>
      <c r="K289" s="674">
        <v>0</v>
      </c>
      <c r="L289" s="686">
        <v>0</v>
      </c>
      <c r="M289" s="417">
        <f t="shared" si="170"/>
        <v>0</v>
      </c>
      <c r="N289" s="417" t="str">
        <f t="shared" si="164"/>
        <v>-</v>
      </c>
      <c r="O289" s="651">
        <v>0</v>
      </c>
      <c r="P289" s="686">
        <v>0</v>
      </c>
      <c r="Q289" s="417">
        <f t="shared" si="171"/>
        <v>0</v>
      </c>
      <c r="R289" s="661">
        <f t="shared" si="165"/>
        <v>0</v>
      </c>
      <c r="S289" s="674">
        <v>0</v>
      </c>
      <c r="T289" s="686">
        <v>0</v>
      </c>
      <c r="U289" s="417">
        <f t="shared" si="172"/>
        <v>0</v>
      </c>
      <c r="V289" s="661">
        <f t="shared" si="166"/>
        <v>0</v>
      </c>
      <c r="W289" s="674">
        <v>0</v>
      </c>
      <c r="X289" s="686">
        <v>0</v>
      </c>
      <c r="Y289" s="417">
        <f t="shared" si="173"/>
        <v>0</v>
      </c>
      <c r="Z289" s="417">
        <f t="shared" si="167"/>
        <v>0</v>
      </c>
    </row>
    <row r="290" spans="1:26" x14ac:dyDescent="0.25">
      <c r="B290" s="404" t="s">
        <v>464</v>
      </c>
      <c r="C290" s="651">
        <v>0</v>
      </c>
      <c r="D290" s="686">
        <v>0</v>
      </c>
      <c r="E290" s="417">
        <f t="shared" si="168"/>
        <v>0</v>
      </c>
      <c r="F290" s="661" t="str">
        <f t="shared" si="162"/>
        <v>-</v>
      </c>
      <c r="G290" s="674">
        <v>0</v>
      </c>
      <c r="H290" s="686">
        <v>0</v>
      </c>
      <c r="I290" s="417">
        <f t="shared" si="169"/>
        <v>0</v>
      </c>
      <c r="J290" s="661">
        <f t="shared" si="163"/>
        <v>0</v>
      </c>
      <c r="K290" s="674">
        <v>0</v>
      </c>
      <c r="L290" s="686">
        <v>0</v>
      </c>
      <c r="M290" s="417">
        <f t="shared" si="170"/>
        <v>0</v>
      </c>
      <c r="N290" s="417" t="str">
        <f t="shared" si="164"/>
        <v>-</v>
      </c>
      <c r="O290" s="651">
        <v>0</v>
      </c>
      <c r="P290" s="686">
        <v>0</v>
      </c>
      <c r="Q290" s="417">
        <f t="shared" si="171"/>
        <v>0</v>
      </c>
      <c r="R290" s="661">
        <f t="shared" si="165"/>
        <v>0</v>
      </c>
      <c r="S290" s="674">
        <v>0</v>
      </c>
      <c r="T290" s="686">
        <v>0</v>
      </c>
      <c r="U290" s="417">
        <f t="shared" si="172"/>
        <v>0</v>
      </c>
      <c r="V290" s="661">
        <f t="shared" si="166"/>
        <v>0</v>
      </c>
      <c r="W290" s="674">
        <v>0</v>
      </c>
      <c r="X290" s="686">
        <v>0</v>
      </c>
      <c r="Y290" s="417">
        <f t="shared" si="173"/>
        <v>0</v>
      </c>
      <c r="Z290" s="417">
        <f t="shared" si="167"/>
        <v>0</v>
      </c>
    </row>
    <row r="291" spans="1:26" x14ac:dyDescent="0.25">
      <c r="B291" s="404" t="s">
        <v>465</v>
      </c>
      <c r="C291" s="651">
        <v>0</v>
      </c>
      <c r="D291" s="686">
        <v>0</v>
      </c>
      <c r="E291" s="417">
        <f t="shared" si="168"/>
        <v>0</v>
      </c>
      <c r="F291" s="661" t="str">
        <f t="shared" si="162"/>
        <v>-</v>
      </c>
      <c r="G291" s="674">
        <v>0</v>
      </c>
      <c r="H291" s="686">
        <v>0</v>
      </c>
      <c r="I291" s="417">
        <f t="shared" si="169"/>
        <v>0</v>
      </c>
      <c r="J291" s="661">
        <f t="shared" si="163"/>
        <v>0</v>
      </c>
      <c r="K291" s="674">
        <v>0</v>
      </c>
      <c r="L291" s="686">
        <v>0</v>
      </c>
      <c r="M291" s="417">
        <f t="shared" si="170"/>
        <v>0</v>
      </c>
      <c r="N291" s="417" t="str">
        <f t="shared" si="164"/>
        <v>-</v>
      </c>
      <c r="O291" s="651">
        <v>0</v>
      </c>
      <c r="P291" s="686">
        <v>0</v>
      </c>
      <c r="Q291" s="417">
        <f t="shared" si="171"/>
        <v>0</v>
      </c>
      <c r="R291" s="661">
        <f t="shared" si="165"/>
        <v>0</v>
      </c>
      <c r="S291" s="674">
        <v>0</v>
      </c>
      <c r="T291" s="686">
        <v>0</v>
      </c>
      <c r="U291" s="417">
        <f t="shared" si="172"/>
        <v>0</v>
      </c>
      <c r="V291" s="661">
        <f t="shared" si="166"/>
        <v>0</v>
      </c>
      <c r="W291" s="674">
        <v>0</v>
      </c>
      <c r="X291" s="686">
        <v>0</v>
      </c>
      <c r="Y291" s="417">
        <f t="shared" si="173"/>
        <v>0</v>
      </c>
      <c r="Z291" s="417">
        <f t="shared" si="167"/>
        <v>0</v>
      </c>
    </row>
    <row r="292" spans="1:26" x14ac:dyDescent="0.25">
      <c r="B292" s="408" t="s">
        <v>466</v>
      </c>
      <c r="C292" s="652">
        <v>0</v>
      </c>
      <c r="D292" s="687">
        <v>0</v>
      </c>
      <c r="E292" s="418">
        <f t="shared" si="168"/>
        <v>0</v>
      </c>
      <c r="F292" s="662" t="str">
        <f t="shared" si="162"/>
        <v>-</v>
      </c>
      <c r="G292" s="675">
        <v>0</v>
      </c>
      <c r="H292" s="687">
        <v>0</v>
      </c>
      <c r="I292" s="418">
        <f t="shared" si="169"/>
        <v>0</v>
      </c>
      <c r="J292" s="662">
        <f t="shared" si="163"/>
        <v>0</v>
      </c>
      <c r="K292" s="675">
        <v>0</v>
      </c>
      <c r="L292" s="687">
        <v>0</v>
      </c>
      <c r="M292" s="418">
        <f t="shared" si="170"/>
        <v>0</v>
      </c>
      <c r="N292" s="418" t="str">
        <f t="shared" si="164"/>
        <v>-</v>
      </c>
      <c r="O292" s="652">
        <v>0</v>
      </c>
      <c r="P292" s="687">
        <v>0</v>
      </c>
      <c r="Q292" s="418">
        <f t="shared" si="171"/>
        <v>0</v>
      </c>
      <c r="R292" s="662">
        <f t="shared" si="165"/>
        <v>0</v>
      </c>
      <c r="S292" s="675">
        <v>0</v>
      </c>
      <c r="T292" s="687">
        <v>0</v>
      </c>
      <c r="U292" s="418">
        <f t="shared" si="172"/>
        <v>0</v>
      </c>
      <c r="V292" s="662">
        <f t="shared" si="166"/>
        <v>0</v>
      </c>
      <c r="W292" s="675">
        <v>0</v>
      </c>
      <c r="X292" s="687">
        <v>0</v>
      </c>
      <c r="Y292" s="418">
        <f t="shared" si="173"/>
        <v>0</v>
      </c>
      <c r="Z292" s="418">
        <f t="shared" si="167"/>
        <v>0</v>
      </c>
    </row>
    <row r="293" spans="1:26" x14ac:dyDescent="0.25">
      <c r="B293" s="262" t="s">
        <v>441</v>
      </c>
      <c r="C293" s="32">
        <v>0</v>
      </c>
      <c r="D293" s="297">
        <v>0</v>
      </c>
      <c r="E293" s="126">
        <f t="shared" si="168"/>
        <v>0</v>
      </c>
      <c r="F293" s="657" t="str">
        <f t="shared" si="162"/>
        <v>-</v>
      </c>
      <c r="G293" s="63">
        <v>0</v>
      </c>
      <c r="H293" s="297">
        <v>0</v>
      </c>
      <c r="I293" s="126">
        <f t="shared" si="169"/>
        <v>0</v>
      </c>
      <c r="J293" s="657">
        <f t="shared" si="163"/>
        <v>0</v>
      </c>
      <c r="K293" s="63">
        <v>0</v>
      </c>
      <c r="L293" s="297">
        <v>0</v>
      </c>
      <c r="M293" s="126">
        <f t="shared" si="170"/>
        <v>0</v>
      </c>
      <c r="N293" s="126" t="str">
        <f t="shared" si="164"/>
        <v>-</v>
      </c>
      <c r="O293" s="32">
        <v>10.5</v>
      </c>
      <c r="P293" s="297">
        <v>0</v>
      </c>
      <c r="Q293" s="126">
        <f t="shared" si="171"/>
        <v>3.0529290673737834E-3</v>
      </c>
      <c r="R293" s="657">
        <f t="shared" si="165"/>
        <v>0</v>
      </c>
      <c r="S293" s="63">
        <v>9.6</v>
      </c>
      <c r="T293" s="297">
        <v>4.78</v>
      </c>
      <c r="U293" s="126">
        <f t="shared" si="172"/>
        <v>3.8384032242587082E-3</v>
      </c>
      <c r="V293" s="657">
        <f t="shared" si="166"/>
        <v>3.4323117251358814E-3</v>
      </c>
      <c r="W293" s="63">
        <v>1</v>
      </c>
      <c r="X293" s="297">
        <v>0</v>
      </c>
      <c r="Y293" s="126">
        <f t="shared" si="173"/>
        <v>1.8283875450240432E-3</v>
      </c>
      <c r="Z293" s="126">
        <f t="shared" si="167"/>
        <v>0</v>
      </c>
    </row>
    <row r="294" spans="1:26" x14ac:dyDescent="0.25">
      <c r="B294" s="405" t="s">
        <v>467</v>
      </c>
      <c r="C294" s="653">
        <v>0</v>
      </c>
      <c r="D294" s="688">
        <v>0</v>
      </c>
      <c r="E294" s="414">
        <f t="shared" si="168"/>
        <v>0</v>
      </c>
      <c r="F294" s="663" t="str">
        <f t="shared" si="162"/>
        <v>-</v>
      </c>
      <c r="G294" s="676">
        <v>0</v>
      </c>
      <c r="H294" s="688">
        <v>0</v>
      </c>
      <c r="I294" s="414">
        <f t="shared" si="169"/>
        <v>0</v>
      </c>
      <c r="J294" s="663">
        <f t="shared" si="163"/>
        <v>0</v>
      </c>
      <c r="K294" s="676">
        <v>0</v>
      </c>
      <c r="L294" s="688">
        <v>0</v>
      </c>
      <c r="M294" s="414">
        <f t="shared" si="170"/>
        <v>0</v>
      </c>
      <c r="N294" s="414" t="str">
        <f t="shared" si="164"/>
        <v>-</v>
      </c>
      <c r="O294" s="653">
        <v>2.6</v>
      </c>
      <c r="P294" s="688">
        <v>0</v>
      </c>
      <c r="Q294" s="414">
        <f t="shared" si="171"/>
        <v>7.5596338811160352E-4</v>
      </c>
      <c r="R294" s="663">
        <f t="shared" si="165"/>
        <v>0</v>
      </c>
      <c r="S294" s="676">
        <v>1</v>
      </c>
      <c r="T294" s="688">
        <v>3.39</v>
      </c>
      <c r="U294" s="414">
        <f t="shared" si="172"/>
        <v>3.9983366919361544E-4</v>
      </c>
      <c r="V294" s="663">
        <f t="shared" si="166"/>
        <v>2.4342127088306776E-3</v>
      </c>
      <c r="W294" s="676">
        <v>0</v>
      </c>
      <c r="X294" s="688">
        <v>0</v>
      </c>
      <c r="Y294" s="414">
        <f t="shared" si="173"/>
        <v>0</v>
      </c>
      <c r="Z294" s="414">
        <f t="shared" si="167"/>
        <v>0</v>
      </c>
    </row>
    <row r="295" spans="1:26" x14ac:dyDescent="0.25">
      <c r="B295" s="406" t="s">
        <v>468</v>
      </c>
      <c r="C295" s="654">
        <v>0</v>
      </c>
      <c r="D295" s="689">
        <v>0</v>
      </c>
      <c r="E295" s="415">
        <f t="shared" si="168"/>
        <v>0</v>
      </c>
      <c r="F295" s="664" t="str">
        <f t="shared" si="162"/>
        <v>-</v>
      </c>
      <c r="G295" s="677">
        <v>0</v>
      </c>
      <c r="H295" s="689">
        <v>0</v>
      </c>
      <c r="I295" s="415">
        <f t="shared" si="169"/>
        <v>0</v>
      </c>
      <c r="J295" s="664">
        <f t="shared" si="163"/>
        <v>0</v>
      </c>
      <c r="K295" s="677">
        <v>0</v>
      </c>
      <c r="L295" s="689">
        <v>0</v>
      </c>
      <c r="M295" s="415">
        <f t="shared" si="170"/>
        <v>0</v>
      </c>
      <c r="N295" s="415" t="str">
        <f t="shared" si="164"/>
        <v>-</v>
      </c>
      <c r="O295" s="654">
        <v>0</v>
      </c>
      <c r="P295" s="689">
        <v>0</v>
      </c>
      <c r="Q295" s="415">
        <f t="shared" si="171"/>
        <v>0</v>
      </c>
      <c r="R295" s="664">
        <f t="shared" si="165"/>
        <v>0</v>
      </c>
      <c r="S295" s="677">
        <v>3.6</v>
      </c>
      <c r="T295" s="689">
        <v>1.39</v>
      </c>
      <c r="U295" s="415">
        <f t="shared" si="172"/>
        <v>1.4394012090970156E-3</v>
      </c>
      <c r="V295" s="664">
        <f t="shared" si="166"/>
        <v>9.9809901630520384E-4</v>
      </c>
      <c r="W295" s="677">
        <v>0</v>
      </c>
      <c r="X295" s="689">
        <v>0</v>
      </c>
      <c r="Y295" s="415">
        <f t="shared" si="173"/>
        <v>0</v>
      </c>
      <c r="Z295" s="415">
        <f t="shared" si="167"/>
        <v>0</v>
      </c>
    </row>
    <row r="296" spans="1:26" x14ac:dyDescent="0.25">
      <c r="B296" s="263" t="s">
        <v>443</v>
      </c>
      <c r="C296" s="30">
        <v>60.5</v>
      </c>
      <c r="D296" s="298">
        <v>0</v>
      </c>
      <c r="E296" s="127">
        <f t="shared" si="168"/>
        <v>9.9834983498349836E-2</v>
      </c>
      <c r="F296" s="658" t="str">
        <f t="shared" si="162"/>
        <v>-</v>
      </c>
      <c r="G296" s="64">
        <v>38.5</v>
      </c>
      <c r="H296" s="298">
        <v>9.14</v>
      </c>
      <c r="I296" s="127">
        <f t="shared" si="169"/>
        <v>9.8214285714285712E-2</v>
      </c>
      <c r="J296" s="658">
        <f t="shared" si="163"/>
        <v>8.7977668688035429E-2</v>
      </c>
      <c r="K296" s="64">
        <v>9</v>
      </c>
      <c r="L296" s="298">
        <v>0</v>
      </c>
      <c r="M296" s="127">
        <f t="shared" si="170"/>
        <v>9.5238095238095233E-2</v>
      </c>
      <c r="N296" s="127" t="str">
        <f t="shared" si="164"/>
        <v>-</v>
      </c>
      <c r="O296" s="30">
        <v>407.1</v>
      </c>
      <c r="P296" s="298">
        <v>98.290999999999997</v>
      </c>
      <c r="Q296" s="127">
        <f t="shared" si="171"/>
        <v>0.11836642126932069</v>
      </c>
      <c r="R296" s="658">
        <f t="shared" si="165"/>
        <v>0.11811550663333972</v>
      </c>
      <c r="S296" s="64">
        <v>280.60000000000002</v>
      </c>
      <c r="T296" s="298">
        <v>124.5622</v>
      </c>
      <c r="U296" s="127">
        <f t="shared" si="172"/>
        <v>0.1121933275757285</v>
      </c>
      <c r="V296" s="658">
        <f t="shared" si="166"/>
        <v>8.9442740495548262E-2</v>
      </c>
      <c r="W296" s="64">
        <v>57.1</v>
      </c>
      <c r="X296" s="298">
        <v>18.373999999999999</v>
      </c>
      <c r="Y296" s="127">
        <f t="shared" si="173"/>
        <v>0.10440092882087286</v>
      </c>
      <c r="Z296" s="127">
        <f t="shared" si="167"/>
        <v>0.10357209291838355</v>
      </c>
    </row>
    <row r="297" spans="1:26" x14ac:dyDescent="0.25">
      <c r="B297" s="262" t="s">
        <v>469</v>
      </c>
      <c r="C297" s="32">
        <v>0</v>
      </c>
      <c r="D297" s="297">
        <v>0</v>
      </c>
      <c r="E297" s="126">
        <f t="shared" si="168"/>
        <v>0</v>
      </c>
      <c r="F297" s="657" t="str">
        <f t="shared" si="162"/>
        <v>-</v>
      </c>
      <c r="G297" s="63">
        <v>0</v>
      </c>
      <c r="H297" s="297">
        <v>0.14000000000000001</v>
      </c>
      <c r="I297" s="126">
        <f t="shared" si="169"/>
        <v>0</v>
      </c>
      <c r="J297" s="657">
        <f t="shared" si="163"/>
        <v>1.3475791702762538E-3</v>
      </c>
      <c r="K297" s="63">
        <v>0</v>
      </c>
      <c r="L297" s="297">
        <v>0</v>
      </c>
      <c r="M297" s="126">
        <f t="shared" si="170"/>
        <v>0</v>
      </c>
      <c r="N297" s="126" t="str">
        <f t="shared" si="164"/>
        <v>-</v>
      </c>
      <c r="O297" s="32">
        <v>10.9</v>
      </c>
      <c r="P297" s="297">
        <v>0.24</v>
      </c>
      <c r="Q297" s="126">
        <f t="shared" si="171"/>
        <v>3.1692311270832608E-3</v>
      </c>
      <c r="R297" s="657">
        <f t="shared" si="165"/>
        <v>2.8840607575466253E-4</v>
      </c>
      <c r="S297" s="63">
        <v>6</v>
      </c>
      <c r="T297" s="297">
        <v>7.9870000000000001</v>
      </c>
      <c r="U297" s="126">
        <f t="shared" si="172"/>
        <v>2.399002015161693E-3</v>
      </c>
      <c r="V297" s="657">
        <f t="shared" si="166"/>
        <v>5.7351200311004779E-3</v>
      </c>
      <c r="W297" s="63">
        <v>0.95</v>
      </c>
      <c r="X297" s="297">
        <v>0.24</v>
      </c>
      <c r="Y297" s="126">
        <f t="shared" si="173"/>
        <v>1.736968167772841E-3</v>
      </c>
      <c r="Z297" s="126">
        <f t="shared" si="167"/>
        <v>1.3528519810826196E-3</v>
      </c>
    </row>
    <row r="298" spans="1:26" x14ac:dyDescent="0.25">
      <c r="B298" s="263" t="s">
        <v>183</v>
      </c>
      <c r="C298" s="30">
        <v>0</v>
      </c>
      <c r="D298" s="298">
        <v>0</v>
      </c>
      <c r="E298" s="127">
        <f t="shared" si="168"/>
        <v>0</v>
      </c>
      <c r="F298" s="658" t="str">
        <f t="shared" si="162"/>
        <v>-</v>
      </c>
      <c r="G298" s="64">
        <v>0</v>
      </c>
      <c r="H298" s="298">
        <v>1</v>
      </c>
      <c r="I298" s="127">
        <f t="shared" si="169"/>
        <v>0</v>
      </c>
      <c r="J298" s="658">
        <f t="shared" si="163"/>
        <v>9.6255655019732416E-3</v>
      </c>
      <c r="K298" s="64">
        <v>0</v>
      </c>
      <c r="L298" s="298">
        <v>0</v>
      </c>
      <c r="M298" s="127">
        <f t="shared" si="170"/>
        <v>0</v>
      </c>
      <c r="N298" s="127" t="str">
        <f t="shared" si="164"/>
        <v>-</v>
      </c>
      <c r="O298" s="30">
        <v>27.6</v>
      </c>
      <c r="P298" s="298">
        <v>8.2289999999999992</v>
      </c>
      <c r="Q298" s="127">
        <f t="shared" si="171"/>
        <v>8.0248421199539451E-3</v>
      </c>
      <c r="R298" s="658">
        <f t="shared" si="165"/>
        <v>9.8887233224379915E-3</v>
      </c>
      <c r="S298" s="64">
        <v>9.15</v>
      </c>
      <c r="T298" s="298">
        <v>8.8940000000000001</v>
      </c>
      <c r="U298" s="127">
        <f t="shared" si="172"/>
        <v>3.6584780731215814E-3</v>
      </c>
      <c r="V298" s="658">
        <f t="shared" si="166"/>
        <v>6.3863975906607801E-3</v>
      </c>
      <c r="W298" s="64">
        <v>7</v>
      </c>
      <c r="X298" s="298">
        <v>1.5469999999999999</v>
      </c>
      <c r="Y298" s="127">
        <f t="shared" si="173"/>
        <v>1.2798712815168301E-2</v>
      </c>
      <c r="Z298" s="127">
        <f t="shared" si="167"/>
        <v>8.7202583947283852E-3</v>
      </c>
    </row>
    <row r="299" spans="1:26" ht="15.75" thickBot="1" x14ac:dyDescent="0.3">
      <c r="B299" s="419" t="s">
        <v>291</v>
      </c>
      <c r="C299" s="655">
        <f>SUM(C259:C264,C270:C281,C293,C296:C298)</f>
        <v>606</v>
      </c>
      <c r="D299" s="690">
        <f>SUM(D259:D264,D270:D281,D293,D296:D298)</f>
        <v>0</v>
      </c>
      <c r="E299" s="656"/>
      <c r="F299" s="665"/>
      <c r="G299" s="678">
        <f>SUM(G259:G264,G270:G281,G293,G296:G298)</f>
        <v>392</v>
      </c>
      <c r="H299" s="690">
        <f>SUM(H259:H264,H270:H281,H293,H296:H298)</f>
        <v>103.89</v>
      </c>
      <c r="I299" s="656"/>
      <c r="J299" s="665"/>
      <c r="K299" s="678">
        <f>SUM(K259:K264,K270:K281,K293,K296:K298)</f>
        <v>94.5</v>
      </c>
      <c r="L299" s="690">
        <f>SUM(L259:L264,L270:L281,L293,L296:L298)</f>
        <v>0</v>
      </c>
      <c r="M299" s="420"/>
      <c r="N299" s="420"/>
      <c r="O299" s="655">
        <f>SUM(O259:O264,O270:O281,O293,O296:O298)</f>
        <v>3439.3199999999997</v>
      </c>
      <c r="P299" s="690">
        <f>SUM(P259:P264,P270:P281,P293,P296:P298)</f>
        <v>832.16000000000008</v>
      </c>
      <c r="Q299" s="656"/>
      <c r="R299" s="665"/>
      <c r="S299" s="678">
        <f>SUM(S259:S264,S270:S281,S293,S296:S298)</f>
        <v>2501.04</v>
      </c>
      <c r="T299" s="690">
        <f>SUM(T259:T264,T270:T281,T293,T296:T298)</f>
        <v>1392.6474000000001</v>
      </c>
      <c r="U299" s="656"/>
      <c r="V299" s="665"/>
      <c r="W299" s="678">
        <f>SUM(W259:W264,W270:W281,W293,W296:W298)</f>
        <v>546.93000000000006</v>
      </c>
      <c r="X299" s="690">
        <f>SUM(X259:X264,X270:X281,X293,X296:X298)</f>
        <v>177.40300000000002</v>
      </c>
      <c r="Y299" s="420"/>
      <c r="Z299" s="420"/>
    </row>
    <row r="301" spans="1:26" x14ac:dyDescent="0.25">
      <c r="A301" s="10" t="s">
        <v>478</v>
      </c>
    </row>
    <row r="302" spans="1:26" x14ac:dyDescent="0.25">
      <c r="A302" s="10" t="s">
        <v>479</v>
      </c>
    </row>
    <row r="303" spans="1:26" x14ac:dyDescent="0.25">
      <c r="A303" s="10" t="s">
        <v>480</v>
      </c>
    </row>
    <row r="304" spans="1:26" x14ac:dyDescent="0.25">
      <c r="A304" s="10" t="s">
        <v>481</v>
      </c>
    </row>
    <row r="305" spans="1:1" x14ac:dyDescent="0.25">
      <c r="A305" s="10"/>
    </row>
  </sheetData>
  <mergeCells count="83">
    <mergeCell ref="Q170:R170"/>
    <mergeCell ref="S170:T170"/>
    <mergeCell ref="U170:V170"/>
    <mergeCell ref="W170:X170"/>
    <mergeCell ref="Y170:Z170"/>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O82:R82"/>
    <mergeCell ref="A1:C1"/>
    <mergeCell ref="C43:G43"/>
    <mergeCell ref="H43:L43"/>
    <mergeCell ref="C42:L42"/>
    <mergeCell ref="C15:G15"/>
    <mergeCell ref="H15:L15"/>
    <mergeCell ref="C81:J81"/>
    <mergeCell ref="C82:F82"/>
    <mergeCell ref="G82:J82"/>
    <mergeCell ref="C32:G32"/>
    <mergeCell ref="H32:L32"/>
    <mergeCell ref="C130:G130"/>
    <mergeCell ref="H130:K130"/>
    <mergeCell ref="L130:O130"/>
    <mergeCell ref="C129:O129"/>
    <mergeCell ref="C83:D83"/>
    <mergeCell ref="E83:F83"/>
    <mergeCell ref="G83:H83"/>
    <mergeCell ref="I83:J83"/>
    <mergeCell ref="K83:L83"/>
    <mergeCell ref="M83:N83"/>
    <mergeCell ref="O83:P83"/>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P217:T217"/>
    <mergeCell ref="U217:X217"/>
    <mergeCell ref="Y217:AB217"/>
    <mergeCell ref="O255:Z255"/>
    <mergeCell ref="O256:R256"/>
    <mergeCell ref="S256:V256"/>
    <mergeCell ref="W256:Z25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12" location="'Notes &amp; Caveats'!A43" display="Table OP2.1 Number of claims submitted and awards made/maintained for welfare/social security benefits 2017/18 to 2021/221" xr:uid="{75DDF768-3FF1-4BC8-8F3D-FD20574A4866}"/>
    <hyperlink ref="A20" location="'Notes &amp; Caveats'!A44" display="Table OP3.1 Mandatory reconsiderations supported and their outcomes 2017/18 to 2021/221" xr:uid="{97B9CA66-F5AE-4317-84DE-CE021B8F4093}"/>
    <hyperlink ref="A30" location="'Notes &amp; Caveats'!A45" display="Table OP3.2 Appeals supported and their outcomes 2017/18 to 2021/221" xr:uid="{C07180B2-6FEA-44D1-A8DC-C659F2FE66D5}"/>
    <hyperlink ref="A40" location="'Notes &amp; Caveats'!A46" display="Table OP2.2 Breakdown of claims submitted and awards made/maintained for each type of welfare/social security benefit in 2017/18 to 2021/221,2" xr:uid="{4CE1880F-3496-484D-8245-22FEC8B5AA3B}"/>
    <hyperlink ref="A127" location="'Notes &amp; Caveats'!A47" display="Table OP3.3 Breakdown of Mandatory Reconsiderations and outcomes for each type of welfare/social security benefit, 2017/18 to 2021/221,2" xr:uid="{A253CC50-ACF2-44CA-A64D-E94D8B041210}"/>
    <hyperlink ref="A214" location="'Notes &amp; Caveats'!A48" display="Table OP3.4 Breakdown of Appeals and outcomes for each type of welfare/social security benefit, 2017/18 to 2021/221,2" xr:uid="{A97638C8-8E6B-40E8-AF59-C177536F2BDC}"/>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topLeftCell="A8" zoomScaleNormal="100" workbookViewId="0">
      <selection activeCell="G23" sqref="G2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56" t="s">
        <v>1</v>
      </c>
      <c r="B1" s="756"/>
      <c r="C1" s="756"/>
    </row>
    <row r="2" spans="1:12" x14ac:dyDescent="0.25">
      <c r="A2" s="5" t="s">
        <v>14</v>
      </c>
    </row>
    <row r="3" spans="1:12" x14ac:dyDescent="0.25">
      <c r="A3" s="142" t="s">
        <v>20</v>
      </c>
    </row>
    <row r="4" spans="1:12" x14ac:dyDescent="0.25">
      <c r="A4" s="5"/>
    </row>
    <row r="5" spans="1:12" x14ac:dyDescent="0.25">
      <c r="A5" s="141" t="s">
        <v>482</v>
      </c>
      <c r="C5" s="443" t="s">
        <v>83</v>
      </c>
    </row>
    <row r="6" spans="1:12" x14ac:dyDescent="0.25">
      <c r="A6" s="141" t="s">
        <v>483</v>
      </c>
      <c r="C6" s="443" t="s">
        <v>85</v>
      </c>
    </row>
    <row r="8" spans="1:12" ht="17.25" x14ac:dyDescent="0.25">
      <c r="A8" s="748" t="s">
        <v>484</v>
      </c>
      <c r="G8" s="292"/>
    </row>
    <row r="9" spans="1:12" x14ac:dyDescent="0.25">
      <c r="G9" s="253"/>
    </row>
    <row r="10" spans="1:12" x14ac:dyDescent="0.25">
      <c r="B10" s="5"/>
      <c r="C10" s="757" t="str">
        <f>$A$1</f>
        <v>North Lanarkshire</v>
      </c>
      <c r="D10" s="758"/>
      <c r="E10" s="758"/>
      <c r="F10" s="758"/>
      <c r="G10" s="758"/>
      <c r="H10" s="757" t="s">
        <v>120</v>
      </c>
      <c r="I10" s="758"/>
      <c r="J10" s="758"/>
      <c r="K10" s="758"/>
      <c r="L10" s="758"/>
    </row>
    <row r="11" spans="1:12" ht="15.75" thickBot="1" x14ac:dyDescent="0.3">
      <c r="B11" s="289" t="s">
        <v>485</v>
      </c>
      <c r="C11" s="3" t="s">
        <v>128</v>
      </c>
      <c r="D11" s="290" t="s">
        <v>130</v>
      </c>
      <c r="E11" s="290" t="s">
        <v>131</v>
      </c>
      <c r="F11" s="290" t="s">
        <v>132</v>
      </c>
      <c r="G11" s="290" t="s">
        <v>133</v>
      </c>
      <c r="H11" s="3" t="s">
        <v>128</v>
      </c>
      <c r="I11" s="290" t="s">
        <v>130</v>
      </c>
      <c r="J11" s="290" t="s">
        <v>131</v>
      </c>
      <c r="K11" s="290" t="s">
        <v>132</v>
      </c>
      <c r="L11" s="290" t="s">
        <v>133</v>
      </c>
    </row>
    <row r="12" spans="1:12" x14ac:dyDescent="0.25">
      <c r="B12" s="288" t="s">
        <v>486</v>
      </c>
      <c r="C12" s="483">
        <f>SUM(C13:C15)</f>
        <v>25675692.310000002</v>
      </c>
      <c r="D12" s="436">
        <f t="shared" ref="D12:E12" si="0">SUM(D13:D15)</f>
        <v>38629974.969999999</v>
      </c>
      <c r="E12" s="436">
        <f t="shared" si="0"/>
        <v>43045667.170000002</v>
      </c>
      <c r="F12" s="436">
        <v>39243720.280999996</v>
      </c>
      <c r="G12" s="436">
        <v>31029141.702741999</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487</v>
      </c>
      <c r="C13" s="484">
        <f>C46</f>
        <v>21547870.640000001</v>
      </c>
      <c r="D13" s="428">
        <f t="shared" ref="D13:E13" si="2">D46</f>
        <v>33961678.170000002</v>
      </c>
      <c r="E13" s="428">
        <f t="shared" si="2"/>
        <v>40500867.240000002</v>
      </c>
      <c r="F13" s="428">
        <v>35093494.501999997</v>
      </c>
      <c r="G13" s="428">
        <v>30209430.199714001</v>
      </c>
      <c r="H13" s="484">
        <f>M46</f>
        <v>188239457.87</v>
      </c>
      <c r="I13" s="428">
        <f t="shared" ref="I13:J13" si="3">N46</f>
        <v>222125791.07327998</v>
      </c>
      <c r="J13" s="428">
        <f t="shared" si="3"/>
        <v>280995724.28669989</v>
      </c>
      <c r="K13" s="428">
        <v>219608374.64891499</v>
      </c>
      <c r="L13" s="428">
        <v>172164234.486377</v>
      </c>
    </row>
    <row r="14" spans="1:12" x14ac:dyDescent="0.25">
      <c r="B14" s="426" t="s">
        <v>488</v>
      </c>
      <c r="C14" s="485">
        <f>H46</f>
        <v>4127821.6700000004</v>
      </c>
      <c r="D14" s="437">
        <f>I46</f>
        <v>4668296.8000000007</v>
      </c>
      <c r="E14" s="437">
        <f>J46</f>
        <v>2544799.9299999997</v>
      </c>
      <c r="F14" s="437">
        <v>3125403.949</v>
      </c>
      <c r="G14" s="437">
        <v>794758.92749999999</v>
      </c>
      <c r="H14" s="485">
        <f>R46</f>
        <v>32409159.32</v>
      </c>
      <c r="I14" s="437">
        <f t="shared" ref="I14:J14" si="4">S46</f>
        <v>44553543.420100003</v>
      </c>
      <c r="J14" s="437">
        <f t="shared" si="4"/>
        <v>53993853.502099991</v>
      </c>
      <c r="K14" s="437">
        <v>32358468.277284998</v>
      </c>
      <c r="L14" s="437">
        <v>22760785.775008999</v>
      </c>
    </row>
    <row r="15" spans="1:12" x14ac:dyDescent="0.25">
      <c r="B15" s="427" t="s">
        <v>489</v>
      </c>
      <c r="C15" s="486" t="s">
        <v>372</v>
      </c>
      <c r="D15" s="438">
        <v>0</v>
      </c>
      <c r="E15" s="438">
        <v>0</v>
      </c>
      <c r="F15" s="438">
        <v>0</v>
      </c>
      <c r="G15" s="438">
        <v>24952.575528000201</v>
      </c>
      <c r="H15" s="486" t="s">
        <v>372</v>
      </c>
      <c r="I15" s="438">
        <v>21975914.620000001</v>
      </c>
      <c r="J15" s="438">
        <v>19392009.030000001</v>
      </c>
      <c r="K15" s="438">
        <v>1079638.07</v>
      </c>
      <c r="L15" s="438">
        <v>7052329.0278070299</v>
      </c>
    </row>
    <row r="16" spans="1:12" x14ac:dyDescent="0.25">
      <c r="B16" s="291" t="s">
        <v>490</v>
      </c>
      <c r="C16" s="487">
        <v>0</v>
      </c>
      <c r="D16" s="435">
        <v>1406462.5</v>
      </c>
      <c r="E16" s="435">
        <v>970764.36</v>
      </c>
      <c r="F16" s="435">
        <v>6273744.8689999999</v>
      </c>
      <c r="G16" s="435">
        <v>709665.14448599995</v>
      </c>
      <c r="H16" s="487">
        <v>0</v>
      </c>
      <c r="I16" s="435">
        <v>30217870.109999999</v>
      </c>
      <c r="J16" s="435">
        <v>21318013.316</v>
      </c>
      <c r="K16" s="435">
        <v>29277885.996874999</v>
      </c>
      <c r="L16" s="435">
        <v>19328054.989746001</v>
      </c>
    </row>
    <row r="17" spans="1:22" x14ac:dyDescent="0.25">
      <c r="B17" s="288" t="s">
        <v>491</v>
      </c>
      <c r="C17" s="483">
        <f>IFERROR(C21-SUM(C12,C16),"-")</f>
        <v>898150.48999999836</v>
      </c>
      <c r="D17" s="436">
        <f t="shared" ref="D17:E17" si="5">IFERROR(D21-SUM(D12,D16),"-")</f>
        <v>0</v>
      </c>
      <c r="E17" s="436">
        <f t="shared" si="5"/>
        <v>0</v>
      </c>
      <c r="F17" s="436" t="s">
        <v>372</v>
      </c>
      <c r="G17" s="436" t="s">
        <v>372</v>
      </c>
      <c r="H17" s="483">
        <f>IFERROR(H21-SUM(H12,H16),"-")</f>
        <v>81142615.540000021</v>
      </c>
      <c r="I17" s="436">
        <f t="shared" ref="I17:J17" si="6">IFERROR(I21-SUM(I12,I16),"-")</f>
        <v>13072419.316620052</v>
      </c>
      <c r="J17" s="436">
        <f t="shared" si="6"/>
        <v>1.7881393432617188E-7</v>
      </c>
      <c r="K17" s="436" t="s">
        <v>372</v>
      </c>
      <c r="L17" s="436" t="s">
        <v>372</v>
      </c>
    </row>
    <row r="18" spans="1:22" x14ac:dyDescent="0.25">
      <c r="B18" s="291" t="s">
        <v>492</v>
      </c>
      <c r="C18" s="487">
        <v>0</v>
      </c>
      <c r="D18" s="435">
        <v>0</v>
      </c>
      <c r="E18" s="435">
        <v>0</v>
      </c>
      <c r="F18" s="435">
        <v>111808.92</v>
      </c>
      <c r="G18" s="435">
        <v>0</v>
      </c>
      <c r="H18" s="487">
        <v>85820538.799999997</v>
      </c>
      <c r="I18" s="435">
        <v>47195663.520000003</v>
      </c>
      <c r="J18" s="435">
        <v>26445620.789999999</v>
      </c>
      <c r="K18" s="435">
        <v>28002148.09</v>
      </c>
      <c r="L18" s="435">
        <v>34224329.181600004</v>
      </c>
    </row>
    <row r="19" spans="1:22" x14ac:dyDescent="0.25">
      <c r="B19" s="429" t="s">
        <v>493</v>
      </c>
      <c r="C19" s="488" t="s">
        <v>372</v>
      </c>
      <c r="D19" s="430" t="s">
        <v>372</v>
      </c>
      <c r="E19" s="430" t="s">
        <v>372</v>
      </c>
      <c r="F19" s="430">
        <v>0</v>
      </c>
      <c r="G19" s="430">
        <v>0</v>
      </c>
      <c r="H19" s="488" t="s">
        <v>372</v>
      </c>
      <c r="I19" s="430" t="s">
        <v>372</v>
      </c>
      <c r="J19" s="430" t="s">
        <v>372</v>
      </c>
      <c r="K19" s="430">
        <v>2575586.54</v>
      </c>
      <c r="L19" s="430">
        <v>18678768.661600001</v>
      </c>
    </row>
    <row r="20" spans="1:22" x14ac:dyDescent="0.25">
      <c r="B20" s="431" t="s">
        <v>494</v>
      </c>
      <c r="C20" s="489" t="s">
        <v>372</v>
      </c>
      <c r="D20" s="432" t="s">
        <v>372</v>
      </c>
      <c r="E20" s="432" t="s">
        <v>372</v>
      </c>
      <c r="F20" s="432">
        <v>111808.92</v>
      </c>
      <c r="G20" s="432">
        <v>0</v>
      </c>
      <c r="H20" s="489" t="s">
        <v>372</v>
      </c>
      <c r="I20" s="432" t="s">
        <v>372</v>
      </c>
      <c r="J20" s="432" t="s">
        <v>372</v>
      </c>
      <c r="K20" s="432">
        <v>228890.55</v>
      </c>
      <c r="L20" s="432">
        <v>0</v>
      </c>
    </row>
    <row r="21" spans="1:22" x14ac:dyDescent="0.25">
      <c r="B21" s="433" t="s">
        <v>495</v>
      </c>
      <c r="C21" s="490">
        <v>26573842.800000001</v>
      </c>
      <c r="D21" s="434">
        <v>40036437.469999999</v>
      </c>
      <c r="E21" s="434">
        <v>44016431.530000001</v>
      </c>
      <c r="F21" s="434">
        <f>SUM(F12,F16)</f>
        <v>45517465.149999999</v>
      </c>
      <c r="G21" s="434">
        <f>SUM(G12,G16)</f>
        <v>31738806.847227998</v>
      </c>
      <c r="H21" s="490">
        <v>301791232.73000002</v>
      </c>
      <c r="I21" s="434">
        <v>331945538.54000002</v>
      </c>
      <c r="J21" s="434">
        <v>375699600.13480002</v>
      </c>
      <c r="K21" s="434">
        <f>SUM(K12,K16)</f>
        <v>315556037.99427497</v>
      </c>
      <c r="L21" s="434">
        <f>SUM(L12,L16)</f>
        <v>275980808.93973905</v>
      </c>
    </row>
    <row r="22" spans="1:22" ht="15.75" thickBot="1" x14ac:dyDescent="0.3">
      <c r="B22" s="726" t="s">
        <v>496</v>
      </c>
      <c r="C22" s="727">
        <f>C21+C18</f>
        <v>26573842.800000001</v>
      </c>
      <c r="D22" s="728">
        <f t="shared" ref="D22:E22" si="7">D21+D18</f>
        <v>40036437.469999999</v>
      </c>
      <c r="E22" s="728">
        <f t="shared" si="7"/>
        <v>44016431.530000001</v>
      </c>
      <c r="F22" s="728">
        <f>SUM(F12,F16,F18)</f>
        <v>45629274.07</v>
      </c>
      <c r="G22" s="728">
        <f>SUM(G12,G16,G18)</f>
        <v>31738806.847227998</v>
      </c>
      <c r="H22" s="727">
        <f>H21+H18</f>
        <v>387611771.53000003</v>
      </c>
      <c r="I22" s="728">
        <f t="shared" ref="I22:J22" si="8">I21+I18</f>
        <v>379141202.06</v>
      </c>
      <c r="J22" s="728">
        <f t="shared" si="8"/>
        <v>402145220.92480004</v>
      </c>
      <c r="K22" s="728">
        <f>SUM(K12,K16,K18)</f>
        <v>343558186.08427495</v>
      </c>
      <c r="L22" s="728">
        <f>SUM(L12,L16,L18)</f>
        <v>310205138.12133908</v>
      </c>
    </row>
    <row r="23" spans="1:22" x14ac:dyDescent="0.25">
      <c r="C23" s="292"/>
      <c r="D23" s="292"/>
      <c r="E23" s="292"/>
      <c r="F23" s="292"/>
      <c r="G23" s="292"/>
      <c r="H23" s="566"/>
      <c r="I23" s="292"/>
      <c r="J23" s="292"/>
    </row>
    <row r="24" spans="1:22" x14ac:dyDescent="0.25">
      <c r="A24" s="748" t="s">
        <v>497</v>
      </c>
      <c r="H24" s="292"/>
    </row>
    <row r="25" spans="1:22" x14ac:dyDescent="0.25">
      <c r="D25" s="292"/>
    </row>
    <row r="26" spans="1:22" ht="15" customHeight="1" x14ac:dyDescent="0.25">
      <c r="B26" s="444" t="s">
        <v>136</v>
      </c>
      <c r="C26" s="757" t="str">
        <f>$A$1</f>
        <v>North Lanarkshire</v>
      </c>
      <c r="D26" s="758"/>
      <c r="E26" s="758"/>
      <c r="F26" s="758"/>
      <c r="G26" s="758"/>
      <c r="H26" s="758"/>
      <c r="I26" s="758"/>
      <c r="J26" s="758"/>
      <c r="K26" s="758"/>
      <c r="L26" s="758"/>
      <c r="M26" s="757" t="s">
        <v>120</v>
      </c>
      <c r="N26" s="758"/>
      <c r="O26" s="758"/>
      <c r="P26" s="758"/>
      <c r="Q26" s="758"/>
      <c r="R26" s="758"/>
      <c r="S26" s="758"/>
      <c r="T26" s="758"/>
      <c r="U26" s="758"/>
      <c r="V26" s="758"/>
    </row>
    <row r="27" spans="1:22" ht="15" customHeight="1" x14ac:dyDescent="0.25">
      <c r="B27" s="444"/>
      <c r="C27" s="796" t="s">
        <v>498</v>
      </c>
      <c r="D27" s="797"/>
      <c r="E27" s="797"/>
      <c r="F27" s="797"/>
      <c r="G27" s="798"/>
      <c r="H27" s="799" t="s">
        <v>499</v>
      </c>
      <c r="I27" s="797"/>
      <c r="J27" s="797"/>
      <c r="K27" s="797"/>
      <c r="L27" s="797"/>
      <c r="M27" s="796" t="s">
        <v>498</v>
      </c>
      <c r="N27" s="797"/>
      <c r="O27" s="797"/>
      <c r="P27" s="797"/>
      <c r="Q27" s="798"/>
      <c r="R27" s="799" t="s">
        <v>499</v>
      </c>
      <c r="S27" s="797"/>
      <c r="T27" s="797"/>
      <c r="U27" s="797"/>
      <c r="V27" s="797"/>
    </row>
    <row r="28" spans="1:22" ht="15.75" thickBot="1" x14ac:dyDescent="0.3">
      <c r="B28" s="5" t="s">
        <v>428</v>
      </c>
      <c r="C28" s="123" t="s">
        <v>128</v>
      </c>
      <c r="D28" s="122" t="s">
        <v>130</v>
      </c>
      <c r="E28" s="122" t="s">
        <v>131</v>
      </c>
      <c r="F28" s="122" t="s">
        <v>132</v>
      </c>
      <c r="G28" s="125" t="s">
        <v>133</v>
      </c>
      <c r="H28" s="439" t="s">
        <v>128</v>
      </c>
      <c r="I28" s="122" t="s">
        <v>130</v>
      </c>
      <c r="J28" s="122" t="s">
        <v>131</v>
      </c>
      <c r="K28" s="122" t="s">
        <v>132</v>
      </c>
      <c r="L28" s="122" t="s">
        <v>133</v>
      </c>
      <c r="M28" s="123" t="s">
        <v>128</v>
      </c>
      <c r="N28" s="122" t="s">
        <v>130</v>
      </c>
      <c r="O28" s="122" t="s">
        <v>131</v>
      </c>
      <c r="P28" s="122" t="s">
        <v>132</v>
      </c>
      <c r="Q28" s="125" t="s">
        <v>133</v>
      </c>
      <c r="R28" s="439" t="s">
        <v>128</v>
      </c>
      <c r="S28" s="122" t="s">
        <v>130</v>
      </c>
      <c r="T28" s="122" t="s">
        <v>131</v>
      </c>
      <c r="U28" s="122" t="s">
        <v>132</v>
      </c>
      <c r="V28" s="122" t="s">
        <v>133</v>
      </c>
    </row>
    <row r="29" spans="1:22" x14ac:dyDescent="0.25">
      <c r="B29" s="85" t="s">
        <v>127</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429</v>
      </c>
      <c r="C30" s="276">
        <v>273910</v>
      </c>
      <c r="D30" s="277">
        <v>3579961.98</v>
      </c>
      <c r="E30" s="277">
        <v>4695330.38</v>
      </c>
      <c r="F30" s="277">
        <f t="array" ref="F30">IFERROR(INDEX(C$69:C$108,MATCH($B30,$B$69:$B$108,0)),"-")</f>
        <v>2793087.8650000002</v>
      </c>
      <c r="G30" s="281">
        <f t="array" ref="G30">IFERROR(INDEX(D$69:D$108,MATCH($B30,$B$69:$B$108,0)),"-")</f>
        <v>5195413.7688069995</v>
      </c>
      <c r="H30" s="285">
        <v>48305.4</v>
      </c>
      <c r="I30" s="277">
        <v>4869.6000000000004</v>
      </c>
      <c r="J30" s="277">
        <v>0</v>
      </c>
      <c r="K30" s="277">
        <f t="array" ref="K30">IFERROR(INDEX(G$69:G$108,MATCH($B30,$B$69:$B$108,0)),"-")</f>
        <v>4225.3</v>
      </c>
      <c r="L30" s="277">
        <f t="array" ref="L30">IFERROR(INDEX(H$69:H$108,MATCH($B30,$B$69:$B$108,0)),"-")</f>
        <v>6731.25</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430</v>
      </c>
      <c r="C31" s="278">
        <v>381218.94</v>
      </c>
      <c r="D31" s="279">
        <v>302570.95</v>
      </c>
      <c r="E31" s="279">
        <v>455467.97</v>
      </c>
      <c r="F31" s="279">
        <f t="array" ref="F31">IFERROR(INDEX(C$69:C$108,MATCH($B31,$B$69:$B$108,0)),"-")</f>
        <v>550085.39</v>
      </c>
      <c r="G31" s="280">
        <f t="array" ref="G31">IFERROR(INDEX(D$69:D$108,MATCH($B31,$B$69:$B$108,0)),"-")</f>
        <v>370503.05716500001</v>
      </c>
      <c r="H31" s="286">
        <v>0</v>
      </c>
      <c r="I31" s="279">
        <v>0</v>
      </c>
      <c r="J31" s="279">
        <v>0</v>
      </c>
      <c r="K31" s="279">
        <f t="array" ref="K31">IFERROR(INDEX(G$69:G$108,MATCH($B31,$B$69:$B$108,0)),"-")</f>
        <v>0</v>
      </c>
      <c r="L31" s="279">
        <f t="array" ref="L31">IFERROR(INDEX(H$69:H$108,MATCH($B31,$B$69:$B$108,0)),"-")</f>
        <v>9246.35</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431</v>
      </c>
      <c r="C32" s="276">
        <v>59496.26</v>
      </c>
      <c r="D32" s="277">
        <v>42186.6</v>
      </c>
      <c r="E32" s="277">
        <v>61812.5</v>
      </c>
      <c r="F32" s="277">
        <f t="array" ref="F32">IFERROR(INDEX(C$69:C$108,MATCH($B32,$B$69:$B$108,0)),"-")</f>
        <v>89764.85</v>
      </c>
      <c r="G32" s="281">
        <f t="array" ref="G32">IFERROR(INDEX(D$69:D$108,MATCH($B32,$B$69:$B$108,0)),"-")</f>
        <v>59424.108</v>
      </c>
      <c r="H32" s="285">
        <v>0</v>
      </c>
      <c r="I32" s="277">
        <v>0</v>
      </c>
      <c r="J32" s="277">
        <v>2484</v>
      </c>
      <c r="K32" s="277">
        <f t="array" ref="K32">IFERROR(INDEX(G$69:G$108,MATCH($B32,$B$69:$B$108,0)),"-")</f>
        <v>2484</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432</v>
      </c>
      <c r="C33" s="278">
        <v>362638.9</v>
      </c>
      <c r="D33" s="279">
        <v>162419.67000000001</v>
      </c>
      <c r="E33" s="279">
        <v>115798.59</v>
      </c>
      <c r="F33" s="279">
        <f t="array" ref="F33">IFERROR(INDEX(C$69:C$108,MATCH($B33,$B$69:$B$108,0)),"-")</f>
        <v>34835.129999999997</v>
      </c>
      <c r="G33" s="280">
        <f t="array" ref="G33">IFERROR(INDEX(D$69:D$108,MATCH($B33,$B$69:$B$108,0)),"-")</f>
        <v>13553.4</v>
      </c>
      <c r="H33" s="286">
        <v>6092</v>
      </c>
      <c r="I33" s="279">
        <v>0</v>
      </c>
      <c r="J33" s="279">
        <v>0</v>
      </c>
      <c r="K33" s="279">
        <f t="array" ref="K33">IFERROR(INDEX(G$69:G$108,MATCH($B33,$B$69:$B$108,0)),"-")</f>
        <v>0</v>
      </c>
      <c r="L33" s="279">
        <f t="array" ref="L33">IFERROR(INDEX(H$69:H$108,MATCH($B33,$B$69:$B$108,0)),"-")</f>
        <v>4252.93</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433</v>
      </c>
      <c r="C34" s="276">
        <v>0</v>
      </c>
      <c r="D34" s="277">
        <v>0</v>
      </c>
      <c r="E34" s="277">
        <v>0</v>
      </c>
      <c r="F34" s="277">
        <f t="array" ref="F34">IFERROR(INDEX(C$69:C$108,MATCH($B34,$B$69:$B$108,0)),"-")</f>
        <v>0</v>
      </c>
      <c r="G34" s="281">
        <f t="array" ref="G34">IFERROR(INDEX(D$69:D$108,MATCH($B34,$B$69:$B$108,0)),"-")</f>
        <v>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434</v>
      </c>
      <c r="C35" s="278">
        <v>107185.93</v>
      </c>
      <c r="D35" s="279">
        <v>123276.09</v>
      </c>
      <c r="E35" s="279">
        <v>0</v>
      </c>
      <c r="F35" s="279">
        <f t="array" ref="F35">IFERROR(INDEX(C$69:C$108,MATCH($B35,$B$69:$B$108,0)),"-")</f>
        <v>2569429.4950000001</v>
      </c>
      <c r="G35" s="280">
        <f t="array" ref="G35">IFERROR(INDEX(D$69:D$108,MATCH($B35,$B$69:$B$108,0)),"-")</f>
        <v>4065921.9440000001</v>
      </c>
      <c r="H35" s="286">
        <v>0</v>
      </c>
      <c r="I35" s="279">
        <v>0</v>
      </c>
      <c r="J35" s="279">
        <v>0</v>
      </c>
      <c r="K35" s="279">
        <f t="array" ref="K35">IFERROR(INDEX(G$69:G$108,MATCH($B35,$B$69:$B$108,0)),"-")</f>
        <v>14849.1</v>
      </c>
      <c r="L35" s="279">
        <f t="array" ref="L35">IFERROR(INDEX(H$69:H$108,MATCH($B35,$B$69:$B$108,0)),"-")</f>
        <v>24597</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435</v>
      </c>
      <c r="C36" s="276">
        <v>543170.15</v>
      </c>
      <c r="D36" s="277">
        <v>716613.03</v>
      </c>
      <c r="E36" s="277">
        <v>1055615</v>
      </c>
      <c r="F36" s="277">
        <f t="array" ref="F36">IFERROR(INDEX(C$69:C$108,MATCH($B36,$B$69:$B$108,0)),"-")</f>
        <v>781621.7</v>
      </c>
      <c r="G36" s="281">
        <f t="array" ref="G36">IFERROR(INDEX(D$69:D$108,MATCH($B36,$B$69:$B$108,0)),"-")</f>
        <v>589742.98620000004</v>
      </c>
      <c r="H36" s="285">
        <v>102343.08</v>
      </c>
      <c r="I36" s="277">
        <v>138747.79999999999</v>
      </c>
      <c r="J36" s="277">
        <v>90855</v>
      </c>
      <c r="K36" s="277">
        <f t="array" ref="K36">IFERROR(INDEX(G$69:G$108,MATCH($B36,$B$69:$B$108,0)),"-")</f>
        <v>120686.22500000001</v>
      </c>
      <c r="L36" s="277">
        <f t="array" ref="L36">IFERROR(INDEX(H$69:H$108,MATCH($B36,$B$69:$B$108,0)),"-")</f>
        <v>45945.881999999998</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436</v>
      </c>
      <c r="C37" s="278">
        <v>230311.33</v>
      </c>
      <c r="D37" s="279">
        <v>263939.52</v>
      </c>
      <c r="E37" s="279">
        <v>544577.38</v>
      </c>
      <c r="F37" s="279">
        <f t="array" ref="F37">IFERROR(INDEX(C$69:C$108,MATCH($B37,$B$69:$B$108,0)),"-")</f>
        <v>552778.98</v>
      </c>
      <c r="G37" s="280">
        <f t="array" ref="G37">IFERROR(INDEX(D$69:D$108,MATCH($B37,$B$69:$B$108,0)),"-")</f>
        <v>589845.42379999999</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437</v>
      </c>
      <c r="C38" s="276">
        <v>0</v>
      </c>
      <c r="D38" s="277">
        <v>0</v>
      </c>
      <c r="E38" s="277">
        <v>12399.96</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438</v>
      </c>
      <c r="C39" s="278">
        <v>0</v>
      </c>
      <c r="D39" s="279">
        <v>26253.759999999998</v>
      </c>
      <c r="E39" s="279">
        <v>14556.8</v>
      </c>
      <c r="F39" s="279">
        <f t="array" ref="F39">IFERROR(INDEX(C$69:C$108,MATCH($B39,$B$69:$B$108,0)),"-")</f>
        <v>15464.18</v>
      </c>
      <c r="G39" s="280">
        <f t="array" ref="G39">IFERROR(INDEX(D$69:D$108,MATCH($B39,$B$69:$B$108,0)),"-")</f>
        <v>30604.5</v>
      </c>
      <c r="H39" s="286">
        <v>0</v>
      </c>
      <c r="I39" s="279">
        <v>4491.76</v>
      </c>
      <c r="J39" s="279">
        <v>47327.76</v>
      </c>
      <c r="K39" s="279">
        <f t="array" ref="K39">IFERROR(INDEX(G$69:G$108,MATCH($B39,$B$69:$B$108,0)),"-")</f>
        <v>47327.76</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439</v>
      </c>
      <c r="C40" s="276">
        <v>1183317.8899999999</v>
      </c>
      <c r="D40" s="277">
        <v>1327600.6000000001</v>
      </c>
      <c r="E40" s="277">
        <v>0</v>
      </c>
      <c r="F40" s="277">
        <f t="array" ref="F40">IFERROR(INDEX(C$69:C$108,MATCH($B40,$B$69:$B$108,0)),"-")</f>
        <v>1412859.59</v>
      </c>
      <c r="G40" s="281">
        <f t="array" ref="G40">IFERROR(INDEX(D$69:D$108,MATCH($B40,$B$69:$B$108,0)),"-")</f>
        <v>973468.32739999995</v>
      </c>
      <c r="H40" s="285">
        <v>2113.4499999999998</v>
      </c>
      <c r="I40" s="277">
        <v>0</v>
      </c>
      <c r="J40" s="277">
        <v>0</v>
      </c>
      <c r="K40" s="277">
        <f t="array" ref="K40">IFERROR(INDEX(G$69:G$108,MATCH($B40,$B$69:$B$108,0)),"-")</f>
        <v>0</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440</v>
      </c>
      <c r="C41" s="278">
        <v>4219711.6100000003</v>
      </c>
      <c r="D41" s="279">
        <v>6639317.7400000002</v>
      </c>
      <c r="E41" s="279">
        <v>0</v>
      </c>
      <c r="F41" s="279">
        <f t="array" ref="F41">IFERROR(INDEX(C$69:C$108,MATCH($B41,$B$69:$B$108,0)),"-")</f>
        <v>7031815.9850000003</v>
      </c>
      <c r="G41" s="280">
        <f t="array" ref="G41">IFERROR(INDEX(D$69:D$108,MATCH($B41,$B$69:$B$108,0)),"-")</f>
        <v>9282136.1516999993</v>
      </c>
      <c r="H41" s="286">
        <v>1419926.36</v>
      </c>
      <c r="I41" s="279">
        <v>2357651.58</v>
      </c>
      <c r="J41" s="279">
        <v>1419347.05</v>
      </c>
      <c r="K41" s="279">
        <f t="array" ref="K41">IFERROR(INDEX(G$69:G$108,MATCH($B41,$B$69:$B$108,0)),"-")</f>
        <v>1861864.11</v>
      </c>
      <c r="L41" s="279">
        <f t="array" ref="L41">IFERROR(INDEX(H$69:H$108,MATCH($B41,$B$69:$B$108,0)),"-")</f>
        <v>557893.68489999999</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441</v>
      </c>
      <c r="C42" s="276">
        <v>880697</v>
      </c>
      <c r="D42" s="277">
        <v>587569.26</v>
      </c>
      <c r="E42" s="277">
        <v>641340.81999999995</v>
      </c>
      <c r="F42" s="277">
        <f t="array" ref="F42">IFERROR(INDEX(C$69:C$108,MATCH($B42,$B$69:$B$108,0)),"-")</f>
        <v>713542.41999999993</v>
      </c>
      <c r="G42" s="281">
        <f t="array" ref="G42">IFERROR(INDEX(D$69:D$108,MATCH($B42,$B$69:$B$108,0)),"-")</f>
        <v>622182.50098600006</v>
      </c>
      <c r="H42" s="285">
        <v>1039.83</v>
      </c>
      <c r="I42" s="277">
        <v>0</v>
      </c>
      <c r="J42" s="277">
        <v>0</v>
      </c>
      <c r="K42" s="277">
        <f t="array" ref="K42">IFERROR(INDEX(G$69:G$108,MATCH($B42,$B$69:$B$108,0)),"-")</f>
        <v>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442</v>
      </c>
      <c r="C43" s="278">
        <v>0</v>
      </c>
      <c r="D43" s="279">
        <v>600</v>
      </c>
      <c r="E43" s="279">
        <v>3150</v>
      </c>
      <c r="F43" s="279">
        <f>C92</f>
        <v>33847</v>
      </c>
      <c r="G43" s="280">
        <f>D92</f>
        <v>20784.89</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443</v>
      </c>
      <c r="C44" s="276">
        <v>194136.01</v>
      </c>
      <c r="D44" s="277">
        <v>2937249.11</v>
      </c>
      <c r="E44" s="277">
        <v>653687.81000000006</v>
      </c>
      <c r="F44" s="277">
        <f t="array" ref="F44">IFERROR(INDEX(C$69:C$108,MATCH($B44,$B$69:$B$108,0)),"-")</f>
        <v>8398923.3049999997</v>
      </c>
      <c r="G44" s="281">
        <f t="array" ref="G44">IFERROR(INDEX(D$69:D$108,MATCH($B44,$B$69:$B$108,0)),"-")</f>
        <v>6294617.3105049999</v>
      </c>
      <c r="H44" s="285">
        <v>18226.349999999999</v>
      </c>
      <c r="I44" s="277">
        <v>41116.06</v>
      </c>
      <c r="J44" s="277">
        <v>239317.41</v>
      </c>
      <c r="K44" s="277">
        <f t="array" ref="K44">IFERROR(INDEX(G$69:G$108,MATCH($B44,$B$69:$B$108,0)),"-")</f>
        <v>309622.08500000002</v>
      </c>
      <c r="L44" s="277">
        <f t="array" ref="L44">IFERROR(INDEX(H$69:H$108,MATCH($B44,$B$69:$B$108,0)),"-")</f>
        <v>58155.060599999997</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183</v>
      </c>
      <c r="C45" s="278">
        <v>13112076.619999999</v>
      </c>
      <c r="D45" s="279">
        <v>17252119.859999999</v>
      </c>
      <c r="E45" s="279">
        <v>32247130.030000001</v>
      </c>
      <c r="F45" s="279">
        <f>SUM(C82,C84:C85,C87:C88,C91,C107:C108)-F43</f>
        <v>11069796.025</v>
      </c>
      <c r="G45" s="280">
        <f>SUM(D82,D84:D85,D87:D88,D91,D107:D108)-G43</f>
        <v>2004012.557093</v>
      </c>
      <c r="H45" s="286">
        <v>2529775.2000000002</v>
      </c>
      <c r="I45" s="279">
        <v>2121420</v>
      </c>
      <c r="J45" s="279">
        <v>745468.71</v>
      </c>
      <c r="K45" s="279">
        <f>SUM(G82,G84:G85,G87:G88,G91,G107:G108)-K43</f>
        <v>759319.005</v>
      </c>
      <c r="L45" s="279">
        <f>SUM(H82,H84:H85,H87:H88,H91,H107:H108)-L43</f>
        <v>26605.510000000002</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291</v>
      </c>
      <c r="C46" s="282">
        <f t="shared" ref="C46:F46" si="9">SUM(C30:C45)</f>
        <v>21547870.640000001</v>
      </c>
      <c r="D46" s="283">
        <f t="shared" ref="D46:E46" si="10">SUM(D30:D45)</f>
        <v>33961678.170000002</v>
      </c>
      <c r="E46" s="283">
        <f t="shared" si="10"/>
        <v>40500867.240000002</v>
      </c>
      <c r="F46" s="283">
        <f t="shared" si="9"/>
        <v>36047851.914999999</v>
      </c>
      <c r="G46" s="284">
        <f t="shared" ref="G46:K46" si="11">SUM(G30:G45)</f>
        <v>30112210.925655998</v>
      </c>
      <c r="H46" s="287">
        <f t="shared" si="11"/>
        <v>4127821.6700000004</v>
      </c>
      <c r="I46" s="283">
        <f t="shared" si="11"/>
        <v>4668296.8000000007</v>
      </c>
      <c r="J46" s="283">
        <f t="shared" si="11"/>
        <v>2544799.9299999997</v>
      </c>
      <c r="K46" s="283">
        <f t="shared" si="11"/>
        <v>3120377.585</v>
      </c>
      <c r="L46" s="283">
        <f t="shared" ref="L46" si="12">SUM(L30:L45)</f>
        <v>733427.66749999998</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134</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429</v>
      </c>
      <c r="C48" s="124">
        <f t="shared" ref="C48:E63" si="17">IFERROR(C30/C$46,"-")</f>
        <v>1.2711696880690017E-2</v>
      </c>
      <c r="D48" s="165">
        <f t="shared" si="17"/>
        <v>0.10541181039641186</v>
      </c>
      <c r="E48" s="165">
        <f t="shared" si="17"/>
        <v>0.11593160097477458</v>
      </c>
      <c r="F48" s="165">
        <f t="shared" ref="F48:G63" si="18">IFERROR(F30/F$46,"-")</f>
        <v>7.7482782374551376E-2</v>
      </c>
      <c r="G48" s="215">
        <f t="shared" si="18"/>
        <v>0.17253511479558742</v>
      </c>
      <c r="H48" s="237">
        <f t="shared" ref="H48:K63" si="19">IFERROR(H30/H$46,"-")</f>
        <v>1.1702395079485107E-2</v>
      </c>
      <c r="I48" s="165">
        <f t="shared" si="19"/>
        <v>1.0431213371009315E-3</v>
      </c>
      <c r="J48" s="165">
        <f t="shared" si="19"/>
        <v>0</v>
      </c>
      <c r="K48" s="165">
        <f t="shared" si="19"/>
        <v>1.35409894632992E-3</v>
      </c>
      <c r="L48" s="165">
        <f t="shared" ref="L48:V63" si="20">IFERROR(L30/L$46,"-")</f>
        <v>9.1777966639089194E-3</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430</v>
      </c>
      <c r="C49" s="166">
        <f t="shared" si="17"/>
        <v>1.7691722136679765E-2</v>
      </c>
      <c r="D49" s="275">
        <f t="shared" si="17"/>
        <v>8.909187245855113E-3</v>
      </c>
      <c r="E49" s="275">
        <f t="shared" si="17"/>
        <v>1.124588190423154E-2</v>
      </c>
      <c r="F49" s="275">
        <f t="shared" ref="F49" si="22">IFERROR(F31/F$46,"-")</f>
        <v>1.525986600525015E-2</v>
      </c>
      <c r="G49" s="216">
        <f t="shared" si="18"/>
        <v>1.2304080164679192E-2</v>
      </c>
      <c r="H49" s="238">
        <f t="shared" si="19"/>
        <v>0</v>
      </c>
      <c r="I49" s="275">
        <f t="shared" si="19"/>
        <v>0</v>
      </c>
      <c r="J49" s="275">
        <f t="shared" si="19"/>
        <v>0</v>
      </c>
      <c r="K49" s="275">
        <f t="shared" si="19"/>
        <v>0</v>
      </c>
      <c r="L49" s="275">
        <f t="shared" ref="L49:O49" si="23">IFERROR(L31/L$46,"-")</f>
        <v>1.2607037353141577E-2</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431</v>
      </c>
      <c r="C50" s="124">
        <f t="shared" si="17"/>
        <v>2.7611201586459867E-3</v>
      </c>
      <c r="D50" s="165">
        <f t="shared" si="17"/>
        <v>1.2421824324707685E-3</v>
      </c>
      <c r="E50" s="165">
        <f t="shared" si="17"/>
        <v>1.5262018868314978E-3</v>
      </c>
      <c r="F50" s="165">
        <f t="shared" ref="F50" si="24">IFERROR(F32/F$46,"-")</f>
        <v>2.4901580879677226E-3</v>
      </c>
      <c r="G50" s="215">
        <f t="shared" si="18"/>
        <v>1.9734222819676743E-3</v>
      </c>
      <c r="H50" s="237">
        <f t="shared" si="19"/>
        <v>0</v>
      </c>
      <c r="I50" s="165">
        <f t="shared" si="19"/>
        <v>0</v>
      </c>
      <c r="J50" s="165">
        <f t="shared" si="19"/>
        <v>9.7610816894356026E-4</v>
      </c>
      <c r="K50" s="165">
        <f t="shared" si="19"/>
        <v>7.9605750661101483E-4</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432</v>
      </c>
      <c r="C51" s="166">
        <f t="shared" si="17"/>
        <v>1.6829454105169069E-2</v>
      </c>
      <c r="D51" s="275">
        <f t="shared" si="17"/>
        <v>4.7824394656525888E-3</v>
      </c>
      <c r="E51" s="275">
        <f t="shared" si="17"/>
        <v>2.8591632202293552E-3</v>
      </c>
      <c r="F51" s="275">
        <f t="shared" ref="F51" si="26">IFERROR(F33/F$46,"-")</f>
        <v>9.663579977564385E-4</v>
      </c>
      <c r="G51" s="216">
        <f t="shared" si="18"/>
        <v>4.500964752625429E-4</v>
      </c>
      <c r="H51" s="238">
        <f t="shared" si="19"/>
        <v>1.4758389501841052E-3</v>
      </c>
      <c r="I51" s="275">
        <f t="shared" si="19"/>
        <v>0</v>
      </c>
      <c r="J51" s="275">
        <f t="shared" si="19"/>
        <v>0</v>
      </c>
      <c r="K51" s="275">
        <f t="shared" si="19"/>
        <v>0</v>
      </c>
      <c r="L51" s="275">
        <f t="shared" ref="L51:O51" si="27">IFERROR(L33/L$46,"-")</f>
        <v>5.7987040692052978E-3</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433</v>
      </c>
      <c r="C52" s="124">
        <f t="shared" si="17"/>
        <v>0</v>
      </c>
      <c r="D52" s="165">
        <f t="shared" si="17"/>
        <v>0</v>
      </c>
      <c r="E52" s="165">
        <f t="shared" si="17"/>
        <v>0</v>
      </c>
      <c r="F52" s="165">
        <f t="shared" ref="F52" si="28">IFERROR(F34/F$46,"-")</f>
        <v>0</v>
      </c>
      <c r="G52" s="215">
        <f t="shared" si="18"/>
        <v>0</v>
      </c>
      <c r="H52" s="237">
        <f t="shared" si="19"/>
        <v>0</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434</v>
      </c>
      <c r="C53" s="166">
        <f t="shared" si="17"/>
        <v>4.9743165712637667E-3</v>
      </c>
      <c r="D53" s="275">
        <f t="shared" si="17"/>
        <v>3.6298586124903494E-3</v>
      </c>
      <c r="E53" s="275">
        <f t="shared" si="17"/>
        <v>0</v>
      </c>
      <c r="F53" s="275">
        <f t="shared" ref="F53" si="30">IFERROR(F35/F$46,"-")</f>
        <v>7.1278296999739546E-2</v>
      </c>
      <c r="G53" s="216">
        <f t="shared" si="18"/>
        <v>0.13502568622537714</v>
      </c>
      <c r="H53" s="238">
        <f t="shared" si="19"/>
        <v>0</v>
      </c>
      <c r="I53" s="275">
        <f t="shared" si="19"/>
        <v>0</v>
      </c>
      <c r="J53" s="275">
        <f t="shared" si="19"/>
        <v>0</v>
      </c>
      <c r="K53" s="275">
        <f t="shared" si="19"/>
        <v>4.7587510150634543E-3</v>
      </c>
      <c r="L53" s="275">
        <f t="shared" ref="L53:O53" si="31">IFERROR(L35/L$46,"-")</f>
        <v>3.3537049514156758E-2</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435</v>
      </c>
      <c r="C54" s="124">
        <f t="shared" si="17"/>
        <v>2.5207602137340471E-2</v>
      </c>
      <c r="D54" s="165">
        <f t="shared" si="17"/>
        <v>2.1100636617922466E-2</v>
      </c>
      <c r="E54" s="165">
        <f t="shared" si="17"/>
        <v>2.6064009783905061E-2</v>
      </c>
      <c r="F54" s="165">
        <f t="shared" ref="F54" si="32">IFERROR(F36/F$46,"-")</f>
        <v>2.1682892557455181E-2</v>
      </c>
      <c r="G54" s="215">
        <f t="shared" si="18"/>
        <v>1.9584845086799366E-2</v>
      </c>
      <c r="H54" s="237">
        <f t="shared" si="19"/>
        <v>2.4793483871603395E-2</v>
      </c>
      <c r="I54" s="165">
        <f t="shared" si="19"/>
        <v>2.9721289357608961E-2</v>
      </c>
      <c r="J54" s="165">
        <f t="shared" si="19"/>
        <v>3.570221726625087E-2</v>
      </c>
      <c r="K54" s="165">
        <f t="shared" si="19"/>
        <v>3.8676801673025736E-2</v>
      </c>
      <c r="L54" s="165">
        <f t="shared" ref="L54:O54" si="33">IFERROR(L36/L$46,"-")</f>
        <v>6.2645416904728371E-2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436</v>
      </c>
      <c r="C55" s="166">
        <f t="shared" si="17"/>
        <v>1.0688356814824464E-2</v>
      </c>
      <c r="D55" s="275">
        <f t="shared" si="17"/>
        <v>7.771686625107666E-3</v>
      </c>
      <c r="E55" s="275">
        <f t="shared" si="17"/>
        <v>1.3446067136610776E-2</v>
      </c>
      <c r="F55" s="275">
        <f t="shared" ref="F55" si="34">IFERROR(F37/F$46,"-")</f>
        <v>1.533458862690182E-2</v>
      </c>
      <c r="G55" s="216">
        <f t="shared" si="18"/>
        <v>1.9588246949261503E-2</v>
      </c>
      <c r="H55" s="238">
        <f t="shared" si="19"/>
        <v>0</v>
      </c>
      <c r="I55" s="275">
        <f t="shared" si="19"/>
        <v>0</v>
      </c>
      <c r="J55" s="275">
        <f t="shared" si="19"/>
        <v>0</v>
      </c>
      <c r="K55" s="275">
        <f t="shared" si="19"/>
        <v>0</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437</v>
      </c>
      <c r="C56" s="124">
        <f t="shared" si="17"/>
        <v>0</v>
      </c>
      <c r="D56" s="165">
        <f t="shared" si="17"/>
        <v>0</v>
      </c>
      <c r="E56" s="165">
        <f t="shared" si="17"/>
        <v>3.0616529583231704E-4</v>
      </c>
      <c r="F56" s="165">
        <f t="shared" ref="F56" si="36">IFERROR(F38/F$46,"-")</f>
        <v>0</v>
      </c>
      <c r="G56" s="215">
        <f t="shared" si="18"/>
        <v>0</v>
      </c>
      <c r="H56" s="237">
        <f t="shared" si="19"/>
        <v>0</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438</v>
      </c>
      <c r="C57" s="166">
        <f t="shared" si="17"/>
        <v>0</v>
      </c>
      <c r="D57" s="275">
        <f t="shared" si="17"/>
        <v>7.7304071573209882E-4</v>
      </c>
      <c r="E57" s="275">
        <f t="shared" si="17"/>
        <v>3.5941946412503532E-4</v>
      </c>
      <c r="F57" s="275">
        <f t="shared" ref="F57" si="38">IFERROR(F39/F$46,"-")</f>
        <v>4.2899033308459487E-4</v>
      </c>
      <c r="G57" s="216">
        <f t="shared" si="18"/>
        <v>1.0163484865179583E-3</v>
      </c>
      <c r="H57" s="238">
        <f t="shared" si="19"/>
        <v>0</v>
      </c>
      <c r="I57" s="275">
        <f t="shared" si="19"/>
        <v>9.621838954198455E-4</v>
      </c>
      <c r="J57" s="275">
        <f t="shared" si="19"/>
        <v>1.8597831382367262E-2</v>
      </c>
      <c r="K57" s="275">
        <f t="shared" si="19"/>
        <v>1.5167318284655605E-2</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439</v>
      </c>
      <c r="C58" s="124">
        <f t="shared" si="17"/>
        <v>5.4915769162052104E-2</v>
      </c>
      <c r="D58" s="165">
        <f t="shared" si="17"/>
        <v>3.909113658502112E-2</v>
      </c>
      <c r="E58" s="165">
        <f t="shared" si="17"/>
        <v>0</v>
      </c>
      <c r="F58" s="165">
        <f t="shared" ref="F58" si="40">IFERROR(F40/F$46,"-")</f>
        <v>3.9194002275960586E-2</v>
      </c>
      <c r="G58" s="215">
        <f t="shared" si="18"/>
        <v>3.2328025657212441E-2</v>
      </c>
      <c r="H58" s="237">
        <f t="shared" si="19"/>
        <v>5.1200128517179849E-4</v>
      </c>
      <c r="I58" s="165">
        <f t="shared" si="19"/>
        <v>0</v>
      </c>
      <c r="J58" s="165">
        <f t="shared" si="19"/>
        <v>0</v>
      </c>
      <c r="K58" s="165">
        <f t="shared" si="19"/>
        <v>0</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440</v>
      </c>
      <c r="C59" s="166">
        <f t="shared" si="17"/>
        <v>0.19582963349366014</v>
      </c>
      <c r="D59" s="275">
        <f t="shared" si="17"/>
        <v>0.19549439538193469</v>
      </c>
      <c r="E59" s="275">
        <f t="shared" si="17"/>
        <v>0</v>
      </c>
      <c r="F59" s="275">
        <f t="shared" ref="F59" si="42">IFERROR(F41/F$46,"-")</f>
        <v>0.19506893230644809</v>
      </c>
      <c r="G59" s="216">
        <f t="shared" si="18"/>
        <v>0.30825156527418907</v>
      </c>
      <c r="H59" s="238">
        <f t="shared" si="19"/>
        <v>0.34398926928449408</v>
      </c>
      <c r="I59" s="275">
        <f t="shared" si="19"/>
        <v>0.50503463704364293</v>
      </c>
      <c r="J59" s="275">
        <f t="shared" si="19"/>
        <v>0.55774406202533977</v>
      </c>
      <c r="K59" s="275">
        <f t="shared" si="19"/>
        <v>0.59667910670496638</v>
      </c>
      <c r="L59" s="275">
        <f t="shared" ref="L59:O59" si="43">IFERROR(L41/L$46,"-")</f>
        <v>0.76066626556599048</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500</v>
      </c>
      <c r="C60" s="124">
        <f t="shared" si="17"/>
        <v>4.0871648744963879E-2</v>
      </c>
      <c r="D60" s="165">
        <f t="shared" si="17"/>
        <v>1.7300948941887932E-2</v>
      </c>
      <c r="E60" s="165">
        <f t="shared" si="17"/>
        <v>1.5835236717266894E-2</v>
      </c>
      <c r="F60" s="165">
        <f t="shared" ref="F60" si="44">IFERROR(F42/F$46,"-")</f>
        <v>1.9794311785415575E-2</v>
      </c>
      <c r="G60" s="215">
        <f t="shared" si="18"/>
        <v>2.0662132797957138E-2</v>
      </c>
      <c r="H60" s="237">
        <f t="shared" si="19"/>
        <v>2.5190768476197271E-4</v>
      </c>
      <c r="I60" s="165">
        <f t="shared" si="19"/>
        <v>0</v>
      </c>
      <c r="J60" s="165">
        <f t="shared" si="19"/>
        <v>0</v>
      </c>
      <c r="K60" s="165">
        <f t="shared" si="19"/>
        <v>0</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442</v>
      </c>
      <c r="C61" s="166">
        <f t="shared" si="17"/>
        <v>0</v>
      </c>
      <c r="D61" s="275">
        <f t="shared" si="17"/>
        <v>1.7666971490531616E-5</v>
      </c>
      <c r="E61" s="275">
        <f t="shared" si="17"/>
        <v>7.7776112331959038E-5</v>
      </c>
      <c r="F61" s="275">
        <f t="shared" ref="F61" si="46">IFERROR(F43/F$46,"-")</f>
        <v>9.3894637826992978E-4</v>
      </c>
      <c r="G61" s="216">
        <f t="shared" si="18"/>
        <v>6.9024788818449064E-4</v>
      </c>
      <c r="H61" s="238">
        <f t="shared" si="19"/>
        <v>0</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443</v>
      </c>
      <c r="C62" s="124">
        <f t="shared" si="17"/>
        <v>9.0095217872534997E-3</v>
      </c>
      <c r="D62" s="165">
        <f t="shared" si="17"/>
        <v>8.6487160478265601E-2</v>
      </c>
      <c r="E62" s="165">
        <f t="shared" si="17"/>
        <v>1.6140094139870571E-2</v>
      </c>
      <c r="F62" s="165">
        <f t="shared" ref="F62" si="48">IFERROR(F44/F$46,"-")</f>
        <v>0.23299372525176998</v>
      </c>
      <c r="G62" s="215">
        <f t="shared" si="18"/>
        <v>0.20903869616368501</v>
      </c>
      <c r="H62" s="237">
        <f t="shared" si="19"/>
        <v>4.4154887146566086E-3</v>
      </c>
      <c r="I62" s="165">
        <f t="shared" si="19"/>
        <v>8.8075076974540242E-3</v>
      </c>
      <c r="J62" s="165">
        <f t="shared" si="19"/>
        <v>9.4041738676093112E-2</v>
      </c>
      <c r="K62" s="165">
        <f t="shared" si="19"/>
        <v>9.9225839362642398E-2</v>
      </c>
      <c r="L62" s="165">
        <f t="shared" ref="L62:O62" si="49">IFERROR(L44/L$46,"-")</f>
        <v>7.9292155418993648E-2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183</v>
      </c>
      <c r="C63" s="266">
        <f t="shared" si="17"/>
        <v>0.60850915800745675</v>
      </c>
      <c r="D63" s="176">
        <f t="shared" si="17"/>
        <v>0.50798784952975717</v>
      </c>
      <c r="E63" s="176">
        <f t="shared" si="17"/>
        <v>0.79620838336399036</v>
      </c>
      <c r="F63" s="176">
        <f t="shared" ref="F63" si="50">IFERROR(F45/F$46,"-")</f>
        <v>0.30708614901942904</v>
      </c>
      <c r="G63" s="267">
        <f t="shared" si="18"/>
        <v>6.6551491753319092E-2</v>
      </c>
      <c r="H63" s="270">
        <f t="shared" si="19"/>
        <v>0.61285961512964293</v>
      </c>
      <c r="I63" s="176">
        <f t="shared" si="19"/>
        <v>0.45443126066877315</v>
      </c>
      <c r="J63" s="176">
        <f t="shared" si="19"/>
        <v>0.29293804248100558</v>
      </c>
      <c r="K63" s="176">
        <f t="shared" si="19"/>
        <v>0.24334202650670561</v>
      </c>
      <c r="L63" s="176">
        <f t="shared" ref="L63:O63" si="51">IFERROR(L45/L$46,"-")</f>
        <v>3.6275574509874897E-2</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141</v>
      </c>
      <c r="C65" s="757" t="str">
        <f>$A$1</f>
        <v>North Lanarkshire</v>
      </c>
      <c r="D65" s="758"/>
      <c r="E65" s="758"/>
      <c r="F65" s="758"/>
      <c r="G65" s="758"/>
      <c r="H65" s="758"/>
      <c r="I65" s="758"/>
      <c r="J65" s="758"/>
      <c r="K65" s="757" t="s">
        <v>120</v>
      </c>
      <c r="L65" s="758"/>
      <c r="M65" s="758"/>
      <c r="N65" s="758"/>
      <c r="O65" s="758"/>
      <c r="P65" s="758"/>
      <c r="Q65" s="758"/>
      <c r="R65" s="758"/>
    </row>
    <row r="66" spans="2:18" ht="14.25" customHeight="1" x14ac:dyDescent="0.25">
      <c r="C66" s="804" t="s">
        <v>498</v>
      </c>
      <c r="D66" s="805"/>
      <c r="E66" s="805"/>
      <c r="F66" s="806"/>
      <c r="G66" s="807" t="s">
        <v>501</v>
      </c>
      <c r="H66" s="805"/>
      <c r="I66" s="805"/>
      <c r="J66" s="805"/>
      <c r="K66" s="804" t="s">
        <v>498</v>
      </c>
      <c r="L66" s="805"/>
      <c r="M66" s="805"/>
      <c r="N66" s="806"/>
      <c r="O66" s="807" t="s">
        <v>501</v>
      </c>
      <c r="P66" s="805"/>
      <c r="Q66" s="805"/>
      <c r="R66" s="805"/>
    </row>
    <row r="67" spans="2:18" ht="14.25" customHeight="1" x14ac:dyDescent="0.25">
      <c r="C67" s="761" t="s">
        <v>127</v>
      </c>
      <c r="D67" s="793"/>
      <c r="E67" s="762" t="s">
        <v>134</v>
      </c>
      <c r="F67" s="763"/>
      <c r="G67" s="765" t="s">
        <v>127</v>
      </c>
      <c r="H67" s="793"/>
      <c r="I67" s="762" t="s">
        <v>134</v>
      </c>
      <c r="J67" s="762"/>
      <c r="K67" s="761" t="s">
        <v>127</v>
      </c>
      <c r="L67" s="793"/>
      <c r="M67" s="762" t="s">
        <v>134</v>
      </c>
      <c r="N67" s="763"/>
      <c r="O67" s="765" t="s">
        <v>127</v>
      </c>
      <c r="P67" s="793"/>
      <c r="Q67" s="762" t="s">
        <v>134</v>
      </c>
      <c r="R67" s="762"/>
    </row>
    <row r="68" spans="2:18" ht="18" thickBot="1" x14ac:dyDescent="0.3">
      <c r="B68" s="5" t="s">
        <v>502</v>
      </c>
      <c r="C68" s="666" t="s">
        <v>132</v>
      </c>
      <c r="D68" s="667" t="s">
        <v>133</v>
      </c>
      <c r="E68" s="412" t="s">
        <v>132</v>
      </c>
      <c r="F68" s="668" t="s">
        <v>133</v>
      </c>
      <c r="G68" s="669" t="s">
        <v>132</v>
      </c>
      <c r="H68" s="667" t="s">
        <v>133</v>
      </c>
      <c r="I68" s="412" t="s">
        <v>132</v>
      </c>
      <c r="J68" s="412" t="s">
        <v>133</v>
      </c>
      <c r="K68" s="666" t="s">
        <v>132</v>
      </c>
      <c r="L68" s="667" t="s">
        <v>133</v>
      </c>
      <c r="M68" s="412" t="s">
        <v>132</v>
      </c>
      <c r="N68" s="668" t="s">
        <v>133</v>
      </c>
      <c r="O68" s="669" t="s">
        <v>132</v>
      </c>
      <c r="P68" s="667" t="s">
        <v>133</v>
      </c>
      <c r="Q68" s="412" t="s">
        <v>132</v>
      </c>
      <c r="R68" s="412" t="s">
        <v>133</v>
      </c>
    </row>
    <row r="69" spans="2:18" x14ac:dyDescent="0.25">
      <c r="B69" s="413" t="s">
        <v>429</v>
      </c>
      <c r="C69" s="693">
        <v>2793087.8650000002</v>
      </c>
      <c r="D69" s="703">
        <v>5195413.7688069995</v>
      </c>
      <c r="E69" s="126">
        <f>IFERROR(C69/C$109,"-")</f>
        <v>7.7482782374551376E-2</v>
      </c>
      <c r="F69" s="657">
        <f>IFERROR(D69/D$109,"-")</f>
        <v>0.17253511479558745</v>
      </c>
      <c r="G69" s="712">
        <v>4225.3</v>
      </c>
      <c r="H69" s="713">
        <v>6731.25</v>
      </c>
      <c r="I69" s="681">
        <f>IFERROR(G69/G$109,"-")</f>
        <v>1.3540989463299198E-3</v>
      </c>
      <c r="J69" s="681">
        <f>IFERROR(H69/H$109,"-")</f>
        <v>9.1777966639089194E-3</v>
      </c>
      <c r="K69" s="693">
        <v>23546152.312095001</v>
      </c>
      <c r="L69" s="703">
        <v>28158521.665291</v>
      </c>
      <c r="M69" s="126">
        <f>IFERROR(K69/K$109,"-")</f>
        <v>0.11701601520588627</v>
      </c>
      <c r="N69" s="657">
        <f>IFERROR(L69/L$109,"-")</f>
        <v>0.15408137631354066</v>
      </c>
      <c r="O69" s="712">
        <v>435511.8089</v>
      </c>
      <c r="P69" s="713">
        <v>372604.04210000002</v>
      </c>
      <c r="Q69" s="681">
        <f>IFERROR(O69/O$109,"-")</f>
        <v>1.7105847722834609E-2</v>
      </c>
      <c r="R69" s="681">
        <f>IFERROR(P69/P$109,"-")</f>
        <v>1.9154079400524254E-2</v>
      </c>
    </row>
    <row r="70" spans="2:18" x14ac:dyDescent="0.25">
      <c r="B70" s="263" t="s">
        <v>430</v>
      </c>
      <c r="C70" s="694">
        <v>550085.39</v>
      </c>
      <c r="D70" s="704">
        <v>370503.05716500001</v>
      </c>
      <c r="E70" s="127">
        <f t="shared" ref="E70:E108" si="52">IFERROR(C70/C$109,"-")</f>
        <v>1.525986600525015E-2</v>
      </c>
      <c r="F70" s="658">
        <f t="shared" ref="F70:F108" si="53">IFERROR(D70/D$109,"-")</f>
        <v>1.2304080164679192E-2</v>
      </c>
      <c r="G70" s="714">
        <v>0</v>
      </c>
      <c r="H70" s="704">
        <v>9246.35</v>
      </c>
      <c r="I70" s="127">
        <f t="shared" ref="I70:I108" si="54">IFERROR(G70/G$109,"-")</f>
        <v>0</v>
      </c>
      <c r="J70" s="127">
        <f t="shared" ref="J70:J108" si="55">IFERROR(H70/H$109,"-")</f>
        <v>1.2607037353141577E-2</v>
      </c>
      <c r="K70" s="694">
        <v>4040841.2921250002</v>
      </c>
      <c r="L70" s="704">
        <v>3517285.5778410002</v>
      </c>
      <c r="M70" s="127">
        <f t="shared" ref="M70:M108" si="56">IFERROR(K70/K$109,"-")</f>
        <v>2.0081546225324712E-2</v>
      </c>
      <c r="N70" s="658">
        <f t="shared" ref="N70:N108" si="57">IFERROR(L70/L$109,"-")</f>
        <v>1.9246330086622739E-2</v>
      </c>
      <c r="O70" s="714">
        <v>56481.55</v>
      </c>
      <c r="P70" s="704">
        <v>54389.714890000003</v>
      </c>
      <c r="Q70" s="127">
        <f t="shared" ref="Q70:Q108" si="58">IFERROR(O70/O$109,"-")</f>
        <v>2.2184583143450764E-3</v>
      </c>
      <c r="R70" s="127">
        <f t="shared" ref="R70:R108" si="59">IFERROR(P70/P$109,"-")</f>
        <v>2.7959571015478695E-3</v>
      </c>
    </row>
    <row r="71" spans="2:18" x14ac:dyDescent="0.25">
      <c r="B71" s="262" t="s">
        <v>431</v>
      </c>
      <c r="C71" s="693">
        <v>89764.85</v>
      </c>
      <c r="D71" s="703">
        <v>59424.108</v>
      </c>
      <c r="E71" s="126">
        <f t="shared" si="52"/>
        <v>2.4901580879677226E-3</v>
      </c>
      <c r="F71" s="657">
        <f t="shared" si="53"/>
        <v>1.9734222819676748E-3</v>
      </c>
      <c r="G71" s="715">
        <v>2484</v>
      </c>
      <c r="H71" s="703">
        <v>0</v>
      </c>
      <c r="I71" s="126">
        <f t="shared" si="54"/>
        <v>7.9605750661101472E-4</v>
      </c>
      <c r="J71" s="126">
        <f t="shared" si="55"/>
        <v>0</v>
      </c>
      <c r="K71" s="693">
        <v>2100244.8454</v>
      </c>
      <c r="L71" s="703">
        <v>1065833.6342</v>
      </c>
      <c r="M71" s="126">
        <f t="shared" si="56"/>
        <v>1.0437471035943712E-2</v>
      </c>
      <c r="N71" s="657">
        <f t="shared" si="57"/>
        <v>5.8321638909484162E-3</v>
      </c>
      <c r="O71" s="715">
        <v>21442.82</v>
      </c>
      <c r="P71" s="703">
        <v>13900.768260000001</v>
      </c>
      <c r="Q71" s="126">
        <f t="shared" si="58"/>
        <v>8.422219700416311E-4</v>
      </c>
      <c r="R71" s="126">
        <f t="shared" si="59"/>
        <v>7.1458274440530385E-4</v>
      </c>
    </row>
    <row r="72" spans="2:18" x14ac:dyDescent="0.25">
      <c r="B72" s="263" t="s">
        <v>432</v>
      </c>
      <c r="C72" s="694">
        <v>34835.129999999997</v>
      </c>
      <c r="D72" s="704">
        <v>13553.4</v>
      </c>
      <c r="E72" s="127">
        <f t="shared" si="52"/>
        <v>9.663579977564385E-4</v>
      </c>
      <c r="F72" s="658">
        <f t="shared" si="53"/>
        <v>4.5009647526254295E-4</v>
      </c>
      <c r="G72" s="714">
        <v>0</v>
      </c>
      <c r="H72" s="704">
        <v>4252.93</v>
      </c>
      <c r="I72" s="127">
        <f t="shared" si="54"/>
        <v>0</v>
      </c>
      <c r="J72" s="127">
        <f t="shared" si="55"/>
        <v>5.7987040692052978E-3</v>
      </c>
      <c r="K72" s="694">
        <v>1035196.015</v>
      </c>
      <c r="L72" s="704">
        <v>518047.324112</v>
      </c>
      <c r="M72" s="127">
        <f t="shared" si="56"/>
        <v>5.1445565724166937E-3</v>
      </c>
      <c r="N72" s="658">
        <f t="shared" si="57"/>
        <v>2.834717164612872E-3</v>
      </c>
      <c r="O72" s="714">
        <v>90299.081900000005</v>
      </c>
      <c r="P72" s="704">
        <v>89894.968710000001</v>
      </c>
      <c r="Q72" s="127">
        <f t="shared" si="58"/>
        <v>3.5467289587269115E-3</v>
      </c>
      <c r="R72" s="127">
        <f t="shared" si="59"/>
        <v>4.6211397994358559E-3</v>
      </c>
    </row>
    <row r="73" spans="2:18" x14ac:dyDescent="0.25">
      <c r="B73" s="262" t="s">
        <v>433</v>
      </c>
      <c r="C73" s="693">
        <v>0</v>
      </c>
      <c r="D73" s="703">
        <v>0</v>
      </c>
      <c r="E73" s="126">
        <f t="shared" si="52"/>
        <v>0</v>
      </c>
      <c r="F73" s="657">
        <f t="shared" si="53"/>
        <v>0</v>
      </c>
      <c r="G73" s="715">
        <v>0</v>
      </c>
      <c r="H73" s="703">
        <v>0</v>
      </c>
      <c r="I73" s="126">
        <f t="shared" si="54"/>
        <v>0</v>
      </c>
      <c r="J73" s="126">
        <f t="shared" si="55"/>
        <v>0</v>
      </c>
      <c r="K73" s="693">
        <v>10794.4</v>
      </c>
      <c r="L73" s="703">
        <v>6291.4196000000002</v>
      </c>
      <c r="M73" s="126">
        <f t="shared" si="56"/>
        <v>5.3644334658006537E-5</v>
      </c>
      <c r="N73" s="657">
        <f t="shared" si="57"/>
        <v>3.4426189075433037E-5</v>
      </c>
      <c r="O73" s="715">
        <v>298</v>
      </c>
      <c r="P73" s="703">
        <v>2016</v>
      </c>
      <c r="Q73" s="126">
        <f t="shared" si="58"/>
        <v>1.1704717339995676E-5</v>
      </c>
      <c r="R73" s="126">
        <f t="shared" si="59"/>
        <v>1.0363447442444396E-4</v>
      </c>
    </row>
    <row r="74" spans="2:18" x14ac:dyDescent="0.25">
      <c r="B74" s="440" t="s">
        <v>434</v>
      </c>
      <c r="C74" s="695">
        <v>2569429.4950000001</v>
      </c>
      <c r="D74" s="705">
        <v>4065921.9440000001</v>
      </c>
      <c r="E74" s="441">
        <f t="shared" si="52"/>
        <v>7.1278296999739546E-2</v>
      </c>
      <c r="F74" s="659">
        <f t="shared" si="53"/>
        <v>0.13502568622537717</v>
      </c>
      <c r="G74" s="716">
        <v>14849.1</v>
      </c>
      <c r="H74" s="705">
        <v>24597</v>
      </c>
      <c r="I74" s="441">
        <f t="shared" si="54"/>
        <v>4.7587510150634534E-3</v>
      </c>
      <c r="J74" s="441">
        <f t="shared" si="55"/>
        <v>3.3537049514156758E-2</v>
      </c>
      <c r="K74" s="695">
        <v>13335747.060380001</v>
      </c>
      <c r="L74" s="705">
        <v>14397377.632463999</v>
      </c>
      <c r="M74" s="441">
        <f t="shared" si="56"/>
        <v>6.62739270567657E-2</v>
      </c>
      <c r="N74" s="659">
        <f t="shared" si="57"/>
        <v>7.8781400077911831E-2</v>
      </c>
      <c r="O74" s="716">
        <v>772770.59343999997</v>
      </c>
      <c r="P74" s="705">
        <v>419091.11634800001</v>
      </c>
      <c r="Q74" s="441">
        <f t="shared" si="58"/>
        <v>3.0352554915690992E-2</v>
      </c>
      <c r="R74" s="441">
        <f t="shared" si="59"/>
        <v>2.15437934418048E-2</v>
      </c>
    </row>
    <row r="75" spans="2:18" x14ac:dyDescent="0.25">
      <c r="B75" s="404" t="s">
        <v>445</v>
      </c>
      <c r="C75" s="696">
        <v>7000</v>
      </c>
      <c r="D75" s="706">
        <v>13624</v>
      </c>
      <c r="E75" s="417">
        <f t="shared" si="52"/>
        <v>1.9418632812035063E-4</v>
      </c>
      <c r="F75" s="661">
        <f t="shared" si="53"/>
        <v>4.5244103907336058E-4</v>
      </c>
      <c r="G75" s="717">
        <v>0</v>
      </c>
      <c r="H75" s="706">
        <v>0</v>
      </c>
      <c r="I75" s="417">
        <f t="shared" si="54"/>
        <v>0</v>
      </c>
      <c r="J75" s="417">
        <f t="shared" si="55"/>
        <v>0</v>
      </c>
      <c r="K75" s="696">
        <v>631130.66910000006</v>
      </c>
      <c r="L75" s="706">
        <v>605347.38989999995</v>
      </c>
      <c r="M75" s="417">
        <f t="shared" si="56"/>
        <v>3.1364952962769574E-3</v>
      </c>
      <c r="N75" s="661">
        <f t="shared" si="57"/>
        <v>3.3124167558331793E-3</v>
      </c>
      <c r="O75" s="717">
        <v>0</v>
      </c>
      <c r="P75" s="706">
        <v>0</v>
      </c>
      <c r="Q75" s="417">
        <f t="shared" si="58"/>
        <v>0</v>
      </c>
      <c r="R75" s="417">
        <f t="shared" si="59"/>
        <v>0</v>
      </c>
    </row>
    <row r="76" spans="2:18" x14ac:dyDescent="0.25">
      <c r="B76" s="404" t="s">
        <v>446</v>
      </c>
      <c r="C76" s="696">
        <v>2203920.65</v>
      </c>
      <c r="D76" s="706">
        <v>3860907.1260000002</v>
      </c>
      <c r="E76" s="417">
        <f t="shared" si="52"/>
        <v>6.1138751213159495E-2</v>
      </c>
      <c r="F76" s="661">
        <f t="shared" si="53"/>
        <v>0.12821732471030406</v>
      </c>
      <c r="G76" s="717">
        <v>14849.1</v>
      </c>
      <c r="H76" s="706">
        <v>24597</v>
      </c>
      <c r="I76" s="417">
        <f t="shared" si="54"/>
        <v>4.7587510150634534E-3</v>
      </c>
      <c r="J76" s="417">
        <f t="shared" si="55"/>
        <v>3.3537049514156758E-2</v>
      </c>
      <c r="K76" s="696">
        <v>8210963.0491800001</v>
      </c>
      <c r="L76" s="706">
        <v>10900541.242295999</v>
      </c>
      <c r="M76" s="417">
        <f t="shared" si="56"/>
        <v>4.0805570450857642E-2</v>
      </c>
      <c r="N76" s="661">
        <f t="shared" si="57"/>
        <v>5.9646966454413204E-2</v>
      </c>
      <c r="O76" s="717">
        <v>206158.65343999999</v>
      </c>
      <c r="P76" s="706">
        <v>399193.71634799999</v>
      </c>
      <c r="Q76" s="417">
        <f t="shared" si="58"/>
        <v>8.0974119654675398E-3</v>
      </c>
      <c r="R76" s="417">
        <f t="shared" si="59"/>
        <v>2.0520947910349974E-2</v>
      </c>
    </row>
    <row r="77" spans="2:18" x14ac:dyDescent="0.25">
      <c r="B77" s="404" t="s">
        <v>447</v>
      </c>
      <c r="C77" s="696">
        <v>187253.35500000001</v>
      </c>
      <c r="D77" s="706">
        <v>34370.856</v>
      </c>
      <c r="E77" s="417">
        <f t="shared" si="52"/>
        <v>5.1945773479523576E-3</v>
      </c>
      <c r="F77" s="661">
        <f t="shared" si="53"/>
        <v>1.1414258516207318E-3</v>
      </c>
      <c r="G77" s="717">
        <v>0</v>
      </c>
      <c r="H77" s="706">
        <v>0</v>
      </c>
      <c r="I77" s="417">
        <f t="shared" si="54"/>
        <v>0</v>
      </c>
      <c r="J77" s="417">
        <f t="shared" si="55"/>
        <v>0</v>
      </c>
      <c r="K77" s="696">
        <v>1525182.8230999999</v>
      </c>
      <c r="L77" s="706">
        <v>388708.71896000003</v>
      </c>
      <c r="M77" s="417">
        <f t="shared" si="56"/>
        <v>7.5796170029848427E-3</v>
      </c>
      <c r="N77" s="661">
        <f t="shared" si="57"/>
        <v>2.1269857528158384E-3</v>
      </c>
      <c r="O77" s="717">
        <v>4460.8500000000004</v>
      </c>
      <c r="P77" s="706">
        <v>1942.2</v>
      </c>
      <c r="Q77" s="417">
        <f t="shared" si="58"/>
        <v>1.7521137028899233E-4</v>
      </c>
      <c r="R77" s="417">
        <f t="shared" si="59"/>
        <v>9.9840712414263439E-5</v>
      </c>
    </row>
    <row r="78" spans="2:18" x14ac:dyDescent="0.25">
      <c r="B78" s="404" t="s">
        <v>448</v>
      </c>
      <c r="C78" s="696">
        <v>18012</v>
      </c>
      <c r="D78" s="706">
        <v>0</v>
      </c>
      <c r="E78" s="417">
        <f t="shared" si="52"/>
        <v>4.9966916315767943E-4</v>
      </c>
      <c r="F78" s="661">
        <f t="shared" si="53"/>
        <v>0</v>
      </c>
      <c r="G78" s="717">
        <v>0</v>
      </c>
      <c r="H78" s="706">
        <v>0</v>
      </c>
      <c r="I78" s="417">
        <f t="shared" si="54"/>
        <v>0</v>
      </c>
      <c r="J78" s="417">
        <f t="shared" si="55"/>
        <v>0</v>
      </c>
      <c r="K78" s="696">
        <v>207709.58360000001</v>
      </c>
      <c r="L78" s="706">
        <v>170643.10226000001</v>
      </c>
      <c r="M78" s="417">
        <f t="shared" si="56"/>
        <v>1.0322428679976272E-3</v>
      </c>
      <c r="N78" s="661">
        <f t="shared" si="57"/>
        <v>9.3374660669925979E-4</v>
      </c>
      <c r="O78" s="717">
        <v>0</v>
      </c>
      <c r="P78" s="706">
        <v>0</v>
      </c>
      <c r="Q78" s="417">
        <f t="shared" si="58"/>
        <v>0</v>
      </c>
      <c r="R78" s="417">
        <f t="shared" si="59"/>
        <v>0</v>
      </c>
    </row>
    <row r="79" spans="2:18" x14ac:dyDescent="0.25">
      <c r="B79" s="408" t="s">
        <v>449</v>
      </c>
      <c r="C79" s="697">
        <v>153243.49</v>
      </c>
      <c r="D79" s="707">
        <v>157019.962</v>
      </c>
      <c r="E79" s="418">
        <f t="shared" si="52"/>
        <v>4.2511129473496671E-3</v>
      </c>
      <c r="F79" s="662">
        <f t="shared" si="53"/>
        <v>5.2144946243790078E-3</v>
      </c>
      <c r="G79" s="718">
        <v>0</v>
      </c>
      <c r="H79" s="707">
        <v>0</v>
      </c>
      <c r="I79" s="418">
        <f t="shared" si="54"/>
        <v>0</v>
      </c>
      <c r="J79" s="418">
        <f t="shared" si="55"/>
        <v>0</v>
      </c>
      <c r="K79" s="697">
        <v>1533373.0722000001</v>
      </c>
      <c r="L79" s="707">
        <v>2332137.1790479999</v>
      </c>
      <c r="M79" s="418">
        <f t="shared" si="56"/>
        <v>7.6203196324642801E-3</v>
      </c>
      <c r="N79" s="662">
        <f t="shared" si="57"/>
        <v>1.2761284508150349E-2</v>
      </c>
      <c r="O79" s="718">
        <v>0</v>
      </c>
      <c r="P79" s="707">
        <v>17955.2</v>
      </c>
      <c r="Q79" s="418">
        <f t="shared" si="58"/>
        <v>0</v>
      </c>
      <c r="R79" s="418">
        <f t="shared" si="59"/>
        <v>9.2300481904056372E-4</v>
      </c>
    </row>
    <row r="80" spans="2:18" x14ac:dyDescent="0.25">
      <c r="B80" s="262" t="s">
        <v>435</v>
      </c>
      <c r="C80" s="693">
        <v>781621.7</v>
      </c>
      <c r="D80" s="703">
        <v>589742.98620000004</v>
      </c>
      <c r="E80" s="126">
        <f t="shared" si="52"/>
        <v>2.1682892557455181E-2</v>
      </c>
      <c r="F80" s="657">
        <f t="shared" si="53"/>
        <v>1.9584845086799366E-2</v>
      </c>
      <c r="G80" s="715">
        <v>120686.22500000001</v>
      </c>
      <c r="H80" s="703">
        <v>45945.881999999998</v>
      </c>
      <c r="I80" s="126">
        <f t="shared" si="54"/>
        <v>3.8676801673025729E-2</v>
      </c>
      <c r="J80" s="126">
        <f t="shared" si="55"/>
        <v>6.2645416904728371E-2</v>
      </c>
      <c r="K80" s="693">
        <v>5513390.2098200005</v>
      </c>
      <c r="L80" s="703">
        <v>5971943.3418460004</v>
      </c>
      <c r="M80" s="126">
        <f t="shared" si="56"/>
        <v>2.7399591409968223E-2</v>
      </c>
      <c r="N80" s="657">
        <f t="shared" si="57"/>
        <v>3.2678038297455761E-2</v>
      </c>
      <c r="O80" s="715">
        <v>750173.34970000002</v>
      </c>
      <c r="P80" s="703">
        <v>838080.29457000003</v>
      </c>
      <c r="Q80" s="126">
        <f t="shared" si="58"/>
        <v>2.9464989980658489E-2</v>
      </c>
      <c r="R80" s="126">
        <f t="shared" si="59"/>
        <v>4.3082346653395401E-2</v>
      </c>
    </row>
    <row r="81" spans="2:18" x14ac:dyDescent="0.25">
      <c r="B81" s="263" t="s">
        <v>436</v>
      </c>
      <c r="C81" s="694">
        <v>552778.98</v>
      </c>
      <c r="D81" s="704">
        <v>589845.42379999999</v>
      </c>
      <c r="E81" s="127">
        <f t="shared" si="52"/>
        <v>1.533458862690182E-2</v>
      </c>
      <c r="F81" s="658">
        <f t="shared" si="53"/>
        <v>1.9588246949261506E-2</v>
      </c>
      <c r="G81" s="714">
        <v>0</v>
      </c>
      <c r="H81" s="704">
        <v>0</v>
      </c>
      <c r="I81" s="127">
        <f t="shared" si="54"/>
        <v>0</v>
      </c>
      <c r="J81" s="127">
        <f t="shared" si="55"/>
        <v>0</v>
      </c>
      <c r="K81" s="694">
        <v>1568315.6099</v>
      </c>
      <c r="L81" s="704">
        <v>2084141.4338539999</v>
      </c>
      <c r="M81" s="127">
        <f t="shared" si="56"/>
        <v>7.7939716359270769E-3</v>
      </c>
      <c r="N81" s="658">
        <f t="shared" si="57"/>
        <v>1.1404269882396957E-2</v>
      </c>
      <c r="O81" s="714">
        <v>33620.665000000001</v>
      </c>
      <c r="P81" s="704">
        <v>59928.363169999997</v>
      </c>
      <c r="Q81" s="127">
        <f t="shared" si="58"/>
        <v>1.3205381899586768E-3</v>
      </c>
      <c r="R81" s="127">
        <f t="shared" si="59"/>
        <v>3.0806767957540448E-3</v>
      </c>
    </row>
    <row r="82" spans="2:18" x14ac:dyDescent="0.25">
      <c r="B82" s="262" t="s">
        <v>450</v>
      </c>
      <c r="C82" s="693">
        <v>456793.10499999998</v>
      </c>
      <c r="D82" s="703">
        <v>152745.79989299999</v>
      </c>
      <c r="E82" s="126">
        <f t="shared" si="52"/>
        <v>1.267185368152054E-2</v>
      </c>
      <c r="F82" s="657">
        <f t="shared" si="53"/>
        <v>5.0725534657722051E-3</v>
      </c>
      <c r="G82" s="715">
        <v>730922.47499999998</v>
      </c>
      <c r="H82" s="703">
        <v>11726.4</v>
      </c>
      <c r="I82" s="126">
        <f t="shared" si="54"/>
        <v>0.2342416759156408</v>
      </c>
      <c r="J82" s="126">
        <f t="shared" si="55"/>
        <v>1.5988488735325764E-2</v>
      </c>
      <c r="K82" s="693">
        <v>8662606.7121450007</v>
      </c>
      <c r="L82" s="703">
        <v>5184991.2322009997</v>
      </c>
      <c r="M82" s="126">
        <f t="shared" si="56"/>
        <v>4.305007906664568E-2</v>
      </c>
      <c r="N82" s="657">
        <f t="shared" si="57"/>
        <v>2.8371893763724506E-2</v>
      </c>
      <c r="O82" s="715">
        <v>1571627.0035000001</v>
      </c>
      <c r="P82" s="703">
        <v>486852.013278</v>
      </c>
      <c r="Q82" s="126">
        <f t="shared" si="58"/>
        <v>6.1729697449234545E-2</v>
      </c>
      <c r="R82" s="126">
        <f t="shared" si="59"/>
        <v>2.5027109384200372E-2</v>
      </c>
    </row>
    <row r="83" spans="2:18" x14ac:dyDescent="0.25">
      <c r="B83" s="263" t="s">
        <v>437</v>
      </c>
      <c r="C83" s="694">
        <v>0</v>
      </c>
      <c r="D83" s="704">
        <v>0</v>
      </c>
      <c r="E83" s="127">
        <f t="shared" si="52"/>
        <v>0</v>
      </c>
      <c r="F83" s="658">
        <f t="shared" si="53"/>
        <v>0</v>
      </c>
      <c r="G83" s="714">
        <v>0</v>
      </c>
      <c r="H83" s="704">
        <v>0</v>
      </c>
      <c r="I83" s="127">
        <f t="shared" si="54"/>
        <v>0</v>
      </c>
      <c r="J83" s="127">
        <f t="shared" si="55"/>
        <v>0</v>
      </c>
      <c r="K83" s="694">
        <v>52673.03</v>
      </c>
      <c r="L83" s="704">
        <v>67963.535000000003</v>
      </c>
      <c r="M83" s="127">
        <f t="shared" si="56"/>
        <v>2.6176625368443064E-4</v>
      </c>
      <c r="N83" s="658">
        <f t="shared" si="57"/>
        <v>3.7189150539964158E-4</v>
      </c>
      <c r="O83" s="714">
        <v>0</v>
      </c>
      <c r="P83" s="704">
        <v>0</v>
      </c>
      <c r="Q83" s="127">
        <f t="shared" si="58"/>
        <v>0</v>
      </c>
      <c r="R83" s="127">
        <f t="shared" si="59"/>
        <v>0</v>
      </c>
    </row>
    <row r="84" spans="2:18" x14ac:dyDescent="0.25">
      <c r="B84" s="262" t="s">
        <v>451</v>
      </c>
      <c r="C84" s="693">
        <v>9187848.2799999993</v>
      </c>
      <c r="D84" s="703">
        <v>1613372.7704</v>
      </c>
      <c r="E84" s="126">
        <f t="shared" si="52"/>
        <v>0.25487921726001128</v>
      </c>
      <c r="F84" s="657">
        <f t="shared" si="53"/>
        <v>5.3578688538787618E-2</v>
      </c>
      <c r="G84" s="715">
        <v>269.39999999999998</v>
      </c>
      <c r="H84" s="703">
        <v>0</v>
      </c>
      <c r="I84" s="126">
        <f t="shared" si="54"/>
        <v>8.6335705427136619E-5</v>
      </c>
      <c r="J84" s="126">
        <f t="shared" si="55"/>
        <v>0</v>
      </c>
      <c r="K84" s="693">
        <v>13673719.719599999</v>
      </c>
      <c r="L84" s="703">
        <v>7451893.2273380002</v>
      </c>
      <c r="M84" s="126">
        <f t="shared" si="56"/>
        <v>6.7953531151152977E-2</v>
      </c>
      <c r="N84" s="657">
        <f t="shared" si="57"/>
        <v>4.0776216104593768E-2</v>
      </c>
      <c r="O84" s="715">
        <v>916736.74990000005</v>
      </c>
      <c r="P84" s="703">
        <v>579326.40954000002</v>
      </c>
      <c r="Q84" s="126">
        <f t="shared" si="58"/>
        <v>3.6007196418677209E-2</v>
      </c>
      <c r="R84" s="126">
        <f t="shared" si="59"/>
        <v>2.978084720876889E-2</v>
      </c>
    </row>
    <row r="85" spans="2:18" x14ac:dyDescent="0.25">
      <c r="B85" s="263" t="s">
        <v>452</v>
      </c>
      <c r="C85" s="694">
        <v>60543.64</v>
      </c>
      <c r="D85" s="704">
        <v>40700.800000000003</v>
      </c>
      <c r="E85" s="127">
        <f t="shared" si="52"/>
        <v>1.6795353060914838E-3</v>
      </c>
      <c r="F85" s="658">
        <f t="shared" si="53"/>
        <v>1.3516377160244447E-3</v>
      </c>
      <c r="G85" s="714">
        <v>7011.2</v>
      </c>
      <c r="H85" s="704">
        <v>0</v>
      </c>
      <c r="I85" s="127">
        <f t="shared" si="54"/>
        <v>2.2469075645536016E-3</v>
      </c>
      <c r="J85" s="127">
        <f t="shared" si="55"/>
        <v>0</v>
      </c>
      <c r="K85" s="694">
        <v>261651.53049999999</v>
      </c>
      <c r="L85" s="704">
        <v>331515.06917999999</v>
      </c>
      <c r="M85" s="127">
        <f t="shared" si="56"/>
        <v>1.3003151880532132E-3</v>
      </c>
      <c r="N85" s="658">
        <f t="shared" si="57"/>
        <v>1.8140262736483102E-3</v>
      </c>
      <c r="O85" s="714">
        <v>56744.124000000003</v>
      </c>
      <c r="P85" s="704">
        <v>38281.159209999998</v>
      </c>
      <c r="Q85" s="127">
        <f t="shared" si="58"/>
        <v>2.2287715843143114E-3</v>
      </c>
      <c r="R85" s="127">
        <f t="shared" si="59"/>
        <v>1.9678808606581411E-3</v>
      </c>
    </row>
    <row r="86" spans="2:18" x14ac:dyDescent="0.25">
      <c r="B86" s="262" t="s">
        <v>438</v>
      </c>
      <c r="C86" s="693">
        <v>15464.18</v>
      </c>
      <c r="D86" s="703">
        <v>30604.5</v>
      </c>
      <c r="E86" s="126">
        <f t="shared" si="52"/>
        <v>4.2899033308459487E-4</v>
      </c>
      <c r="F86" s="657">
        <f t="shared" si="53"/>
        <v>1.0163484865179583E-3</v>
      </c>
      <c r="G86" s="715">
        <v>47327.76</v>
      </c>
      <c r="H86" s="703">
        <v>0</v>
      </c>
      <c r="I86" s="126">
        <f t="shared" si="54"/>
        <v>1.5167318284655604E-2</v>
      </c>
      <c r="J86" s="126">
        <f t="shared" si="55"/>
        <v>0</v>
      </c>
      <c r="K86" s="693">
        <v>199593.128</v>
      </c>
      <c r="L86" s="703">
        <v>164392.83240000001</v>
      </c>
      <c r="M86" s="126">
        <f t="shared" si="56"/>
        <v>9.9190696600740523E-4</v>
      </c>
      <c r="N86" s="657">
        <f t="shared" si="57"/>
        <v>8.9954558599912398E-4</v>
      </c>
      <c r="O86" s="715">
        <v>47327.76</v>
      </c>
      <c r="P86" s="703">
        <v>7697</v>
      </c>
      <c r="Q86" s="126">
        <f t="shared" si="58"/>
        <v>1.8589196413931334E-3</v>
      </c>
      <c r="R86" s="126">
        <f t="shared" si="59"/>
        <v>3.9567189962546885E-4</v>
      </c>
    </row>
    <row r="87" spans="2:18" x14ac:dyDescent="0.25">
      <c r="B87" s="263" t="s">
        <v>453</v>
      </c>
      <c r="C87" s="694">
        <v>9602.43</v>
      </c>
      <c r="D87" s="704">
        <v>8326.2000000000007</v>
      </c>
      <c r="E87" s="127">
        <f t="shared" si="52"/>
        <v>2.6638008896181408E-4</v>
      </c>
      <c r="F87" s="658">
        <f t="shared" si="53"/>
        <v>2.7650576772846562E-4</v>
      </c>
      <c r="G87" s="714">
        <v>0</v>
      </c>
      <c r="H87" s="704">
        <v>4004</v>
      </c>
      <c r="I87" s="127">
        <f t="shared" si="54"/>
        <v>0</v>
      </c>
      <c r="J87" s="127">
        <f t="shared" si="55"/>
        <v>5.45929772958831E-3</v>
      </c>
      <c r="K87" s="694">
        <v>342275.3028</v>
      </c>
      <c r="L87" s="704">
        <v>671054.73750000005</v>
      </c>
      <c r="M87" s="127">
        <f t="shared" si="56"/>
        <v>1.7009867050112764E-3</v>
      </c>
      <c r="N87" s="658">
        <f t="shared" si="57"/>
        <v>3.6719625683748836E-3</v>
      </c>
      <c r="O87" s="714">
        <v>27318.277900000001</v>
      </c>
      <c r="P87" s="704">
        <v>19639.32</v>
      </c>
      <c r="Q87" s="127">
        <f t="shared" si="58"/>
        <v>1.0729957081709754E-3</v>
      </c>
      <c r="R87" s="127">
        <f t="shared" si="59"/>
        <v>1.0095786737368407E-3</v>
      </c>
    </row>
    <row r="88" spans="2:18" x14ac:dyDescent="0.25">
      <c r="B88" s="262" t="s">
        <v>454</v>
      </c>
      <c r="C88" s="693">
        <v>231230</v>
      </c>
      <c r="D88" s="703">
        <v>80650</v>
      </c>
      <c r="E88" s="126">
        <f t="shared" si="52"/>
        <v>6.4145292358955257E-3</v>
      </c>
      <c r="F88" s="657">
        <f t="shared" si="53"/>
        <v>2.6783154581082307E-3</v>
      </c>
      <c r="G88" s="715">
        <v>0</v>
      </c>
      <c r="H88" s="703">
        <v>0</v>
      </c>
      <c r="I88" s="126">
        <f t="shared" si="54"/>
        <v>0</v>
      </c>
      <c r="J88" s="126">
        <f t="shared" si="55"/>
        <v>0</v>
      </c>
      <c r="K88" s="693">
        <v>891074.62060000002</v>
      </c>
      <c r="L88" s="703">
        <v>568688.58589999995</v>
      </c>
      <c r="M88" s="126">
        <f t="shared" si="56"/>
        <v>4.4283244231011088E-3</v>
      </c>
      <c r="N88" s="657">
        <f t="shared" si="57"/>
        <v>3.1118224547022804E-3</v>
      </c>
      <c r="O88" s="715">
        <v>0</v>
      </c>
      <c r="P88" s="703">
        <v>1520</v>
      </c>
      <c r="Q88" s="126">
        <f t="shared" si="58"/>
        <v>0</v>
      </c>
      <c r="R88" s="126">
        <f t="shared" si="59"/>
        <v>7.8137103732715696E-5</v>
      </c>
    </row>
    <row r="89" spans="2:18" x14ac:dyDescent="0.25">
      <c r="B89" s="263" t="s">
        <v>439</v>
      </c>
      <c r="C89" s="694">
        <v>1412859.59</v>
      </c>
      <c r="D89" s="704">
        <v>973468.32739999995</v>
      </c>
      <c r="E89" s="127">
        <f t="shared" si="52"/>
        <v>3.9194002275960586E-2</v>
      </c>
      <c r="F89" s="658">
        <f t="shared" si="53"/>
        <v>3.2328025657212447E-2</v>
      </c>
      <c r="G89" s="714">
        <v>0</v>
      </c>
      <c r="H89" s="704">
        <v>0</v>
      </c>
      <c r="I89" s="127">
        <f t="shared" si="54"/>
        <v>0</v>
      </c>
      <c r="J89" s="127">
        <f t="shared" si="55"/>
        <v>0</v>
      </c>
      <c r="K89" s="694">
        <v>6581915.4417000003</v>
      </c>
      <c r="L89" s="704">
        <v>6240486.7560299998</v>
      </c>
      <c r="M89" s="127">
        <f t="shared" si="56"/>
        <v>3.2709782354299985E-2</v>
      </c>
      <c r="N89" s="658">
        <f>IFERROR(L89/L$109,"-")</f>
        <v>3.4147488268915414E-2</v>
      </c>
      <c r="O89" s="714">
        <v>52068.345000000001</v>
      </c>
      <c r="P89" s="704">
        <v>70518.290770000007</v>
      </c>
      <c r="Q89" s="127">
        <f t="shared" si="58"/>
        <v>2.0451183241153594E-3</v>
      </c>
      <c r="R89" s="127">
        <f t="shared" si="59"/>
        <v>3.625062500624538E-3</v>
      </c>
    </row>
    <row r="90" spans="2:18" x14ac:dyDescent="0.25">
      <c r="B90" s="262" t="s">
        <v>440</v>
      </c>
      <c r="C90" s="693">
        <v>7031815.9850000003</v>
      </c>
      <c r="D90" s="703">
        <v>9282136.1516999993</v>
      </c>
      <c r="E90" s="126">
        <f t="shared" si="52"/>
        <v>0.19506893230644809</v>
      </c>
      <c r="F90" s="657">
        <f t="shared" si="53"/>
        <v>0.30825156527418912</v>
      </c>
      <c r="G90" s="715">
        <v>1861864.11</v>
      </c>
      <c r="H90" s="703">
        <v>557893.68489999999</v>
      </c>
      <c r="I90" s="126">
        <f t="shared" si="54"/>
        <v>0.59667910670496627</v>
      </c>
      <c r="J90" s="126">
        <f t="shared" si="55"/>
        <v>0.76066626556599048</v>
      </c>
      <c r="K90" s="693">
        <v>57451361.602755003</v>
      </c>
      <c r="L90" s="703">
        <v>54552351.090888999</v>
      </c>
      <c r="M90" s="126">
        <f t="shared" si="56"/>
        <v>0.28551286485365895</v>
      </c>
      <c r="N90" s="657">
        <f t="shared" si="57"/>
        <v>0.29850648543046632</v>
      </c>
      <c r="O90" s="715">
        <v>17723526.076919999</v>
      </c>
      <c r="P90" s="703">
        <v>14053181.994091</v>
      </c>
      <c r="Q90" s="126">
        <f t="shared" si="58"/>
        <v>0.69613712415567464</v>
      </c>
      <c r="R90" s="126">
        <f t="shared" si="59"/>
        <v>0.72241772318882946</v>
      </c>
    </row>
    <row r="91" spans="2:18" x14ac:dyDescent="0.25">
      <c r="B91" s="440" t="s">
        <v>455</v>
      </c>
      <c r="C91" s="695">
        <v>77887.5</v>
      </c>
      <c r="D91" s="705">
        <v>62870.978000000003</v>
      </c>
      <c r="E91" s="441">
        <f t="shared" si="52"/>
        <v>2.1606696616391159E-3</v>
      </c>
      <c r="F91" s="659">
        <f t="shared" si="53"/>
        <v>2.0878897984349968E-3</v>
      </c>
      <c r="G91" s="716">
        <v>0</v>
      </c>
      <c r="H91" s="705">
        <v>0</v>
      </c>
      <c r="I91" s="441">
        <f t="shared" si="54"/>
        <v>0</v>
      </c>
      <c r="J91" s="441">
        <f t="shared" si="55"/>
        <v>0</v>
      </c>
      <c r="K91" s="695">
        <v>1033971.3393399999</v>
      </c>
      <c r="L91" s="705">
        <v>7496030.0817780001</v>
      </c>
      <c r="M91" s="441">
        <f t="shared" si="56"/>
        <v>5.1384703692972464E-3</v>
      </c>
      <c r="N91" s="659">
        <f t="shared" si="57"/>
        <v>4.101772975218871E-2</v>
      </c>
      <c r="O91" s="716">
        <v>1840.5</v>
      </c>
      <c r="P91" s="705">
        <v>3183.2159999999999</v>
      </c>
      <c r="Q91" s="441">
        <f t="shared" si="58"/>
        <v>7.229037672571154E-5</v>
      </c>
      <c r="R91" s="441">
        <f t="shared" si="59"/>
        <v>1.6363636762871072E-4</v>
      </c>
    </row>
    <row r="92" spans="2:18" x14ac:dyDescent="0.25">
      <c r="B92" s="407" t="s">
        <v>456</v>
      </c>
      <c r="C92" s="698">
        <v>33847</v>
      </c>
      <c r="D92" s="708">
        <v>20784.89</v>
      </c>
      <c r="E92" s="416">
        <f t="shared" si="52"/>
        <v>9.3894637826992978E-4</v>
      </c>
      <c r="F92" s="660">
        <f t="shared" si="53"/>
        <v>6.9024788818449075E-4</v>
      </c>
      <c r="G92" s="719">
        <v>0</v>
      </c>
      <c r="H92" s="708">
        <v>0</v>
      </c>
      <c r="I92" s="416">
        <f t="shared" si="54"/>
        <v>0</v>
      </c>
      <c r="J92" s="416">
        <f t="shared" si="55"/>
        <v>0</v>
      </c>
      <c r="K92" s="698">
        <v>481646.07109999994</v>
      </c>
      <c r="L92" s="708">
        <v>458448.87645999994</v>
      </c>
      <c r="M92" s="416">
        <f t="shared" si="56"/>
        <v>2.3936099296674581E-3</v>
      </c>
      <c r="N92" s="660">
        <f t="shared" si="57"/>
        <v>2.5085988069261504E-3</v>
      </c>
      <c r="O92" s="719">
        <v>0</v>
      </c>
      <c r="P92" s="708">
        <v>0</v>
      </c>
      <c r="Q92" s="416">
        <f t="shared" si="58"/>
        <v>0</v>
      </c>
      <c r="R92" s="416">
        <f t="shared" si="59"/>
        <v>0</v>
      </c>
    </row>
    <row r="93" spans="2:18" x14ac:dyDescent="0.25">
      <c r="B93" s="410" t="s">
        <v>457</v>
      </c>
      <c r="C93" s="698">
        <v>14100</v>
      </c>
      <c r="D93" s="708">
        <v>8157</v>
      </c>
      <c r="E93" s="416">
        <f t="shared" si="52"/>
        <v>3.9114674664242056E-4</v>
      </c>
      <c r="F93" s="660">
        <f t="shared" si="53"/>
        <v>2.708867847710953E-4</v>
      </c>
      <c r="G93" s="719">
        <v>0</v>
      </c>
      <c r="H93" s="708">
        <v>0</v>
      </c>
      <c r="I93" s="416">
        <f t="shared" si="54"/>
        <v>0</v>
      </c>
      <c r="J93" s="416">
        <f t="shared" si="55"/>
        <v>0</v>
      </c>
      <c r="K93" s="698">
        <v>167670.98983999999</v>
      </c>
      <c r="L93" s="708">
        <v>195612.0796</v>
      </c>
      <c r="M93" s="416">
        <f t="shared" si="56"/>
        <v>8.332652756444243E-4</v>
      </c>
      <c r="N93" s="660">
        <f t="shared" si="57"/>
        <v>1.0703750291505365E-3</v>
      </c>
      <c r="O93" s="719">
        <v>0</v>
      </c>
      <c r="P93" s="708">
        <v>0</v>
      </c>
      <c r="Q93" s="416">
        <f t="shared" si="58"/>
        <v>0</v>
      </c>
      <c r="R93" s="416">
        <f t="shared" si="59"/>
        <v>0</v>
      </c>
    </row>
    <row r="94" spans="2:18" x14ac:dyDescent="0.25">
      <c r="B94" s="409" t="s">
        <v>458</v>
      </c>
      <c r="C94" s="696">
        <v>8350</v>
      </c>
      <c r="D94" s="706">
        <v>6395.5749999999998</v>
      </c>
      <c r="E94" s="417">
        <f t="shared" si="52"/>
        <v>2.3163654854356112E-4</v>
      </c>
      <c r="F94" s="661">
        <f t="shared" si="53"/>
        <v>2.1239141210155669E-4</v>
      </c>
      <c r="G94" s="717">
        <v>0</v>
      </c>
      <c r="H94" s="706">
        <v>0</v>
      </c>
      <c r="I94" s="417">
        <f t="shared" si="54"/>
        <v>0</v>
      </c>
      <c r="J94" s="417">
        <f t="shared" si="55"/>
        <v>0</v>
      </c>
      <c r="K94" s="696">
        <v>47292.608260000001</v>
      </c>
      <c r="L94" s="706">
        <v>60825.424180000002</v>
      </c>
      <c r="M94" s="417">
        <f t="shared" si="56"/>
        <v>2.350274683492778E-4</v>
      </c>
      <c r="N94" s="661">
        <f t="shared" si="57"/>
        <v>3.3283228373674143E-4</v>
      </c>
      <c r="O94" s="717">
        <v>0</v>
      </c>
      <c r="P94" s="706">
        <v>0</v>
      </c>
      <c r="Q94" s="417">
        <f t="shared" si="58"/>
        <v>0</v>
      </c>
      <c r="R94" s="417">
        <f t="shared" si="59"/>
        <v>0</v>
      </c>
    </row>
    <row r="95" spans="2:18" x14ac:dyDescent="0.25">
      <c r="B95" s="409" t="s">
        <v>459</v>
      </c>
      <c r="C95" s="696">
        <v>3605</v>
      </c>
      <c r="D95" s="706">
        <v>1042.675</v>
      </c>
      <c r="E95" s="417">
        <f t="shared" si="52"/>
        <v>1.0000595898198058E-4</v>
      </c>
      <c r="F95" s="661">
        <f t="shared" si="53"/>
        <v>3.4626318292411643E-5</v>
      </c>
      <c r="G95" s="717">
        <v>0</v>
      </c>
      <c r="H95" s="706">
        <v>0</v>
      </c>
      <c r="I95" s="417">
        <f t="shared" si="54"/>
        <v>0</v>
      </c>
      <c r="J95" s="417">
        <f t="shared" si="55"/>
        <v>0</v>
      </c>
      <c r="K95" s="696">
        <v>38935.409460000003</v>
      </c>
      <c r="L95" s="706">
        <v>34189.208930000001</v>
      </c>
      <c r="M95" s="417">
        <f t="shared" si="56"/>
        <v>1.9349515814855425E-4</v>
      </c>
      <c r="N95" s="661">
        <f t="shared" si="57"/>
        <v>1.8708085707137758E-4</v>
      </c>
      <c r="O95" s="717">
        <v>0</v>
      </c>
      <c r="P95" s="706">
        <v>0</v>
      </c>
      <c r="Q95" s="417">
        <f>IFERROR(O95/O$109,"-")</f>
        <v>0</v>
      </c>
      <c r="R95" s="417">
        <f t="shared" si="59"/>
        <v>0</v>
      </c>
    </row>
    <row r="96" spans="2:18" x14ac:dyDescent="0.25">
      <c r="B96" s="411" t="s">
        <v>460</v>
      </c>
      <c r="C96" s="697">
        <v>5542</v>
      </c>
      <c r="D96" s="707">
        <v>3481.14</v>
      </c>
      <c r="E96" s="418">
        <f t="shared" si="52"/>
        <v>1.5374009006328333E-4</v>
      </c>
      <c r="F96" s="662">
        <f t="shared" si="53"/>
        <v>1.1560559298002338E-4</v>
      </c>
      <c r="G96" s="718">
        <v>0</v>
      </c>
      <c r="H96" s="707">
        <v>0</v>
      </c>
      <c r="I96" s="418">
        <f t="shared" si="54"/>
        <v>0</v>
      </c>
      <c r="J96" s="418">
        <f t="shared" si="55"/>
        <v>0</v>
      </c>
      <c r="K96" s="697">
        <v>70068.97004</v>
      </c>
      <c r="L96" s="707">
        <v>128802.81458999999</v>
      </c>
      <c r="M96" s="418">
        <f t="shared" si="56"/>
        <v>3.482178979811378E-4</v>
      </c>
      <c r="N96" s="662">
        <f t="shared" si="57"/>
        <v>7.0479960492911395E-4</v>
      </c>
      <c r="O96" s="718">
        <v>0</v>
      </c>
      <c r="P96" s="707">
        <v>0</v>
      </c>
      <c r="Q96" s="418">
        <f t="shared" si="58"/>
        <v>0</v>
      </c>
      <c r="R96" s="418">
        <f t="shared" si="59"/>
        <v>0</v>
      </c>
    </row>
    <row r="97" spans="1:18" x14ac:dyDescent="0.25">
      <c r="B97" s="404" t="s">
        <v>461</v>
      </c>
      <c r="C97" s="696">
        <v>7990.9</v>
      </c>
      <c r="D97" s="706">
        <v>2450.1880000000001</v>
      </c>
      <c r="E97" s="417">
        <f t="shared" si="52"/>
        <v>2.2167478991098712E-4</v>
      </c>
      <c r="F97" s="661">
        <f t="shared" si="53"/>
        <v>8.1368585191212515E-5</v>
      </c>
      <c r="G97" s="717">
        <v>0</v>
      </c>
      <c r="H97" s="706">
        <v>0</v>
      </c>
      <c r="I97" s="417">
        <f t="shared" si="54"/>
        <v>0</v>
      </c>
      <c r="J97" s="417">
        <f t="shared" si="55"/>
        <v>0</v>
      </c>
      <c r="K97" s="696">
        <v>196668.5907</v>
      </c>
      <c r="L97" s="706">
        <v>189650.49195</v>
      </c>
      <c r="M97" s="417">
        <f t="shared" si="56"/>
        <v>9.7737305419748322E-4</v>
      </c>
      <c r="N97" s="661">
        <f t="shared" si="57"/>
        <v>1.0377536564433868E-3</v>
      </c>
      <c r="O97" s="717">
        <v>1840.5</v>
      </c>
      <c r="P97" s="706">
        <v>333.21600000000001</v>
      </c>
      <c r="Q97" s="417">
        <f t="shared" si="58"/>
        <v>7.229037672571154E-5</v>
      </c>
      <c r="R97" s="417">
        <f t="shared" si="59"/>
        <v>1.7129298129868809E-5</v>
      </c>
    </row>
    <row r="98" spans="1:18" x14ac:dyDescent="0.25">
      <c r="B98" s="404" t="s">
        <v>462</v>
      </c>
      <c r="C98" s="696">
        <v>0</v>
      </c>
      <c r="D98" s="706">
        <v>0</v>
      </c>
      <c r="E98" s="417">
        <f t="shared" si="52"/>
        <v>0</v>
      </c>
      <c r="F98" s="661">
        <f t="shared" si="53"/>
        <v>0</v>
      </c>
      <c r="G98" s="717">
        <v>0</v>
      </c>
      <c r="H98" s="706">
        <v>0</v>
      </c>
      <c r="I98" s="417">
        <f t="shared" si="54"/>
        <v>0</v>
      </c>
      <c r="J98" s="417">
        <f t="shared" si="55"/>
        <v>0</v>
      </c>
      <c r="K98" s="696">
        <v>182</v>
      </c>
      <c r="L98" s="706">
        <v>396.93</v>
      </c>
      <c r="M98" s="417">
        <f t="shared" si="56"/>
        <v>9.044753675755197E-7</v>
      </c>
      <c r="N98" s="661">
        <f t="shared" si="57"/>
        <v>2.1719720029024344E-6</v>
      </c>
      <c r="O98" s="717">
        <v>0</v>
      </c>
      <c r="P98" s="706">
        <v>0</v>
      </c>
      <c r="Q98" s="417">
        <f t="shared" si="58"/>
        <v>0</v>
      </c>
      <c r="R98" s="417">
        <f t="shared" si="59"/>
        <v>0</v>
      </c>
    </row>
    <row r="99" spans="1:18" x14ac:dyDescent="0.25">
      <c r="B99" s="404" t="s">
        <v>463</v>
      </c>
      <c r="C99" s="696">
        <v>4500</v>
      </c>
      <c r="D99" s="706">
        <v>1584</v>
      </c>
      <c r="E99" s="417">
        <f t="shared" si="52"/>
        <v>1.2483406807736828E-4</v>
      </c>
      <c r="F99" s="661">
        <f t="shared" si="53"/>
        <v>5.2603244707296186E-5</v>
      </c>
      <c r="G99" s="717">
        <v>0</v>
      </c>
      <c r="H99" s="706">
        <v>0</v>
      </c>
      <c r="I99" s="417">
        <f t="shared" si="54"/>
        <v>0</v>
      </c>
      <c r="J99" s="417">
        <f t="shared" si="55"/>
        <v>0</v>
      </c>
      <c r="K99" s="696">
        <v>54915.63</v>
      </c>
      <c r="L99" s="706">
        <v>107617.78</v>
      </c>
      <c r="M99" s="417">
        <f t="shared" si="56"/>
        <v>2.7291117928511668E-4</v>
      </c>
      <c r="N99" s="661">
        <f t="shared" si="57"/>
        <v>5.8887664115716512E-4</v>
      </c>
      <c r="O99" s="717">
        <v>0</v>
      </c>
      <c r="P99" s="706">
        <v>0</v>
      </c>
      <c r="Q99" s="417">
        <f t="shared" si="58"/>
        <v>0</v>
      </c>
      <c r="R99" s="417">
        <f t="shared" si="59"/>
        <v>0</v>
      </c>
    </row>
    <row r="100" spans="1:18" x14ac:dyDescent="0.25">
      <c r="B100" s="404" t="s">
        <v>464</v>
      </c>
      <c r="C100" s="696">
        <v>0</v>
      </c>
      <c r="D100" s="706">
        <v>0</v>
      </c>
      <c r="E100" s="417">
        <f t="shared" si="52"/>
        <v>0</v>
      </c>
      <c r="F100" s="661">
        <f t="shared" si="53"/>
        <v>0</v>
      </c>
      <c r="G100" s="717">
        <v>0</v>
      </c>
      <c r="H100" s="706">
        <v>0</v>
      </c>
      <c r="I100" s="417">
        <f t="shared" si="54"/>
        <v>0</v>
      </c>
      <c r="J100" s="417">
        <f t="shared" si="55"/>
        <v>0</v>
      </c>
      <c r="K100" s="696">
        <v>649.99990000000003</v>
      </c>
      <c r="L100" s="706">
        <v>924.2</v>
      </c>
      <c r="M100" s="417">
        <f t="shared" si="56"/>
        <v>3.2302686729480828E-6</v>
      </c>
      <c r="N100" s="661">
        <f t="shared" si="57"/>
        <v>5.0571549771557457E-6</v>
      </c>
      <c r="O100" s="717">
        <v>0</v>
      </c>
      <c r="P100" s="706">
        <v>0</v>
      </c>
      <c r="Q100" s="417">
        <f t="shared" si="58"/>
        <v>0</v>
      </c>
      <c r="R100" s="417">
        <f t="shared" si="59"/>
        <v>0</v>
      </c>
    </row>
    <row r="101" spans="1:18" x14ac:dyDescent="0.25">
      <c r="B101" s="404" t="s">
        <v>465</v>
      </c>
      <c r="C101" s="696">
        <v>31244.6</v>
      </c>
      <c r="D101" s="706">
        <v>38051.9</v>
      </c>
      <c r="E101" s="417">
        <f t="shared" si="52"/>
        <v>8.667534496555868E-4</v>
      </c>
      <c r="F101" s="661">
        <f t="shared" si="53"/>
        <v>1.2636700803519973E-3</v>
      </c>
      <c r="G101" s="717">
        <v>0</v>
      </c>
      <c r="H101" s="706">
        <v>0</v>
      </c>
      <c r="I101" s="417">
        <f t="shared" si="54"/>
        <v>0</v>
      </c>
      <c r="J101" s="417">
        <f t="shared" si="55"/>
        <v>0</v>
      </c>
      <c r="K101" s="696">
        <v>279278.31764000002</v>
      </c>
      <c r="L101" s="706">
        <v>1281557.832468</v>
      </c>
      <c r="M101" s="417">
        <f t="shared" si="56"/>
        <v>1.3879140604577569E-3</v>
      </c>
      <c r="N101" s="661">
        <f t="shared" si="57"/>
        <v>7.0125909662177828E-3</v>
      </c>
      <c r="O101" s="717">
        <v>0</v>
      </c>
      <c r="P101" s="706">
        <v>2850</v>
      </c>
      <c r="Q101" s="417">
        <f t="shared" si="58"/>
        <v>0</v>
      </c>
      <c r="R101" s="417">
        <f t="shared" si="59"/>
        <v>1.4650706949884191E-4</v>
      </c>
    </row>
    <row r="102" spans="1:18" x14ac:dyDescent="0.25">
      <c r="B102" s="408" t="s">
        <v>466</v>
      </c>
      <c r="C102" s="697">
        <v>305</v>
      </c>
      <c r="D102" s="707">
        <v>0</v>
      </c>
      <c r="E102" s="418">
        <f t="shared" si="52"/>
        <v>8.4609757252438488E-6</v>
      </c>
      <c r="F102" s="662">
        <f t="shared" si="53"/>
        <v>0</v>
      </c>
      <c r="G102" s="718">
        <v>0</v>
      </c>
      <c r="H102" s="707">
        <v>0</v>
      </c>
      <c r="I102" s="418">
        <f t="shared" si="54"/>
        <v>0</v>
      </c>
      <c r="J102" s="418">
        <f t="shared" si="55"/>
        <v>0</v>
      </c>
      <c r="K102" s="697">
        <v>8780.73</v>
      </c>
      <c r="L102" s="707">
        <v>10800.375099999999</v>
      </c>
      <c r="M102" s="418">
        <f t="shared" si="56"/>
        <v>4.3637109858963698E-5</v>
      </c>
      <c r="N102" s="662">
        <f t="shared" si="57"/>
        <v>5.9098864631155568E-5</v>
      </c>
      <c r="O102" s="718">
        <v>0</v>
      </c>
      <c r="P102" s="707">
        <v>0</v>
      </c>
      <c r="Q102" s="418">
        <f t="shared" si="58"/>
        <v>0</v>
      </c>
      <c r="R102" s="418">
        <f t="shared" si="59"/>
        <v>0</v>
      </c>
    </row>
    <row r="103" spans="1:18" x14ac:dyDescent="0.25">
      <c r="B103" s="262" t="s">
        <v>441</v>
      </c>
      <c r="C103" s="693">
        <v>713542.41999999993</v>
      </c>
      <c r="D103" s="703">
        <v>622182.50098600006</v>
      </c>
      <c r="E103" s="126">
        <f t="shared" si="52"/>
        <v>1.9794311785415575E-2</v>
      </c>
      <c r="F103" s="657">
        <f t="shared" si="53"/>
        <v>2.0662132797957141E-2</v>
      </c>
      <c r="G103" s="715">
        <v>0</v>
      </c>
      <c r="H103" s="703">
        <v>0</v>
      </c>
      <c r="I103" s="126">
        <f t="shared" si="54"/>
        <v>0</v>
      </c>
      <c r="J103" s="126">
        <f t="shared" si="55"/>
        <v>0</v>
      </c>
      <c r="K103" s="693">
        <v>1122719.9073999999</v>
      </c>
      <c r="L103" s="703">
        <v>1097386.4340250001</v>
      </c>
      <c r="M103" s="126">
        <f t="shared" si="56"/>
        <v>5.5795192358789472E-3</v>
      </c>
      <c r="N103" s="657">
        <f t="shared" si="57"/>
        <v>6.0048185097302791E-3</v>
      </c>
      <c r="O103" s="715">
        <v>10412.816500000001</v>
      </c>
      <c r="P103" s="703">
        <v>21103.360099999998</v>
      </c>
      <c r="Q103" s="126">
        <f t="shared" si="58"/>
        <v>4.0899018069041307E-4</v>
      </c>
      <c r="R103" s="126">
        <f t="shared" si="59"/>
        <v>1.0848391034490481E-3</v>
      </c>
    </row>
    <row r="104" spans="1:18" x14ac:dyDescent="0.25">
      <c r="B104" s="405" t="s">
        <v>467</v>
      </c>
      <c r="C104" s="699">
        <v>4414</v>
      </c>
      <c r="D104" s="709">
        <v>3378.26</v>
      </c>
      <c r="E104" s="414">
        <f t="shared" si="52"/>
        <v>1.2244835033188968E-4</v>
      </c>
      <c r="F104" s="663">
        <f t="shared" si="53"/>
        <v>1.1218903880357981E-4</v>
      </c>
      <c r="G104" s="720">
        <v>0</v>
      </c>
      <c r="H104" s="709">
        <v>0</v>
      </c>
      <c r="I104" s="414">
        <f t="shared" si="54"/>
        <v>0</v>
      </c>
      <c r="J104" s="414">
        <f t="shared" si="55"/>
        <v>0</v>
      </c>
      <c r="K104" s="699">
        <v>129678.5404</v>
      </c>
      <c r="L104" s="709">
        <v>298135.15993000002</v>
      </c>
      <c r="M104" s="414">
        <f t="shared" si="56"/>
        <v>6.4445629392827957E-4</v>
      </c>
      <c r="N104" s="663">
        <f t="shared" si="57"/>
        <v>1.631373845385332E-3</v>
      </c>
      <c r="O104" s="720">
        <v>3702.69</v>
      </c>
      <c r="P104" s="709">
        <v>12875.4</v>
      </c>
      <c r="Q104" s="414">
        <f t="shared" si="58"/>
        <v>1.4543268405244492E-4</v>
      </c>
      <c r="R104" s="414">
        <f t="shared" si="59"/>
        <v>6.6187267460539973E-4</v>
      </c>
    </row>
    <row r="105" spans="1:18" x14ac:dyDescent="0.25">
      <c r="B105" s="406" t="s">
        <v>468</v>
      </c>
      <c r="C105" s="700">
        <v>6731.82</v>
      </c>
      <c r="D105" s="710">
        <v>664.09098600000004</v>
      </c>
      <c r="E105" s="415">
        <f t="shared" si="52"/>
        <v>1.8674677248101983E-4</v>
      </c>
      <c r="F105" s="664">
        <f t="shared" si="53"/>
        <v>2.2053876669487123E-5</v>
      </c>
      <c r="G105" s="721">
        <v>0</v>
      </c>
      <c r="H105" s="710">
        <v>0</v>
      </c>
      <c r="I105" s="415">
        <f t="shared" si="54"/>
        <v>0</v>
      </c>
      <c r="J105" s="415">
        <f t="shared" si="55"/>
        <v>0</v>
      </c>
      <c r="K105" s="700">
        <v>51071.410600000003</v>
      </c>
      <c r="L105" s="710">
        <v>116303.87865499999</v>
      </c>
      <c r="M105" s="415">
        <f t="shared" si="56"/>
        <v>2.5380677403865547E-4</v>
      </c>
      <c r="N105" s="664">
        <f t="shared" si="57"/>
        <v>6.3640633932336189E-4</v>
      </c>
      <c r="O105" s="721">
        <v>922.1</v>
      </c>
      <c r="P105" s="710">
        <v>4068.2001</v>
      </c>
      <c r="Q105" s="415">
        <f t="shared" si="58"/>
        <v>3.6217851876543667E-5</v>
      </c>
      <c r="R105" s="415">
        <f t="shared" si="59"/>
        <v>2.0912985080206865E-4</v>
      </c>
    </row>
    <row r="106" spans="1:18" x14ac:dyDescent="0.25">
      <c r="B106" s="263" t="s">
        <v>443</v>
      </c>
      <c r="C106" s="694">
        <v>8398923.3049999997</v>
      </c>
      <c r="D106" s="704">
        <v>6294617.3105049999</v>
      </c>
      <c r="E106" s="127">
        <f t="shared" si="52"/>
        <v>0.23299372525176998</v>
      </c>
      <c r="F106" s="658">
        <f t="shared" si="53"/>
        <v>0.20903869616368503</v>
      </c>
      <c r="G106" s="714">
        <v>309622.08500000002</v>
      </c>
      <c r="H106" s="704">
        <v>58155.060599999997</v>
      </c>
      <c r="I106" s="127">
        <f t="shared" si="54"/>
        <v>9.9225839362642385E-2</v>
      </c>
      <c r="J106" s="127">
        <f t="shared" si="55"/>
        <v>7.9292155418993648E-2</v>
      </c>
      <c r="K106" s="694">
        <v>49342084.005955003</v>
      </c>
      <c r="L106" s="704">
        <v>35914281.907126002</v>
      </c>
      <c r="M106" s="127">
        <f t="shared" si="56"/>
        <v>0.24521263499026552</v>
      </c>
      <c r="N106" s="658">
        <f t="shared" si="57"/>
        <v>0.19652033055355636</v>
      </c>
      <c r="O106" s="714">
        <v>2468687.0762</v>
      </c>
      <c r="P106" s="704">
        <v>1679403.1227219999</v>
      </c>
      <c r="Q106" s="127">
        <f t="shared" si="58"/>
        <v>9.6964041704098544E-2</v>
      </c>
      <c r="R106" s="127">
        <f t="shared" si="59"/>
        <v>8.633137895340498E-2</v>
      </c>
    </row>
    <row r="107" spans="1:18" x14ac:dyDescent="0.25">
      <c r="B107" s="262" t="s">
        <v>469</v>
      </c>
      <c r="C107" s="693">
        <v>30179.96</v>
      </c>
      <c r="D107" s="703">
        <v>13558.15</v>
      </c>
      <c r="E107" s="126">
        <f t="shared" si="52"/>
        <v>8.3721937360272248E-4</v>
      </c>
      <c r="F107" s="657">
        <f t="shared" si="53"/>
        <v>4.502542185784266E-4</v>
      </c>
      <c r="G107" s="715">
        <v>0</v>
      </c>
      <c r="H107" s="703">
        <v>0</v>
      </c>
      <c r="I107" s="126">
        <f t="shared" si="54"/>
        <v>0</v>
      </c>
      <c r="J107" s="126">
        <f t="shared" si="55"/>
        <v>0</v>
      </c>
      <c r="K107" s="693">
        <v>159389.00700000001</v>
      </c>
      <c r="L107" s="703">
        <v>333884.55692</v>
      </c>
      <c r="M107" s="126">
        <f t="shared" si="56"/>
        <v>7.9210676205396756E-4</v>
      </c>
      <c r="N107" s="657">
        <f t="shared" si="57"/>
        <v>1.8269919377011672E-3</v>
      </c>
      <c r="O107" s="715">
        <v>75145.966899999999</v>
      </c>
      <c r="P107" s="703">
        <v>35130.382839999998</v>
      </c>
      <c r="Q107" s="126">
        <f t="shared" si="58"/>
        <v>2.9515513483395002E-3</v>
      </c>
      <c r="R107" s="126">
        <f t="shared" si="59"/>
        <v>1.8059120843020363E-3</v>
      </c>
    </row>
    <row r="108" spans="1:18" x14ac:dyDescent="0.25">
      <c r="B108" s="263" t="s">
        <v>183</v>
      </c>
      <c r="C108" s="694">
        <v>1049558.1100000001</v>
      </c>
      <c r="D108" s="704">
        <v>52572.748800000001</v>
      </c>
      <c r="E108" s="127">
        <f t="shared" si="52"/>
        <v>2.9115690789976442E-2</v>
      </c>
      <c r="F108" s="658">
        <f t="shared" si="53"/>
        <v>1.7458946780691993E-3</v>
      </c>
      <c r="G108" s="714">
        <v>21115.93</v>
      </c>
      <c r="H108" s="704">
        <v>10875.11</v>
      </c>
      <c r="I108" s="127">
        <f t="shared" si="54"/>
        <v>6.7671073210840279E-3</v>
      </c>
      <c r="J108" s="127">
        <f t="shared" si="55"/>
        <v>1.4827788044960821E-2</v>
      </c>
      <c r="K108" s="694">
        <v>10295904.329700001</v>
      </c>
      <c r="L108" s="704">
        <v>6956612.3705740003</v>
      </c>
      <c r="M108" s="127">
        <f t="shared" si="56"/>
        <v>5.1166988203998863E-2</v>
      </c>
      <c r="N108" s="658">
        <f t="shared" si="57"/>
        <v>3.80660753884349E-2</v>
      </c>
      <c r="O108" s="714">
        <v>347787.72240000003</v>
      </c>
      <c r="P108" s="704">
        <v>607244.65546000004</v>
      </c>
      <c r="Q108" s="127">
        <f t="shared" si="58"/>
        <v>1.3660258338969404E-2</v>
      </c>
      <c r="R108" s="127">
        <f t="shared" si="59"/>
        <v>3.1216012259746857E-2</v>
      </c>
    </row>
    <row r="109" spans="1:18" ht="15.75" thickBot="1" x14ac:dyDescent="0.3">
      <c r="B109" s="419" t="s">
        <v>291</v>
      </c>
      <c r="C109" s="701">
        <f>SUM(C69:C74,C80:C91,C103,C106:C108)</f>
        <v>36047851.914999999</v>
      </c>
      <c r="D109" s="711">
        <f>SUM(D69:D74,D80:D91,D103,D106:D108)</f>
        <v>30112210.925655995</v>
      </c>
      <c r="E109" s="702"/>
      <c r="F109" s="665"/>
      <c r="G109" s="722">
        <f>SUM(G69:G74,G80:G91,G103,G106:G108)</f>
        <v>3120377.5850000004</v>
      </c>
      <c r="H109" s="711">
        <f>SUM(H69:H74,H80:H91,H103,H106:H108)</f>
        <v>733427.66749999998</v>
      </c>
      <c r="I109" s="420"/>
      <c r="J109" s="420"/>
      <c r="K109" s="701">
        <f>SUM(K69:K74,K80:K91,K103,K106:K108)</f>
        <v>201221621.42221501</v>
      </c>
      <c r="L109" s="711">
        <f>SUM(L69:L74,L80:L91,L103,L106:L108)</f>
        <v>182750974.44606894</v>
      </c>
      <c r="M109" s="702"/>
      <c r="N109" s="665"/>
      <c r="O109" s="722">
        <f>SUM(O69:O74,O80:O91,O103,O106:O108)</f>
        <v>25459820.288159996</v>
      </c>
      <c r="P109" s="711">
        <f>SUM(P69:P74,P80:P91,P103,P106:P108)</f>
        <v>19452986.192058999</v>
      </c>
      <c r="Q109" s="420"/>
      <c r="R109" s="420"/>
    </row>
    <row r="111" spans="1:18" x14ac:dyDescent="0.25">
      <c r="A111" s="10" t="s">
        <v>503</v>
      </c>
    </row>
    <row r="112" spans="1:18" x14ac:dyDescent="0.25">
      <c r="A112" s="10" t="s">
        <v>278</v>
      </c>
    </row>
    <row r="115" spans="2:5" x14ac:dyDescent="0.25">
      <c r="B115" s="493"/>
      <c r="C115" s="493"/>
      <c r="D115" s="493"/>
      <c r="E115" s="493"/>
    </row>
  </sheetData>
  <mergeCells count="23">
    <mergeCell ref="M26:V26"/>
    <mergeCell ref="M27:Q27"/>
    <mergeCell ref="R27:V27"/>
    <mergeCell ref="K65:R65"/>
    <mergeCell ref="A1:C1"/>
    <mergeCell ref="H10:L10"/>
    <mergeCell ref="C65:J65"/>
    <mergeCell ref="C10:G10"/>
    <mergeCell ref="C27:G27"/>
    <mergeCell ref="H27:L27"/>
    <mergeCell ref="C26:L26"/>
    <mergeCell ref="C67:D67"/>
    <mergeCell ref="E67:F67"/>
    <mergeCell ref="G67:H67"/>
    <mergeCell ref="I67:J67"/>
    <mergeCell ref="C66:F66"/>
    <mergeCell ref="G66:J66"/>
    <mergeCell ref="K66:N66"/>
    <mergeCell ref="O66:R66"/>
    <mergeCell ref="K67:L67"/>
    <mergeCell ref="M67:N67"/>
    <mergeCell ref="O67:P67"/>
    <mergeCell ref="Q67:R67"/>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51" display="Table OC1.1 Total verified and unverified financial gain, 2017/18 to 2021/221" xr:uid="{51967F57-ED2E-4E1D-8F76-3019394E7628}"/>
    <hyperlink ref="A24" location="'Notes &amp; Caveats'!A52" display="Table OC1.2 Breakdown of welfare benefits financial gain by each type of welfare/social security benefit, 2017/18 to 2021/22" xr:uid="{8E193AF8-B4FF-4E8C-86EC-15FEC1CD8D1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98DEC-E05A-4B2C-8997-6F072DD08D8C}">
  <dimension ref="A1:Q11"/>
  <sheetViews>
    <sheetView workbookViewId="0">
      <selection activeCell="A3" sqref="A3"/>
    </sheetView>
  </sheetViews>
  <sheetFormatPr defaultColWidth="9.140625" defaultRowHeight="15" x14ac:dyDescent="0.25"/>
  <cols>
    <col min="1" max="1" width="9.140625" style="2"/>
    <col min="2" max="2" width="80.5703125" style="2" customWidth="1"/>
    <col min="3" max="3" width="16.5703125" style="2" customWidth="1"/>
    <col min="4" max="16384" width="9.140625" style="2"/>
  </cols>
  <sheetData>
    <row r="1" spans="1:17" ht="18.75" x14ac:dyDescent="0.3">
      <c r="A1" s="756" t="s">
        <v>1</v>
      </c>
      <c r="B1" s="756"/>
      <c r="C1" s="756"/>
    </row>
    <row r="2" spans="1:17" x14ac:dyDescent="0.25">
      <c r="A2" s="5" t="s">
        <v>15</v>
      </c>
    </row>
    <row r="3" spans="1:17" x14ac:dyDescent="0.25">
      <c r="A3" s="142" t="s">
        <v>20</v>
      </c>
    </row>
    <row r="5" spans="1:17" x14ac:dyDescent="0.25">
      <c r="A5" s="5" t="s">
        <v>504</v>
      </c>
      <c r="B5" s="141"/>
      <c r="C5" s="141"/>
      <c r="D5" s="141"/>
      <c r="E5" s="141"/>
      <c r="F5" s="141"/>
      <c r="G5" s="141"/>
      <c r="H5" s="141"/>
      <c r="I5" s="141"/>
      <c r="J5" s="141"/>
      <c r="K5" s="141"/>
      <c r="L5" s="141"/>
      <c r="M5" s="141"/>
      <c r="N5" s="141"/>
      <c r="O5" s="141"/>
      <c r="P5" s="141"/>
      <c r="Q5" s="141"/>
    </row>
    <row r="6" spans="1:17" x14ac:dyDescent="0.25">
      <c r="A6" s="141"/>
      <c r="B6" s="141"/>
      <c r="C6" s="141"/>
      <c r="D6" s="141"/>
      <c r="E6" s="141"/>
      <c r="F6" s="141"/>
      <c r="G6" s="141"/>
      <c r="H6" s="141"/>
      <c r="I6" s="141"/>
      <c r="J6" s="141"/>
      <c r="K6" s="141"/>
      <c r="L6" s="141"/>
      <c r="M6" s="141"/>
      <c r="N6" s="141"/>
      <c r="O6" s="141"/>
      <c r="P6" s="141"/>
      <c r="Q6" s="141"/>
    </row>
    <row r="7" spans="1:17" ht="45.75" thickBot="1" x14ac:dyDescent="0.3">
      <c r="A7" s="141"/>
      <c r="B7" s="5" t="s">
        <v>505</v>
      </c>
      <c r="C7" s="742" t="s">
        <v>506</v>
      </c>
      <c r="D7" s="141"/>
      <c r="E7" s="141"/>
      <c r="F7" s="141"/>
      <c r="G7" s="141"/>
      <c r="H7" s="141"/>
      <c r="I7" s="141"/>
      <c r="J7" s="141"/>
      <c r="K7" s="141"/>
      <c r="L7" s="141"/>
      <c r="M7" s="141"/>
      <c r="N7" s="141"/>
      <c r="O7" s="141"/>
      <c r="P7" s="141"/>
      <c r="Q7" s="141"/>
    </row>
    <row r="8" spans="1:17" x14ac:dyDescent="0.25">
      <c r="A8" s="141"/>
      <c r="B8" s="744" t="s">
        <v>507</v>
      </c>
      <c r="C8" s="745">
        <v>0.8</v>
      </c>
      <c r="D8" s="141"/>
      <c r="E8" s="141"/>
      <c r="F8" s="141"/>
      <c r="G8" s="141"/>
      <c r="H8" s="141"/>
      <c r="I8" s="141"/>
      <c r="J8" s="141"/>
      <c r="K8" s="141"/>
      <c r="L8" s="141"/>
      <c r="M8" s="141"/>
      <c r="N8" s="141"/>
      <c r="O8" s="141"/>
      <c r="P8" s="141"/>
      <c r="Q8" s="141"/>
    </row>
    <row r="9" spans="1:17" x14ac:dyDescent="0.25">
      <c r="A9" s="141"/>
      <c r="B9" s="291" t="s">
        <v>508</v>
      </c>
      <c r="C9" s="743">
        <v>0.95</v>
      </c>
      <c r="D9" s="141"/>
      <c r="E9" s="141"/>
      <c r="F9" s="141"/>
      <c r="G9" s="141"/>
      <c r="H9" s="141"/>
      <c r="I9" s="141"/>
      <c r="J9" s="141"/>
      <c r="K9" s="141"/>
      <c r="L9" s="141"/>
      <c r="M9" s="141"/>
      <c r="N9" s="141"/>
      <c r="O9" s="141"/>
      <c r="P9" s="141"/>
      <c r="Q9" s="141"/>
    </row>
    <row r="10" spans="1:17" ht="15.75" thickBot="1" x14ac:dyDescent="0.3">
      <c r="A10" s="141"/>
      <c r="B10" s="746" t="s">
        <v>509</v>
      </c>
      <c r="C10" s="747">
        <v>0.9</v>
      </c>
      <c r="D10" s="141"/>
      <c r="E10" s="141"/>
      <c r="F10" s="141"/>
      <c r="G10" s="141"/>
      <c r="H10" s="141"/>
      <c r="I10" s="141"/>
      <c r="J10" s="141"/>
      <c r="K10" s="141"/>
      <c r="L10" s="141"/>
      <c r="M10" s="141"/>
      <c r="N10" s="141"/>
      <c r="O10" s="141"/>
      <c r="P10" s="141"/>
      <c r="Q10" s="141"/>
    </row>
    <row r="11" spans="1:17" x14ac:dyDescent="0.25">
      <c r="A11" s="141"/>
      <c r="B11" s="141"/>
      <c r="C11" s="141"/>
      <c r="D11" s="141"/>
      <c r="E11" s="141"/>
      <c r="F11" s="141"/>
      <c r="G11" s="141"/>
      <c r="H11" s="141"/>
      <c r="I11" s="141"/>
      <c r="J11" s="141"/>
      <c r="K11" s="141"/>
      <c r="L11" s="141"/>
      <c r="M11" s="141"/>
      <c r="N11" s="141"/>
      <c r="O11" s="141"/>
      <c r="P11" s="141"/>
      <c r="Q11" s="141"/>
    </row>
  </sheetData>
  <mergeCells count="1">
    <mergeCell ref="A1:C1"/>
  </mergeCells>
  <hyperlinks>
    <hyperlink ref="A3" location="Contents!A1" display="Return to Contents" xr:uid="{3733A550-3E37-438B-A29F-3450440782E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32621B9-DA9E-45C4-88E3-FDC30881C680}">
          <x14:formula1>
            <xm:f>Lookup!$A$2:$A$34</xm:f>
          </x14:formula1>
          <xm:sqref>A1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120</v>
      </c>
    </row>
    <row r="3" spans="1:1" x14ac:dyDescent="0.25">
      <c r="A3" s="13" t="s">
        <v>510</v>
      </c>
    </row>
    <row r="4" spans="1:1" x14ac:dyDescent="0.25">
      <c r="A4" s="14" t="s">
        <v>511</v>
      </c>
    </row>
    <row r="5" spans="1:1" x14ac:dyDescent="0.25">
      <c r="A5" s="14" t="s">
        <v>512</v>
      </c>
    </row>
    <row r="6" spans="1:1" x14ac:dyDescent="0.25">
      <c r="A6" s="14" t="s">
        <v>513</v>
      </c>
    </row>
    <row r="7" spans="1:1" x14ac:dyDescent="0.25">
      <c r="A7" s="14" t="s">
        <v>514</v>
      </c>
    </row>
    <row r="8" spans="1:1" x14ac:dyDescent="0.25">
      <c r="A8" s="14" t="s">
        <v>515</v>
      </c>
    </row>
    <row r="9" spans="1:1" x14ac:dyDescent="0.25">
      <c r="A9" s="14" t="s">
        <v>516</v>
      </c>
    </row>
    <row r="10" spans="1:1" x14ac:dyDescent="0.25">
      <c r="A10" s="14" t="s">
        <v>517</v>
      </c>
    </row>
    <row r="11" spans="1:1" x14ac:dyDescent="0.25">
      <c r="A11" s="14" t="s">
        <v>518</v>
      </c>
    </row>
    <row r="12" spans="1:1" x14ac:dyDescent="0.25">
      <c r="A12" s="14" t="s">
        <v>519</v>
      </c>
    </row>
    <row r="13" spans="1:1" x14ac:dyDescent="0.25">
      <c r="A13" s="14" t="s">
        <v>520</v>
      </c>
    </row>
    <row r="14" spans="1:1" x14ac:dyDescent="0.25">
      <c r="A14" s="14" t="s">
        <v>521</v>
      </c>
    </row>
    <row r="15" spans="1:1" x14ac:dyDescent="0.25">
      <c r="A15" s="14" t="s">
        <v>522</v>
      </c>
    </row>
    <row r="16" spans="1:1" x14ac:dyDescent="0.25">
      <c r="A16" s="14" t="s">
        <v>523</v>
      </c>
    </row>
    <row r="17" spans="1:1" x14ac:dyDescent="0.25">
      <c r="A17" s="14" t="s">
        <v>524</v>
      </c>
    </row>
    <row r="18" spans="1:1" x14ac:dyDescent="0.25">
      <c r="A18" s="14" t="s">
        <v>525</v>
      </c>
    </row>
    <row r="19" spans="1:1" x14ac:dyDescent="0.25">
      <c r="A19" s="14" t="s">
        <v>526</v>
      </c>
    </row>
    <row r="20" spans="1:1" x14ac:dyDescent="0.25">
      <c r="A20" s="14" t="s">
        <v>527</v>
      </c>
    </row>
    <row r="21" spans="1:1" x14ac:dyDescent="0.25">
      <c r="A21" s="14" t="s">
        <v>528</v>
      </c>
    </row>
    <row r="22" spans="1:1" x14ac:dyDescent="0.25">
      <c r="A22" s="14" t="s">
        <v>529</v>
      </c>
    </row>
    <row r="23" spans="1:1" x14ac:dyDescent="0.25">
      <c r="A23" s="14" t="s">
        <v>530</v>
      </c>
    </row>
    <row r="24" spans="1:1" x14ac:dyDescent="0.25">
      <c r="A24" s="14" t="s">
        <v>1</v>
      </c>
    </row>
    <row r="25" spans="1:1" x14ac:dyDescent="0.25">
      <c r="A25" s="14" t="s">
        <v>531</v>
      </c>
    </row>
    <row r="26" spans="1:1" x14ac:dyDescent="0.25">
      <c r="A26" s="14" t="s">
        <v>532</v>
      </c>
    </row>
    <row r="27" spans="1:1" x14ac:dyDescent="0.25">
      <c r="A27" s="14" t="s">
        <v>533</v>
      </c>
    </row>
    <row r="28" spans="1:1" x14ac:dyDescent="0.25">
      <c r="A28" s="14" t="s">
        <v>534</v>
      </c>
    </row>
    <row r="29" spans="1:1" x14ac:dyDescent="0.25">
      <c r="A29" s="14" t="s">
        <v>535</v>
      </c>
    </row>
    <row r="30" spans="1:1" x14ac:dyDescent="0.25">
      <c r="A30" s="14" t="s">
        <v>536</v>
      </c>
    </row>
    <row r="31" spans="1:1" x14ac:dyDescent="0.25">
      <c r="A31" s="14" t="s">
        <v>537</v>
      </c>
    </row>
    <row r="32" spans="1:1" x14ac:dyDescent="0.25">
      <c r="A32" s="14" t="s">
        <v>538</v>
      </c>
    </row>
    <row r="33" spans="1:1" x14ac:dyDescent="0.25">
      <c r="A33" s="14" t="s">
        <v>539</v>
      </c>
    </row>
    <row r="34" spans="1:1" x14ac:dyDescent="0.25">
      <c r="A34" s="14" t="s">
        <v>540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www.w3.org/XML/1998/namespace"/>
    <ds:schemaRef ds:uri="4ea622ab-6d0b-4c8a-8736-27bd26b1fd5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543e12e-b41e-4b3f-8a83-41e12152c6a2"/>
    <ds:schemaRef ds:uri="http://purl.org/dc/dcmityp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Age Chart</vt:lpstr>
      <vt:lpstr>Economic Status Chart</vt:lpstr>
      <vt:lpstr>Chart Data</vt:lpstr>
      <vt:lpstr>Debt</vt:lpstr>
      <vt:lpstr>Debt Owed Chart</vt:lpstr>
      <vt:lpstr>Funding</vt:lpstr>
      <vt:lpstr>Deflators</vt:lpstr>
      <vt:lpstr>Volume</vt:lpstr>
      <vt:lpstr>Debt Strategies</vt:lpstr>
      <vt:lpstr>Welfare Rights Activity</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