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14_{76D777E0-543C-492D-BDF4-5F747EF52F06}" xr6:coauthVersionLast="45" xr6:coauthVersionMax="47" xr10:uidLastSave="{59B9EA35-1138-4556-A52A-CBC17F31CE4C}"/>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Housing Tenure Chart" sheetId="53" r:id="rId6"/>
    <sheet name="Chart Data" sheetId="31" state="hidden" r:id="rId7"/>
    <sheet name="Debt" sheetId="6" r:id="rId8"/>
    <sheet name="Utility Arrears Chart" sheetId="52" r:id="rId9"/>
    <sheet name="Funding" sheetId="8" r:id="rId10"/>
    <sheet name="Deflators" sheetId="49" state="hidden" r:id="rId11"/>
    <sheet name="Volume" sheetId="9" r:id="rId12"/>
    <sheet name="Referrals Chart" sheetId="51"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31" l="1"/>
  <c r="I3" i="31"/>
  <c r="J3" i="31"/>
  <c r="K3" i="31"/>
  <c r="L3" i="31"/>
  <c r="M3" i="31"/>
  <c r="N3" i="31"/>
  <c r="H4" i="31"/>
  <c r="I4" i="31"/>
  <c r="J4" i="31"/>
  <c r="K4" i="31"/>
  <c r="L4" i="31"/>
  <c r="M4" i="31"/>
  <c r="N4" i="31"/>
  <c r="H10" i="31"/>
  <c r="I10" i="31"/>
  <c r="J10" i="31"/>
  <c r="K10" i="31"/>
  <c r="L10" i="31"/>
  <c r="M10" i="31"/>
  <c r="N10" i="31"/>
  <c r="I2" i="31"/>
  <c r="J2" i="31"/>
  <c r="K2" i="31"/>
  <c r="L2" i="31"/>
  <c r="M2" i="31"/>
  <c r="N2" i="31"/>
  <c r="B10" i="31"/>
  <c r="C10" i="31"/>
  <c r="D10" i="31"/>
  <c r="E10" i="31"/>
  <c r="F10" i="31"/>
  <c r="G10" i="31"/>
  <c r="B3" i="31"/>
  <c r="C3" i="31"/>
  <c r="D3" i="31"/>
  <c r="E3" i="31"/>
  <c r="F3" i="31"/>
  <c r="G3" i="31"/>
  <c r="B4" i="31"/>
  <c r="C4" i="31"/>
  <c r="D4" i="31"/>
  <c r="E4" i="31"/>
  <c r="F4" i="31"/>
  <c r="G4" i="31"/>
  <c r="B5" i="31"/>
  <c r="B6" i="31"/>
  <c r="B7" i="31"/>
  <c r="B8" i="31"/>
  <c r="B9" i="31"/>
  <c r="D2" i="31"/>
  <c r="E2" i="31"/>
  <c r="F2" i="31"/>
  <c r="G2" i="31"/>
  <c r="H2" i="31"/>
  <c r="B2" i="3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S232" i="11" a="1"/>
  <c r="S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AB147" i="11" a="1"/>
  <c r="AB147" i="11" s="1"/>
  <c r="AA147" i="11" a="1"/>
  <c r="AA147" i="11" s="1"/>
  <c r="X147" i="11" a="1"/>
  <c r="X147" i="11" s="1"/>
  <c r="W147" i="11" a="1"/>
  <c r="W147" i="11" s="1"/>
  <c r="T147" i="11" a="1"/>
  <c r="T147" i="11" s="1"/>
  <c r="S147" i="11" a="1"/>
  <c r="S147" i="11" s="1"/>
  <c r="S145" i="11" a="1"/>
  <c r="S145"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8" i="11" a="1"/>
  <c r="V58" i="11" s="1"/>
  <c r="Q58" i="11" a="1"/>
  <c r="Q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R16" i="10"/>
  <c r="Q16" i="10"/>
  <c r="O16" i="10"/>
  <c r="N16" i="10"/>
  <c r="T62" i="11"/>
  <c r="E39" i="9"/>
  <c r="Q82" i="6" a="1"/>
  <c r="Q82" i="6" s="1"/>
  <c r="P83" i="6" a="1"/>
  <c r="P83" i="6" s="1"/>
  <c r="Q79" i="6" a="1"/>
  <c r="Q79" i="6" s="1"/>
  <c r="Q80" i="6" a="1"/>
  <c r="Q80" i="6" s="1"/>
  <c r="P78" i="6" a="1"/>
  <c r="P78" i="6" s="1"/>
  <c r="Q77" i="6" a="1"/>
  <c r="Q77" i="6" s="1"/>
  <c r="P76" i="6" a="1"/>
  <c r="P76" i="6" s="1"/>
  <c r="Q75" i="6" a="1"/>
  <c r="Q75" i="6" s="1"/>
  <c r="Q74" i="6" a="1"/>
  <c r="Q74"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P24" i="6" a="1"/>
  <c r="P24" i="6" s="1"/>
  <c r="Q23" i="6" a="1"/>
  <c r="Q23" i="6" s="1"/>
  <c r="P225" i="27"/>
  <c r="P224" i="27"/>
  <c r="N9" i="31"/>
  <c r="M9" i="31"/>
  <c r="K9" i="31"/>
  <c r="J9" i="31"/>
  <c r="I9" i="31"/>
  <c r="N8" i="31"/>
  <c r="M8" i="31"/>
  <c r="K8" i="31"/>
  <c r="J8" i="31"/>
  <c r="I8" i="31"/>
  <c r="N7" i="31"/>
  <c r="M7" i="31"/>
  <c r="K7" i="31"/>
  <c r="J7" i="31"/>
  <c r="I7" i="31"/>
  <c r="N6" i="31"/>
  <c r="M6" i="31"/>
  <c r="K6" i="31"/>
  <c r="J6" i="31"/>
  <c r="I6" i="31"/>
  <c r="N5" i="31"/>
  <c r="M5" i="31"/>
  <c r="L5" i="31"/>
  <c r="K5" i="31"/>
  <c r="J5" i="31"/>
  <c r="I5" i="31"/>
  <c r="L80" i="27"/>
  <c r="I96" i="27"/>
  <c r="O113" i="27"/>
  <c r="O129" i="27"/>
  <c r="Q129" i="27"/>
  <c r="S129" i="27"/>
  <c r="U129" i="27"/>
  <c r="Q131" i="27"/>
  <c r="U131" i="27"/>
  <c r="Q146" i="27"/>
  <c r="S146" i="27"/>
  <c r="U146" i="27"/>
  <c r="W146" i="27"/>
  <c r="Y146" i="27"/>
  <c r="N195" i="27"/>
  <c r="S75" i="6" a="1"/>
  <c r="S75" i="6" s="1"/>
  <c r="T76" i="6" a="1"/>
  <c r="T76" i="6" s="1"/>
  <c r="Q85" i="6" a="1"/>
  <c r="Q85" i="6" s="1"/>
  <c r="M35" i="8"/>
  <c r="N35" i="8" s="1"/>
  <c r="F47" i="9"/>
  <c r="K87" i="9"/>
  <c r="M87" i="9"/>
  <c r="K113" i="9"/>
  <c r="M113" i="9"/>
  <c r="N113" i="9"/>
  <c r="K114" i="9"/>
  <c r="K115" i="9"/>
  <c r="K116" i="9"/>
  <c r="K117" i="9"/>
  <c r="L77" i="27"/>
  <c r="U166" i="27"/>
  <c r="G96" i="27"/>
  <c r="R76" i="27"/>
  <c r="J197" i="27"/>
  <c r="M33" i="8"/>
  <c r="M59" i="9"/>
  <c r="T72" i="11"/>
  <c r="O59" i="9"/>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K77" i="27"/>
  <c r="L78" i="27"/>
  <c r="C255" i="11"/>
  <c r="N231" i="11" a="1"/>
  <c r="N231" i="11" s="1"/>
  <c r="N224" i="11" a="1"/>
  <c r="N224" i="11" s="1"/>
  <c r="N222" i="11" a="1"/>
  <c r="N222" i="11" s="1"/>
  <c r="N220" i="11" a="1"/>
  <c r="N220" i="11" s="1"/>
  <c r="J231" i="11" a="1"/>
  <c r="J231" i="11" s="1"/>
  <c r="J229" i="11" a="1"/>
  <c r="J229" i="11" s="1"/>
  <c r="J226" i="11" a="1"/>
  <c r="J226" i="11" s="1"/>
  <c r="J224" i="11" a="1"/>
  <c r="J224" i="11" s="1"/>
  <c r="J222" i="11" a="1"/>
  <c r="J222" i="11" s="1"/>
  <c r="J220" i="11" a="1"/>
  <c r="J220" i="11" s="1"/>
  <c r="G229" i="11" a="1"/>
  <c r="G229" i="11" s="1"/>
  <c r="G224" i="11" a="1"/>
  <c r="G224" i="11" s="1"/>
  <c r="G220" i="11" a="1"/>
  <c r="G220" i="11" s="1"/>
  <c r="F231" i="11" a="1"/>
  <c r="F231" i="11" s="1"/>
  <c r="F226" i="11" a="1"/>
  <c r="F226" i="11" s="1"/>
  <c r="F224" i="11" a="1"/>
  <c r="F224"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I41" i="8"/>
  <c r="L41" i="8"/>
  <c r="K41" i="8"/>
  <c r="J41" i="8"/>
  <c r="C65" i="12"/>
  <c r="K33" i="12" a="1"/>
  <c r="K33" i="12" s="1"/>
  <c r="G36" i="12" a="1"/>
  <c r="G36" i="12" s="1"/>
  <c r="F40" i="12" a="1"/>
  <c r="F40" i="12" s="1"/>
  <c r="F34" i="12" a="1"/>
  <c r="F34" i="12" s="1"/>
  <c r="F44" i="12" a="1"/>
  <c r="F44" i="12" s="1"/>
  <c r="F37" i="12" a="1"/>
  <c r="F37" i="12" s="1"/>
  <c r="F31" i="12" a="1"/>
  <c r="F31" i="12" s="1"/>
  <c r="F41" i="12" a="1"/>
  <c r="F41" i="12" s="1"/>
  <c r="F36" i="12" a="1"/>
  <c r="F36" i="12" s="1"/>
  <c r="F33" i="12" a="1"/>
  <c r="F33" i="12" s="1"/>
  <c r="F30" i="12" a="1"/>
  <c r="F30" i="12" s="1"/>
  <c r="F39" i="12" a="1"/>
  <c r="F39" i="12" s="1"/>
  <c r="F38" i="12" a="1"/>
  <c r="F38" i="12" s="1"/>
  <c r="F32" i="12" a="1"/>
  <c r="F32" i="12" s="1"/>
  <c r="C10" i="12"/>
  <c r="I22" i="12"/>
  <c r="H22" i="12"/>
  <c r="C216" i="11"/>
  <c r="C168" i="11"/>
  <c r="N144" i="11" a="1"/>
  <c r="N144" i="11" s="1"/>
  <c r="N133" i="11" a="1"/>
  <c r="N133" i="11" s="1"/>
  <c r="J144" i="11" a="1"/>
  <c r="J144" i="11" s="1"/>
  <c r="J133" i="11" a="1"/>
  <c r="J133" i="11" s="1"/>
  <c r="G144" i="11" a="1"/>
  <c r="G144" i="11" s="1"/>
  <c r="G137" i="11" a="1"/>
  <c r="G137" i="11" s="1"/>
  <c r="F144" i="11" a="1"/>
  <c r="F144" i="11" s="1"/>
  <c r="O147" i="11" a="1"/>
  <c r="O147" i="11" s="1"/>
  <c r="O141" i="11" a="1"/>
  <c r="O141" i="11" s="1"/>
  <c r="O134" i="11" a="1"/>
  <c r="O134" i="11" s="1"/>
  <c r="K147" i="11" a="1"/>
  <c r="K147" i="11" s="1"/>
  <c r="K140" i="11" a="1"/>
  <c r="K140" i="11" s="1"/>
  <c r="K134" i="11" a="1"/>
  <c r="K134" i="11" s="1"/>
  <c r="G143" i="11" a="1"/>
  <c r="G143" i="11" s="1"/>
  <c r="G136" i="11" a="1"/>
  <c r="G136" i="11" s="1"/>
  <c r="F143" i="11" a="1"/>
  <c r="F143" i="11" s="1"/>
  <c r="F136" i="11" a="1"/>
  <c r="F136" i="11" s="1"/>
  <c r="N143" i="11" a="1"/>
  <c r="N143" i="11" s="1"/>
  <c r="N141" i="11" a="1"/>
  <c r="N141" i="11" s="1"/>
  <c r="N140" i="11" a="1"/>
  <c r="N140" i="11" s="1"/>
  <c r="N134" i="11" a="1"/>
  <c r="N134" i="11" s="1"/>
  <c r="J147" i="11" a="1"/>
  <c r="J147" i="11" s="1"/>
  <c r="J145" i="11" a="1"/>
  <c r="J145" i="11" s="1"/>
  <c r="J143" i="11" a="1"/>
  <c r="J143" i="11" s="1"/>
  <c r="J141" i="11" a="1"/>
  <c r="J141" i="11" s="1"/>
  <c r="J140" i="11" a="1"/>
  <c r="J140" i="11" s="1"/>
  <c r="J136" i="11" a="1"/>
  <c r="J136" i="11" s="1"/>
  <c r="G139" i="11" a="1"/>
  <c r="G139" i="11" s="1"/>
  <c r="G135" i="11" a="1"/>
  <c r="G135" i="11" s="1"/>
  <c r="F141" i="11" a="1"/>
  <c r="F141" i="11" s="1"/>
  <c r="F135" i="11" a="1"/>
  <c r="F135" i="11" s="1"/>
  <c r="O145" i="11" a="1"/>
  <c r="O145" i="11" s="1"/>
  <c r="O142" i="11" a="1"/>
  <c r="O142" i="11" s="1"/>
  <c r="O139" i="11" a="1"/>
  <c r="O139" i="11" s="1"/>
  <c r="K145" i="11" a="1"/>
  <c r="K145" i="11" s="1"/>
  <c r="G147" i="11" a="1"/>
  <c r="G147" i="11" s="1"/>
  <c r="F142" i="11" a="1"/>
  <c r="F142" i="11" s="1"/>
  <c r="F140" i="11" a="1"/>
  <c r="F140" i="11" s="1"/>
  <c r="F134" i="11" a="1"/>
  <c r="F134" i="11" s="1"/>
  <c r="F137" i="11" a="1"/>
  <c r="F137" i="11" s="1"/>
  <c r="F133" i="11" a="1"/>
  <c r="F133" i="11" s="1"/>
  <c r="O144" i="11" a="1"/>
  <c r="O144" i="11" s="1"/>
  <c r="N147" i="11" a="1"/>
  <c r="N147" i="11" s="1"/>
  <c r="F139" i="11" a="1"/>
  <c r="F139" i="11" s="1"/>
  <c r="N136" i="11" a="1"/>
  <c r="N136" i="11" s="1"/>
  <c r="G140" i="11" a="1"/>
  <c r="G140" i="11" s="1"/>
  <c r="K136" i="11" a="1"/>
  <c r="K136" i="11" s="1"/>
  <c r="K143" i="11" a="1"/>
  <c r="K143" i="11" s="1"/>
  <c r="J139" i="11" a="1"/>
  <c r="J139" i="11" s="1"/>
  <c r="J134" i="11" a="1"/>
  <c r="J134" i="11" s="1"/>
  <c r="K141" i="11" a="1"/>
  <c r="K141" i="11" s="1"/>
  <c r="J137" i="11" a="1"/>
  <c r="J137" i="11" s="1"/>
  <c r="O135" i="11" a="1"/>
  <c r="O135" i="11" s="1"/>
  <c r="O136" i="11" a="1"/>
  <c r="O136" i="11" s="1"/>
  <c r="O140" i="11" a="1"/>
  <c r="O140" i="11" s="1"/>
  <c r="O143" i="11" a="1"/>
  <c r="O143" i="11" s="1"/>
  <c r="G133" i="11" a="1"/>
  <c r="G133" i="11" s="1"/>
  <c r="G142" i="11" a="1"/>
  <c r="G142" i="11" s="1"/>
  <c r="N139" i="11" a="1"/>
  <c r="N139" i="11" s="1"/>
  <c r="C81" i="11"/>
  <c r="C32" i="11"/>
  <c r="C22" i="11"/>
  <c r="C15" i="11"/>
  <c r="L60" i="11" a="1"/>
  <c r="L60" i="11" s="1"/>
  <c r="L47" i="11" a="1"/>
  <c r="L47" i="11" s="1"/>
  <c r="F60" i="11" a="1"/>
  <c r="F60" i="11" s="1"/>
  <c r="F55" i="11" a="1"/>
  <c r="F55" i="11" s="1"/>
  <c r="L55" i="11" a="1"/>
  <c r="L55" i="11" s="1"/>
  <c r="L46" i="11" a="1"/>
  <c r="L46" i="11" s="1"/>
  <c r="K56" i="11" a="1"/>
  <c r="K56" i="11" s="1"/>
  <c r="K53" i="11" a="1"/>
  <c r="K53" i="11" s="1"/>
  <c r="K49" i="11" a="1"/>
  <c r="K49" i="11" s="1"/>
  <c r="K48" i="11" a="1"/>
  <c r="K48" i="11" s="1"/>
  <c r="F54" i="11" a="1"/>
  <c r="F54" i="11" s="1"/>
  <c r="C37" i="10"/>
  <c r="C11" i="6"/>
  <c r="C10" i="10"/>
  <c r="C94" i="9"/>
  <c r="C68" i="9"/>
  <c r="C52" i="9"/>
  <c r="C35" i="9"/>
  <c r="C16" i="9"/>
  <c r="C27" i="9"/>
  <c r="C44" i="8"/>
  <c r="V14" i="10"/>
  <c r="U15" i="10"/>
  <c r="C38" i="9"/>
  <c r="C39" i="9"/>
  <c r="C40" i="9"/>
  <c r="C88" i="6"/>
  <c r="C71" i="6"/>
  <c r="C36" i="6"/>
  <c r="U13" i="10"/>
  <c r="U14" i="10"/>
  <c r="V13" i="10"/>
  <c r="V15" i="10"/>
  <c r="G74" i="6" a="1"/>
  <c r="G74" i="6" s="1"/>
  <c r="G78" i="6" a="1"/>
  <c r="G78" i="6" s="1"/>
  <c r="F83" i="6" a="1"/>
  <c r="F83" i="6" s="1"/>
  <c r="F76" i="6" a="1"/>
  <c r="F76" i="6" s="1"/>
  <c r="G79" i="6" a="1"/>
  <c r="G79" i="6" s="1"/>
  <c r="G80" i="6" a="1"/>
  <c r="G80" i="6" s="1"/>
  <c r="G75" i="6" a="1"/>
  <c r="G75" i="6" s="1"/>
  <c r="F78" i="6" a="1"/>
  <c r="F78" i="6" s="1"/>
  <c r="G77" i="6" a="1"/>
  <c r="G77" i="6" s="1"/>
  <c r="F82" i="6" a="1"/>
  <c r="F82" i="6" s="1"/>
  <c r="F79" i="6" a="1"/>
  <c r="F79" i="6" s="1"/>
  <c r="F80" i="6" a="1"/>
  <c r="F80" i="6" s="1"/>
  <c r="F75" i="6" a="1"/>
  <c r="F75" i="6" s="1"/>
  <c r="G82" i="6" a="1"/>
  <c r="G82" i="6" s="1"/>
  <c r="F26" i="6" a="1"/>
  <c r="F26" i="6" s="1"/>
  <c r="G30" i="6" a="1"/>
  <c r="G30" i="6" s="1"/>
  <c r="G27" i="6" a="1"/>
  <c r="G27" i="6" s="1"/>
  <c r="G24" i="6" a="1"/>
  <c r="G24" i="6" s="1"/>
  <c r="F28" i="6" a="1"/>
  <c r="F28" i="6" s="1"/>
  <c r="F23" i="6" a="1"/>
  <c r="F23" i="6" s="1"/>
  <c r="F25" i="6" a="1"/>
  <c r="F25" i="6" s="1"/>
  <c r="K13" i="10"/>
  <c r="L14" i="10"/>
  <c r="L15" i="10"/>
  <c r="K15" i="10"/>
  <c r="G76" i="6" a="1"/>
  <c r="G76" i="6" s="1"/>
  <c r="C218" i="27"/>
  <c r="O36" i="27"/>
  <c r="C36" i="27"/>
  <c r="C201" i="27"/>
  <c r="C186" i="27"/>
  <c r="O171" i="27"/>
  <c r="C171" i="27"/>
  <c r="C2" i="31" s="1"/>
  <c r="AE153" i="27"/>
  <c r="C153" i="27"/>
  <c r="AA137" i="27"/>
  <c r="C137" i="27"/>
  <c r="W119" i="27"/>
  <c r="C119" i="27"/>
  <c r="U103" i="27"/>
  <c r="C103" i="27"/>
  <c r="K85" i="27"/>
  <c r="C85" i="27"/>
  <c r="S67" i="27"/>
  <c r="C67" i="27"/>
  <c r="C51" i="27"/>
  <c r="K18" i="27"/>
  <c r="C18" i="27"/>
  <c r="H9" i="31"/>
  <c r="H5" i="31"/>
  <c r="G6" i="31"/>
  <c r="E7" i="31"/>
  <c r="D8" i="31"/>
  <c r="C9" i="31"/>
  <c r="C5" i="31"/>
  <c r="H8" i="31"/>
  <c r="G9" i="31"/>
  <c r="G5" i="31"/>
  <c r="E6" i="31"/>
  <c r="D7" i="31"/>
  <c r="C8" i="31"/>
  <c r="H7" i="31"/>
  <c r="G8" i="31"/>
  <c r="E9" i="31"/>
  <c r="E5" i="31"/>
  <c r="D6" i="31"/>
  <c r="C7" i="31"/>
  <c r="F5" i="31"/>
  <c r="H6" i="31"/>
  <c r="G7" i="31"/>
  <c r="E8" i="31"/>
  <c r="D9" i="31"/>
  <c r="D5" i="31"/>
  <c r="C6" i="31"/>
  <c r="E97" i="27" a="1"/>
  <c r="E97" i="27" s="1"/>
  <c r="E95" i="27" a="1"/>
  <c r="E95" i="27" s="1"/>
  <c r="E132" i="27"/>
  <c r="D94" i="27" a="1"/>
  <c r="D94" i="27" s="1"/>
  <c r="D95" i="27" a="1"/>
  <c r="D95" i="27" s="1"/>
  <c r="K132" i="27"/>
  <c r="E94" i="27" a="1"/>
  <c r="E94" i="27" s="1"/>
  <c r="F132" i="27"/>
  <c r="E98" i="27" a="1"/>
  <c r="E98" i="27" s="1"/>
  <c r="F97" i="27" a="1"/>
  <c r="F97" i="27" s="1"/>
  <c r="E96" i="27" a="1"/>
  <c r="E96" i="27" s="1"/>
  <c r="J132" i="27"/>
  <c r="K164" i="27"/>
  <c r="E166" i="27"/>
  <c r="L162" i="27"/>
  <c r="K166" i="27"/>
  <c r="P163" i="27"/>
  <c r="J163" i="27"/>
  <c r="N164" i="27"/>
  <c r="E163" i="27"/>
  <c r="C165" i="27"/>
  <c r="O164" i="27"/>
  <c r="F163" i="27"/>
  <c r="F94" i="27" a="1"/>
  <c r="F94" i="27" s="1"/>
  <c r="F96" i="27" a="1"/>
  <c r="F96" i="27" s="1"/>
  <c r="C96" i="27" a="1"/>
  <c r="C96" i="27" s="1"/>
  <c r="C95" i="27" a="1"/>
  <c r="C95" i="27" s="1"/>
  <c r="U114" i="27"/>
  <c r="U113" i="27"/>
  <c r="AI147" i="27"/>
  <c r="C26" i="12"/>
  <c r="C129" i="11"/>
  <c r="C42" i="11"/>
  <c r="C20" i="10"/>
  <c r="C103" i="9"/>
  <c r="C77" i="9"/>
  <c r="C28" i="8"/>
  <c r="C10" i="8"/>
  <c r="N33" i="10"/>
  <c r="E16" i="10"/>
  <c r="C19" i="6"/>
  <c r="H16" i="8"/>
  <c r="G22" i="8" s="1"/>
  <c r="H13" i="8"/>
  <c r="F19" i="8" s="1"/>
  <c r="H15" i="8"/>
  <c r="F21" i="8" s="1"/>
  <c r="H17" i="8"/>
  <c r="F23" i="8" s="1"/>
  <c r="H14" i="8"/>
  <c r="F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L31" i="10" l="1"/>
  <c r="N29" i="10"/>
  <c r="Y27" i="10"/>
  <c r="F22" i="8"/>
  <c r="F16" i="10"/>
  <c r="D16" i="10"/>
  <c r="L24" i="10"/>
  <c r="O30" i="10"/>
  <c r="H116" i="9"/>
  <c r="K37" i="12" a="1"/>
  <c r="K37" i="12" s="1"/>
  <c r="F31" i="6" a="1"/>
  <c r="F31" i="6" s="1"/>
  <c r="C48" i="9"/>
  <c r="V60" i="9"/>
  <c r="W145" i="11" a="1"/>
  <c r="W145" i="11" s="1"/>
  <c r="W232" i="11" a="1"/>
  <c r="W232" i="11" s="1"/>
  <c r="N62" i="27"/>
  <c r="I11" i="31"/>
  <c r="M34" i="8"/>
  <c r="V59" i="11"/>
  <c r="U58" i="11" a="1"/>
  <c r="U58" i="11" s="1"/>
  <c r="P208" i="27"/>
  <c r="V57" i="9"/>
  <c r="I40" i="27"/>
  <c r="I41" i="27"/>
  <c r="M47" i="27" s="1"/>
  <c r="I42" i="27"/>
  <c r="I43" i="27"/>
  <c r="L178" i="27"/>
  <c r="L9" i="31" s="1"/>
  <c r="K15" i="31" s="1"/>
  <c r="D11" i="31"/>
  <c r="F11" i="31"/>
  <c r="E11" i="31"/>
  <c r="C11" i="31"/>
  <c r="J11" i="31"/>
  <c r="K11" i="31"/>
  <c r="L11" i="31"/>
  <c r="J15" i="31"/>
  <c r="P51" i="8"/>
  <c r="L57" i="8" s="1"/>
  <c r="J22" i="12"/>
  <c r="M117" i="9"/>
  <c r="N117" i="9"/>
  <c r="L175" i="27"/>
  <c r="L6" i="31" s="1"/>
  <c r="L176" i="27"/>
  <c r="L7" i="31" s="1"/>
  <c r="G19" i="8"/>
  <c r="AI148" i="27"/>
  <c r="N34" i="10"/>
  <c r="J96" i="27"/>
  <c r="G98" i="27"/>
  <c r="G87" i="9"/>
  <c r="K32" i="10"/>
  <c r="L23" i="10"/>
  <c r="O162" i="27"/>
  <c r="Q61" i="27"/>
  <c r="N116" i="9"/>
  <c r="N90" i="9"/>
  <c r="L90" i="9"/>
  <c r="J90" i="9"/>
  <c r="K90" i="9"/>
  <c r="M90" i="9"/>
  <c r="L114" i="9"/>
  <c r="M114" i="9"/>
  <c r="N114" i="9"/>
  <c r="P196" i="27"/>
  <c r="M116" i="9"/>
  <c r="Q148" i="27"/>
  <c r="T61" i="9"/>
  <c r="K80" i="27"/>
  <c r="P116" i="27"/>
  <c r="M62" i="11"/>
  <c r="L177" i="27"/>
  <c r="L8" i="31" s="1"/>
  <c r="O224" i="27"/>
  <c r="M16" i="10"/>
  <c r="N62" i="11"/>
  <c r="AB225" i="11" a="1"/>
  <c r="AB225" i="11" s="1"/>
  <c r="N25" i="10"/>
  <c r="D47" i="9"/>
  <c r="M41" i="8"/>
  <c r="M32" i="8"/>
  <c r="N32" i="10"/>
  <c r="H162" i="27"/>
  <c r="E16" i="8"/>
  <c r="K33" i="10"/>
  <c r="E45" i="10"/>
  <c r="P16" i="10"/>
  <c r="S62" i="11"/>
  <c r="P51" i="11" a="1"/>
  <c r="P51" i="11" s="1"/>
  <c r="T225" i="11" a="1"/>
  <c r="T225" i="11" s="1"/>
  <c r="P162" i="27"/>
  <c r="O29" i="10"/>
  <c r="M206" i="27"/>
  <c r="D115" i="27"/>
  <c r="G113" i="27"/>
  <c r="I35" i="10"/>
  <c r="D48" i="9"/>
  <c r="H28" i="27"/>
  <c r="H30" i="27"/>
  <c r="M59" i="27"/>
  <c r="M61" i="27"/>
  <c r="O76" i="27"/>
  <c r="H97" i="27"/>
  <c r="V130" i="27"/>
  <c r="M131" i="27"/>
  <c r="O115" i="27"/>
  <c r="R62" i="11"/>
  <c r="X138" i="11" a="1"/>
  <c r="X138" i="11" s="1"/>
  <c r="P149" i="11"/>
  <c r="K128" i="27"/>
  <c r="H128" i="27"/>
  <c r="L128" i="27"/>
  <c r="G128" i="27"/>
  <c r="C128" i="27"/>
  <c r="G89" i="9"/>
  <c r="M28" i="10"/>
  <c r="M34" i="10"/>
  <c r="I129" i="27"/>
  <c r="G129" i="27"/>
  <c r="L129" i="27"/>
  <c r="C129" i="27"/>
  <c r="I113" i="27"/>
  <c r="H113" i="27"/>
  <c r="E113" i="27"/>
  <c r="J113" i="27"/>
  <c r="D113" i="27"/>
  <c r="K112" i="27"/>
  <c r="I112" i="27"/>
  <c r="P130" i="27"/>
  <c r="AD164" i="27"/>
  <c r="AD165" i="27"/>
  <c r="U165" i="27"/>
  <c r="G180" i="27"/>
  <c r="H130" i="27"/>
  <c r="I130" i="27"/>
  <c r="D130" i="27"/>
  <c r="K130" i="27"/>
  <c r="C130" i="27"/>
  <c r="K115" i="27"/>
  <c r="F113" i="27"/>
  <c r="M79" i="27"/>
  <c r="T130" i="27"/>
  <c r="G23" i="8"/>
  <c r="E13" i="8"/>
  <c r="D19" i="8" s="1"/>
  <c r="I131" i="27"/>
  <c r="D131" i="27"/>
  <c r="E131" i="27"/>
  <c r="C131" i="27"/>
  <c r="E112" i="27"/>
  <c r="D112" i="27"/>
  <c r="C112" i="27"/>
  <c r="G112" i="27"/>
  <c r="J112" i="27"/>
  <c r="F112" i="27"/>
  <c r="H112" i="27"/>
  <c r="K79" i="27"/>
  <c r="P128" i="27"/>
  <c r="R128" i="27"/>
  <c r="T128" i="27"/>
  <c r="R130" i="27"/>
  <c r="N130" i="27"/>
  <c r="T132" i="27"/>
  <c r="R148" i="27"/>
  <c r="T148" i="27"/>
  <c r="G114" i="9"/>
  <c r="T46" i="12"/>
  <c r="T53" i="12" s="1"/>
  <c r="G197" i="27"/>
  <c r="AG147" i="27"/>
  <c r="F131" i="27"/>
  <c r="E116" i="27"/>
  <c r="L58" i="11" a="1"/>
  <c r="L58" i="11" s="1"/>
  <c r="G145" i="11" a="1"/>
  <c r="G145" i="11" s="1"/>
  <c r="F232" i="11" a="1"/>
  <c r="F232" i="11" s="1"/>
  <c r="I181" i="27"/>
  <c r="O59" i="27"/>
  <c r="P59" i="27"/>
  <c r="K62" i="27"/>
  <c r="N80" i="27"/>
  <c r="R80" i="27"/>
  <c r="I97" i="27"/>
  <c r="N128" i="27"/>
  <c r="V128" i="27"/>
  <c r="O131" i="27"/>
  <c r="S131" i="27"/>
  <c r="L197" i="27"/>
  <c r="I149" i="11"/>
  <c r="I160" i="11" s="1"/>
  <c r="AG146" i="27"/>
  <c r="AI146" i="27"/>
  <c r="D98" i="27" a="1"/>
  <c r="D98" i="27" s="1"/>
  <c r="D97" i="27" a="1"/>
  <c r="D97" i="27" s="1"/>
  <c r="F33" i="6"/>
  <c r="G31" i="27"/>
  <c r="M129" i="27"/>
  <c r="O146" i="27"/>
  <c r="D194" i="27"/>
  <c r="Q59" i="27"/>
  <c r="P80" i="27"/>
  <c r="O112" i="27"/>
  <c r="R147" i="27"/>
  <c r="P149" i="27"/>
  <c r="T150" i="27"/>
  <c r="Z150" i="27"/>
  <c r="Z163" i="27"/>
  <c r="L180" i="27"/>
  <c r="Q59" i="11"/>
  <c r="C149" i="11"/>
  <c r="C157" i="11" s="1"/>
  <c r="C115" i="27"/>
  <c r="C113" i="27"/>
  <c r="C41" i="27"/>
  <c r="K14" i="10"/>
  <c r="H98" i="27"/>
  <c r="N131" i="27"/>
  <c r="N34" i="8"/>
  <c r="I40" i="8" s="1"/>
  <c r="N183" i="27"/>
  <c r="L224" i="27"/>
  <c r="Q33" i="6" a="1"/>
  <c r="Q33" i="6" s="1"/>
  <c r="N33" i="8"/>
  <c r="P49" i="8"/>
  <c r="M55" i="8" s="1"/>
  <c r="P50" i="8"/>
  <c r="R57" i="9"/>
  <c r="X232" i="11" a="1"/>
  <c r="X232" i="11" s="1"/>
  <c r="T232" i="11" a="1"/>
  <c r="T232" i="11" s="1"/>
  <c r="AA232" i="11" a="1"/>
  <c r="AA232" i="11" s="1"/>
  <c r="J224" i="27"/>
  <c r="M224" i="27"/>
  <c r="Y149" i="11"/>
  <c r="Y164" i="11" s="1"/>
  <c r="AD206" i="27"/>
  <c r="AH206" i="27" s="1"/>
  <c r="N224" i="27"/>
  <c r="Z35" i="10"/>
  <c r="O62" i="11"/>
  <c r="O67" i="11" s="1"/>
  <c r="F42" i="12" a="1"/>
  <c r="F42" i="12" s="1"/>
  <c r="T51" i="12"/>
  <c r="K40" i="12" a="1"/>
  <c r="K40" i="12" s="1"/>
  <c r="I164" i="11"/>
  <c r="E25" i="11"/>
  <c r="C24" i="11"/>
  <c r="C162" i="11"/>
  <c r="C163" i="11"/>
  <c r="D62" i="11"/>
  <c r="D74" i="11" s="1"/>
  <c r="C155" i="11"/>
  <c r="E149" i="11"/>
  <c r="G48" i="11" a="1"/>
  <c r="G48" i="11" s="1"/>
  <c r="L52" i="11" a="1"/>
  <c r="L52" i="11" s="1"/>
  <c r="F49" i="11" a="1"/>
  <c r="F49" i="11" s="1"/>
  <c r="F56" i="11" a="1"/>
  <c r="F56" i="11" s="1"/>
  <c r="L49" i="11" a="1"/>
  <c r="L49" i="11" s="1"/>
  <c r="L56" i="11" a="1"/>
  <c r="L56" i="11" s="1"/>
  <c r="F50" i="11" a="1"/>
  <c r="F50" i="11" s="1"/>
  <c r="F57" i="11" a="1"/>
  <c r="F57" i="11" s="1"/>
  <c r="L50" i="11" a="1"/>
  <c r="L50" i="11" s="1"/>
  <c r="L57" i="11" a="1"/>
  <c r="L57" i="11" s="1"/>
  <c r="F47" i="11" a="1"/>
  <c r="F47" i="11" s="1"/>
  <c r="F145" i="11" a="1"/>
  <c r="F145" i="11" s="1"/>
  <c r="J135" i="11" a="1"/>
  <c r="J135" i="11" s="1"/>
  <c r="J142" i="11" a="1"/>
  <c r="J142" i="11" s="1"/>
  <c r="N135" i="11" a="1"/>
  <c r="N135" i="11" s="1"/>
  <c r="N142" i="11" a="1"/>
  <c r="N142" i="11" s="1"/>
  <c r="N226" i="11" a="1"/>
  <c r="N226" i="11" s="1"/>
  <c r="G46" i="11" a="1"/>
  <c r="G46" i="11" s="1"/>
  <c r="G55" i="11" a="1"/>
  <c r="G55" i="11" s="1"/>
  <c r="G47" i="11" a="1"/>
  <c r="G47" i="11" s="1"/>
  <c r="G60" i="11" a="1"/>
  <c r="G60" i="11" s="1"/>
  <c r="K54" i="11" a="1"/>
  <c r="K54" i="11" s="1"/>
  <c r="N229" i="11" a="1"/>
  <c r="N229" i="11" s="1"/>
  <c r="N232" i="11" a="1"/>
  <c r="N232" i="11" s="1"/>
  <c r="G58" i="11" a="1"/>
  <c r="G58" i="11" s="1"/>
  <c r="L48" i="11" a="1"/>
  <c r="L48" i="11" s="1"/>
  <c r="G49" i="11" a="1"/>
  <c r="G49" i="11" s="1"/>
  <c r="G56" i="11" a="1"/>
  <c r="G56" i="11" s="1"/>
  <c r="L53" i="11" a="1"/>
  <c r="L53" i="11" s="1"/>
  <c r="F46" i="11" a="1"/>
  <c r="F46" i="11" s="1"/>
  <c r="F52" i="11" a="1"/>
  <c r="F52" i="11" s="1"/>
  <c r="G50" i="11" a="1"/>
  <c r="G50" i="11" s="1"/>
  <c r="G57" i="11" a="1"/>
  <c r="G57" i="11" s="1"/>
  <c r="K46" i="11" a="1"/>
  <c r="K46" i="11" s="1"/>
  <c r="K55" i="11" a="1"/>
  <c r="K55" i="11" s="1"/>
  <c r="F53" i="11" a="1"/>
  <c r="F53" i="11" s="1"/>
  <c r="K47" i="11" a="1"/>
  <c r="K47" i="11" s="1"/>
  <c r="K60" i="11" a="1"/>
  <c r="K60" i="11" s="1"/>
  <c r="L54" i="11" a="1"/>
  <c r="L54" i="11" s="1"/>
  <c r="N137" i="11" a="1"/>
  <c r="N137" i="11" s="1"/>
  <c r="O233" i="11"/>
  <c r="L28" i="10"/>
  <c r="N27" i="10"/>
  <c r="L25" i="10"/>
  <c r="N30" i="10"/>
  <c r="E48" i="10"/>
  <c r="J32" i="10"/>
  <c r="M27" i="10"/>
  <c r="K30" i="10"/>
  <c r="P26" i="10"/>
  <c r="L32" i="10"/>
  <c r="N26" i="10"/>
  <c r="D117" i="9"/>
  <c r="G113" i="9"/>
  <c r="F115" i="9"/>
  <c r="C115" i="9"/>
  <c r="G115" i="9"/>
  <c r="C90" i="9"/>
  <c r="C116" i="9"/>
  <c r="D59" i="9"/>
  <c r="I63" i="9" s="1"/>
  <c r="G35" i="8"/>
  <c r="H35" i="8" s="1"/>
  <c r="D41" i="8" s="1"/>
  <c r="G31" i="8"/>
  <c r="H31" i="8" s="1"/>
  <c r="F180" i="27"/>
  <c r="C196" i="27"/>
  <c r="I197" i="27"/>
  <c r="H194" i="27"/>
  <c r="F176" i="27"/>
  <c r="P209" i="27"/>
  <c r="P207" i="27"/>
  <c r="E197" i="27"/>
  <c r="C195" i="27"/>
  <c r="H62" i="27"/>
  <c r="G225" i="27"/>
  <c r="C166" i="27"/>
  <c r="O166" i="27"/>
  <c r="E148" i="27"/>
  <c r="L163" i="27"/>
  <c r="E165" i="27"/>
  <c r="K165" i="27"/>
  <c r="E162" i="27"/>
  <c r="I146" i="27"/>
  <c r="C147" i="27"/>
  <c r="L146" i="27"/>
  <c r="I128" i="27"/>
  <c r="E130" i="27"/>
  <c r="F30" i="27"/>
  <c r="J76" i="27"/>
  <c r="E29" i="27"/>
  <c r="H225" i="27"/>
  <c r="E225" i="27"/>
  <c r="F225" i="27"/>
  <c r="I224" i="27"/>
  <c r="D22" i="8"/>
  <c r="E87" i="9"/>
  <c r="C87" i="9"/>
  <c r="F87" i="9"/>
  <c r="C89" i="9"/>
  <c r="H89" i="9"/>
  <c r="H86" i="9"/>
  <c r="H87" i="9"/>
  <c r="D115" i="9"/>
  <c r="E117" i="9"/>
  <c r="K26" i="10"/>
  <c r="O28" i="10"/>
  <c r="M31" i="10"/>
  <c r="K34" i="10"/>
  <c r="H16" i="10"/>
  <c r="P25" i="10"/>
  <c r="P24" i="10"/>
  <c r="P23" i="10"/>
  <c r="P29" i="10"/>
  <c r="M23" i="10"/>
  <c r="O25" i="10"/>
  <c r="K31" i="10"/>
  <c r="P35" i="10"/>
  <c r="D77" i="11"/>
  <c r="D71" i="11"/>
  <c r="D64" i="11"/>
  <c r="D76" i="11"/>
  <c r="F182" i="27"/>
  <c r="G182" i="27"/>
  <c r="E24" i="11"/>
  <c r="E159" i="11"/>
  <c r="C22" i="8"/>
  <c r="G21" i="8"/>
  <c r="D87" i="9"/>
  <c r="P27" i="10"/>
  <c r="P28" i="10"/>
  <c r="H115" i="9"/>
  <c r="G117" i="9"/>
  <c r="C113" i="9"/>
  <c r="E113" i="9"/>
  <c r="K25" i="10"/>
  <c r="K24" i="10"/>
  <c r="K29" i="10"/>
  <c r="K35" i="10"/>
  <c r="O26" i="10"/>
  <c r="M29" i="10"/>
  <c r="O34" i="10"/>
  <c r="I159" i="11"/>
  <c r="O35" i="10"/>
  <c r="O23" i="10"/>
  <c r="G16" i="10"/>
  <c r="O33" i="10"/>
  <c r="O31" i="10"/>
  <c r="O32" i="10"/>
  <c r="K27" i="10"/>
  <c r="M32" i="10"/>
  <c r="C16" i="10"/>
  <c r="P31" i="10"/>
  <c r="E157" i="11"/>
  <c r="I154" i="11"/>
  <c r="E162" i="11"/>
  <c r="C19" i="8"/>
  <c r="G20" i="8"/>
  <c r="P32" i="10"/>
  <c r="P34" i="10"/>
  <c r="K23" i="10"/>
  <c r="E115" i="9"/>
  <c r="H114" i="9"/>
  <c r="G116" i="9"/>
  <c r="M25" i="10"/>
  <c r="M24" i="10"/>
  <c r="K28" i="10"/>
  <c r="M33" i="10"/>
  <c r="L35" i="10"/>
  <c r="L34" i="10"/>
  <c r="L29" i="10"/>
  <c r="L33" i="10"/>
  <c r="L27" i="10"/>
  <c r="L26" i="10"/>
  <c r="L30" i="10"/>
  <c r="E62" i="11"/>
  <c r="C151" i="11"/>
  <c r="I25" i="6"/>
  <c r="J30" i="6"/>
  <c r="G90" i="9"/>
  <c r="H90" i="9"/>
  <c r="N23" i="10"/>
  <c r="N28" i="10"/>
  <c r="M30" i="10"/>
  <c r="E116" i="9"/>
  <c r="E149" i="27"/>
  <c r="L115" i="27"/>
  <c r="G166" i="27"/>
  <c r="H196" i="27"/>
  <c r="N162" i="27"/>
  <c r="I165" i="27"/>
  <c r="D166" i="27"/>
  <c r="I195" i="27"/>
  <c r="E57" i="10"/>
  <c r="E108" i="6"/>
  <c r="F86" i="9"/>
  <c r="R46" i="12"/>
  <c r="R53" i="12" s="1"/>
  <c r="H149" i="27"/>
  <c r="J207" i="27"/>
  <c r="G195" i="27"/>
  <c r="D196" i="27"/>
  <c r="E195" i="27"/>
  <c r="L164" i="27"/>
  <c r="H165" i="27"/>
  <c r="P165" i="27"/>
  <c r="D165" i="27"/>
  <c r="O165" i="27"/>
  <c r="L165" i="27"/>
  <c r="D163" i="27"/>
  <c r="H163" i="27"/>
  <c r="E164" i="27"/>
  <c r="I164" i="27"/>
  <c r="L148" i="27"/>
  <c r="H146" i="27"/>
  <c r="D149" i="27"/>
  <c r="D147" i="27"/>
  <c r="J147" i="27"/>
  <c r="G147" i="27"/>
  <c r="K113" i="27"/>
  <c r="I59" i="27"/>
  <c r="G83" i="6" a="1"/>
  <c r="G83" i="6" s="1"/>
  <c r="G85" i="6" a="1"/>
  <c r="G85" i="6" s="1"/>
  <c r="H74" i="6"/>
  <c r="H83" i="6" a="1"/>
  <c r="H83" i="6" s="1"/>
  <c r="I79" i="6" a="1"/>
  <c r="I79" i="6" s="1"/>
  <c r="I83" i="6" a="1"/>
  <c r="I83" i="6" s="1"/>
  <c r="C114" i="9"/>
  <c r="D113" i="9"/>
  <c r="C117" i="9"/>
  <c r="C86" i="9"/>
  <c r="E86" i="9"/>
  <c r="N35" i="10"/>
  <c r="N24" i="10"/>
  <c r="M26" i="10"/>
  <c r="N31" i="10"/>
  <c r="D89" i="9"/>
  <c r="T57" i="12"/>
  <c r="F117" i="9"/>
  <c r="G165" i="27"/>
  <c r="H164" i="27"/>
  <c r="F146" i="27"/>
  <c r="I225" i="27"/>
  <c r="F112" i="6"/>
  <c r="H113" i="9"/>
  <c r="M115" i="27"/>
  <c r="S115" i="27"/>
  <c r="E56" i="10"/>
  <c r="I59" i="9"/>
  <c r="I61" i="9"/>
  <c r="I57" i="9"/>
  <c r="F177" i="27"/>
  <c r="D180" i="27"/>
  <c r="M166" i="27"/>
  <c r="D225" i="27"/>
  <c r="C225" i="27"/>
  <c r="J76" i="6" a="1"/>
  <c r="J76" i="6" s="1"/>
  <c r="E42" i="10"/>
  <c r="F48" i="11" a="1"/>
  <c r="F48" i="11" s="1"/>
  <c r="L51" i="11" a="1"/>
  <c r="L51" i="11" s="1"/>
  <c r="F58" i="11" a="1"/>
  <c r="F58" i="11" s="1"/>
  <c r="K40" i="8"/>
  <c r="E48" i="6"/>
  <c r="K61" i="9"/>
  <c r="I62" i="9"/>
  <c r="N138" i="11" a="1"/>
  <c r="N138" i="11" s="1"/>
  <c r="I78" i="6" a="1"/>
  <c r="I78" i="6" s="1"/>
  <c r="G34" i="8"/>
  <c r="E59" i="9"/>
  <c r="J60" i="9" s="1"/>
  <c r="J35" i="10"/>
  <c r="K59" i="11"/>
  <c r="F196" i="27"/>
  <c r="N163" i="27"/>
  <c r="J146" i="27"/>
  <c r="F147" i="27"/>
  <c r="I132" i="27"/>
  <c r="D39" i="9"/>
  <c r="I74" i="6" a="1"/>
  <c r="I74" i="6" s="1"/>
  <c r="I75" i="6" a="1"/>
  <c r="I75" i="6" s="1"/>
  <c r="J79" i="6" a="1"/>
  <c r="J79" i="6" s="1"/>
  <c r="G29" i="27"/>
  <c r="H29" i="27"/>
  <c r="X147" i="27"/>
  <c r="U162" i="27"/>
  <c r="R162" i="27"/>
  <c r="W162" i="27"/>
  <c r="X162" i="27"/>
  <c r="AA163" i="27"/>
  <c r="T163" i="27"/>
  <c r="Y163" i="27"/>
  <c r="AB163" i="27"/>
  <c r="R163" i="27"/>
  <c r="R165" i="27"/>
  <c r="S165" i="27"/>
  <c r="AC165" i="27"/>
  <c r="W165" i="27"/>
  <c r="J194" i="27"/>
  <c r="K194" i="27"/>
  <c r="Q24" i="6"/>
  <c r="Q30" i="6" a="1"/>
  <c r="Q30" i="6" s="1"/>
  <c r="K56" i="8"/>
  <c r="M56" i="8"/>
  <c r="J86" i="9"/>
  <c r="N86" i="9"/>
  <c r="K86" i="9"/>
  <c r="L86" i="9"/>
  <c r="K88" i="9"/>
  <c r="L88" i="9"/>
  <c r="M88" i="9"/>
  <c r="K89" i="9"/>
  <c r="M89" i="9"/>
  <c r="L115" i="9"/>
  <c r="M115" i="9"/>
  <c r="N115" i="9"/>
  <c r="T73" i="11"/>
  <c r="T74" i="11"/>
  <c r="T79" i="11"/>
  <c r="T65" i="11"/>
  <c r="T75" i="11"/>
  <c r="T78" i="11"/>
  <c r="T66" i="11"/>
  <c r="T69" i="11"/>
  <c r="J18" i="11"/>
  <c r="T76" i="11"/>
  <c r="AA233" i="11"/>
  <c r="X233" i="11"/>
  <c r="Q236" i="11"/>
  <c r="Q250" i="11" s="1"/>
  <c r="Y236" i="11"/>
  <c r="Y239" i="11" s="1"/>
  <c r="R236" i="11"/>
  <c r="R247" i="11" s="1"/>
  <c r="Z236" i="11"/>
  <c r="Z247" i="11" s="1"/>
  <c r="P44" i="12" a="1"/>
  <c r="P44" i="12" s="1"/>
  <c r="L13" i="10"/>
  <c r="G33" i="8"/>
  <c r="H33" i="8" s="1"/>
  <c r="I236" i="11"/>
  <c r="M236" i="11"/>
  <c r="K39" i="8"/>
  <c r="O55" i="8"/>
  <c r="T62" i="9"/>
  <c r="T60" i="9"/>
  <c r="Q150" i="27"/>
  <c r="S149" i="27"/>
  <c r="L181" i="27"/>
  <c r="L183" i="27"/>
  <c r="R58" i="9"/>
  <c r="T68" i="11"/>
  <c r="T77" i="11"/>
  <c r="Q163" i="27"/>
  <c r="Z162" i="27"/>
  <c r="AC162" i="27"/>
  <c r="Q112" i="27"/>
  <c r="M112" i="27"/>
  <c r="S112" i="27"/>
  <c r="V147" i="27"/>
  <c r="P148" i="27"/>
  <c r="Y148" i="27"/>
  <c r="Z148" i="27"/>
  <c r="S148" i="27"/>
  <c r="W149" i="27"/>
  <c r="V164" i="27"/>
  <c r="X165" i="27"/>
  <c r="I180" i="27"/>
  <c r="J180" i="27"/>
  <c r="P194" i="27"/>
  <c r="P195" i="27"/>
  <c r="L195" i="27"/>
  <c r="L196" i="27"/>
  <c r="N196" i="27"/>
  <c r="O197" i="27"/>
  <c r="Q149" i="11"/>
  <c r="Q151" i="11" s="1"/>
  <c r="Y163" i="11"/>
  <c r="Y159" i="11"/>
  <c r="R60" i="9"/>
  <c r="T70" i="11"/>
  <c r="T71" i="11"/>
  <c r="R59" i="9"/>
  <c r="N88" i="9"/>
  <c r="M86" i="9"/>
  <c r="Z147" i="27"/>
  <c r="K59" i="27"/>
  <c r="R59" i="27"/>
  <c r="K60" i="27"/>
  <c r="P60" i="27"/>
  <c r="R60" i="27"/>
  <c r="O60" i="27"/>
  <c r="K61" i="27"/>
  <c r="P61" i="27"/>
  <c r="R61" i="27"/>
  <c r="O61" i="27"/>
  <c r="O62" i="27"/>
  <c r="K76" i="27"/>
  <c r="Q76" i="27"/>
  <c r="M76" i="27"/>
  <c r="L76" i="27"/>
  <c r="O77" i="27"/>
  <c r="K78" i="27"/>
  <c r="M78" i="27"/>
  <c r="R78" i="27"/>
  <c r="O78" i="27"/>
  <c r="O79" i="27"/>
  <c r="Q79" i="27"/>
  <c r="J95" i="27"/>
  <c r="G95" i="27"/>
  <c r="I95" i="27"/>
  <c r="M132" i="27"/>
  <c r="N132" i="27"/>
  <c r="V132" i="27"/>
  <c r="P132" i="27"/>
  <c r="R132" i="27"/>
  <c r="P147" i="27"/>
  <c r="T164" i="27"/>
  <c r="AB164" i="27"/>
  <c r="V165" i="27"/>
  <c r="AC166" i="27"/>
  <c r="R166" i="27"/>
  <c r="W166" i="27"/>
  <c r="Z166" i="27"/>
  <c r="X166" i="27"/>
  <c r="N184" i="27"/>
  <c r="I50" i="8"/>
  <c r="G56" i="8" s="1"/>
  <c r="J40" i="8"/>
  <c r="L56" i="8"/>
  <c r="X149" i="27"/>
  <c r="V149" i="27"/>
  <c r="O56" i="8"/>
  <c r="T67" i="11"/>
  <c r="M40" i="8"/>
  <c r="J88" i="9"/>
  <c r="Q113" i="27"/>
  <c r="S113" i="27"/>
  <c r="M113" i="27"/>
  <c r="T147" i="27"/>
  <c r="Q149" i="27"/>
  <c r="P150" i="27"/>
  <c r="R150" i="27"/>
  <c r="Y150" i="27"/>
  <c r="S150" i="27"/>
  <c r="R164" i="27"/>
  <c r="Y164" i="27"/>
  <c r="S164" i="27"/>
  <c r="AA164" i="27"/>
  <c r="L194" i="27"/>
  <c r="N57" i="8"/>
  <c r="J30" i="27"/>
  <c r="J45" i="27"/>
  <c r="I86" i="9"/>
  <c r="K196" i="27"/>
  <c r="N32" i="8"/>
  <c r="S66" i="11"/>
  <c r="S75" i="11"/>
  <c r="L184" i="27"/>
  <c r="I28" i="27"/>
  <c r="H96" i="27"/>
  <c r="R146" i="27"/>
  <c r="S162" i="27"/>
  <c r="N197" i="27"/>
  <c r="K225" i="27"/>
  <c r="I90" i="9"/>
  <c r="T64" i="11"/>
  <c r="E47" i="9"/>
  <c r="I88" i="9"/>
  <c r="AB28" i="10"/>
  <c r="Z149" i="11"/>
  <c r="Z157" i="11" s="1"/>
  <c r="P162" i="11"/>
  <c r="N113" i="27"/>
  <c r="Q162" i="27"/>
  <c r="Q166" i="27"/>
  <c r="N180" i="27"/>
  <c r="M194" i="27"/>
  <c r="O194" i="27"/>
  <c r="N225" i="27"/>
  <c r="S74" i="6" a="1"/>
  <c r="S74" i="6" s="1"/>
  <c r="T75" i="6" a="1"/>
  <c r="T75" i="6" s="1"/>
  <c r="L113" i="9"/>
  <c r="L116" i="9"/>
  <c r="P154" i="11"/>
  <c r="P153" i="11"/>
  <c r="P155" i="11"/>
  <c r="H24" i="11"/>
  <c r="P159" i="11"/>
  <c r="P161" i="11"/>
  <c r="P166" i="11"/>
  <c r="K195" i="27"/>
  <c r="M197" i="27"/>
  <c r="K224" i="27"/>
  <c r="L117" i="9"/>
  <c r="P163" i="11"/>
  <c r="P164" i="11"/>
  <c r="R149" i="11"/>
  <c r="P236" i="11"/>
  <c r="P244" i="11" s="1"/>
  <c r="P37" i="12" a="1"/>
  <c r="P37" i="12" s="1"/>
  <c r="F48" i="9"/>
  <c r="L87" i="9"/>
  <c r="J89" i="9"/>
  <c r="J115" i="9"/>
  <c r="I116" i="9"/>
  <c r="AF28" i="10"/>
  <c r="AC33" i="10"/>
  <c r="J45" i="10"/>
  <c r="U149" i="11"/>
  <c r="U162" i="11" s="1"/>
  <c r="S225" i="11" a="1"/>
  <c r="S225" i="11" s="1"/>
  <c r="W225" i="11" a="1"/>
  <c r="W225" i="11" s="1"/>
  <c r="T233" i="11"/>
  <c r="V236" i="11"/>
  <c r="V243" i="11" s="1"/>
  <c r="Y246" i="11"/>
  <c r="S138" i="11" a="1"/>
  <c r="S138" i="11" s="1"/>
  <c r="AB146" i="11"/>
  <c r="T145" i="11" a="1"/>
  <c r="T145" i="11" s="1"/>
  <c r="AA145" i="11" a="1"/>
  <c r="AA145" i="11" s="1"/>
  <c r="S233" i="11"/>
  <c r="Y244" i="11"/>
  <c r="P33" i="12" a="1"/>
  <c r="P33" i="12" s="1"/>
  <c r="U35" i="12" a="1"/>
  <c r="U35" i="12" s="1"/>
  <c r="P41" i="12" a="1"/>
  <c r="P41" i="12" s="1"/>
  <c r="X145" i="11" a="1"/>
  <c r="X145" i="11" s="1"/>
  <c r="AB233" i="11"/>
  <c r="AB232" i="11" a="1"/>
  <c r="AB232" i="11" s="1"/>
  <c r="P35" i="12" a="1"/>
  <c r="P35" i="12" s="1"/>
  <c r="Q42" i="12" a="1"/>
  <c r="Q42" i="12" s="1"/>
  <c r="Q35" i="12" a="1"/>
  <c r="Q35" i="12" s="1"/>
  <c r="I32" i="6"/>
  <c r="J26" i="6"/>
  <c r="H32" i="6"/>
  <c r="J25" i="6"/>
  <c r="J24" i="6"/>
  <c r="J23" i="6"/>
  <c r="J27" i="6"/>
  <c r="J22" i="6"/>
  <c r="J28" i="6"/>
  <c r="J29" i="6"/>
  <c r="E14" i="8"/>
  <c r="C20" i="8" s="1"/>
  <c r="D88" i="9"/>
  <c r="E88" i="9"/>
  <c r="G88" i="9"/>
  <c r="H88" i="9"/>
  <c r="C88" i="9"/>
  <c r="F88" i="9"/>
  <c r="I33" i="6"/>
  <c r="E17" i="8"/>
  <c r="C23" i="8" s="1"/>
  <c r="I24" i="6"/>
  <c r="I23" i="6"/>
  <c r="I31" i="6"/>
  <c r="I30" i="6"/>
  <c r="I28" i="6"/>
  <c r="I27" i="6"/>
  <c r="I26" i="6"/>
  <c r="H34" i="8"/>
  <c r="H33" i="6"/>
  <c r="H26" i="6"/>
  <c r="H25" i="6"/>
  <c r="H27" i="6"/>
  <c r="H22" i="6"/>
  <c r="H28" i="6"/>
  <c r="J33" i="6"/>
  <c r="J32" i="6"/>
  <c r="J31" i="6"/>
  <c r="H24" i="6"/>
  <c r="I29" i="6"/>
  <c r="H23" i="6"/>
  <c r="H31" i="6"/>
  <c r="H30" i="6"/>
  <c r="I22" i="6"/>
  <c r="H29" i="6"/>
  <c r="E163" i="11"/>
  <c r="E158" i="11"/>
  <c r="E151" i="11"/>
  <c r="O27" i="10"/>
  <c r="M149" i="11"/>
  <c r="L149" i="11"/>
  <c r="D46" i="12"/>
  <c r="E182" i="27"/>
  <c r="J149" i="27"/>
  <c r="N149" i="27"/>
  <c r="K148" i="27"/>
  <c r="E115" i="27"/>
  <c r="I166" i="27"/>
  <c r="G115" i="27"/>
  <c r="O116" i="27"/>
  <c r="M116" i="27"/>
  <c r="Q116" i="27"/>
  <c r="S116" i="27"/>
  <c r="M208" i="27"/>
  <c r="M209" i="27"/>
  <c r="P206" i="27"/>
  <c r="F178" i="27"/>
  <c r="F197" i="27"/>
  <c r="H197" i="27"/>
  <c r="C197" i="27"/>
  <c r="C194" i="27"/>
  <c r="E194" i="27"/>
  <c r="D195" i="27"/>
  <c r="F194" i="27"/>
  <c r="F175" i="27"/>
  <c r="E183" i="27"/>
  <c r="E180" i="27"/>
  <c r="C180" i="27"/>
  <c r="K163" i="27"/>
  <c r="J166" i="27"/>
  <c r="C162" i="27"/>
  <c r="J165" i="27"/>
  <c r="O163" i="27"/>
  <c r="J164" i="27"/>
  <c r="J162" i="27"/>
  <c r="L149" i="27"/>
  <c r="M146" i="27"/>
  <c r="N148" i="27"/>
  <c r="J128" i="27"/>
  <c r="E128" i="27"/>
  <c r="F129" i="27"/>
  <c r="L131" i="27"/>
  <c r="C78" i="27"/>
  <c r="I80" i="27"/>
  <c r="D77" i="27"/>
  <c r="N47" i="27"/>
  <c r="G60" i="27"/>
  <c r="F60" i="27"/>
  <c r="E60" i="27"/>
  <c r="J59" i="27"/>
  <c r="C40" i="27"/>
  <c r="C59" i="27"/>
  <c r="G86" i="9"/>
  <c r="D86" i="9"/>
  <c r="E89" i="9"/>
  <c r="E15" i="8"/>
  <c r="F90" i="9"/>
  <c r="D114" i="9"/>
  <c r="F116" i="9"/>
  <c r="E114" i="9"/>
  <c r="H117" i="9"/>
  <c r="O24" i="10"/>
  <c r="M35" i="10"/>
  <c r="P30" i="10"/>
  <c r="J62" i="11"/>
  <c r="N46" i="12"/>
  <c r="N48" i="12" s="1"/>
  <c r="F148" i="27"/>
  <c r="C116" i="27"/>
  <c r="J116" i="27"/>
  <c r="H116" i="27"/>
  <c r="I116" i="27"/>
  <c r="K149" i="27"/>
  <c r="D164" i="27"/>
  <c r="D162" i="27"/>
  <c r="G164" i="27"/>
  <c r="I162" i="27"/>
  <c r="I163" i="27"/>
  <c r="H166" i="27"/>
  <c r="M149" i="27"/>
  <c r="L147" i="27"/>
  <c r="G149" i="27"/>
  <c r="U112" i="27"/>
  <c r="J130" i="27"/>
  <c r="F130" i="27"/>
  <c r="G130" i="27"/>
  <c r="J131" i="27"/>
  <c r="G131" i="27"/>
  <c r="H132" i="27"/>
  <c r="C132" i="27"/>
  <c r="D132" i="27"/>
  <c r="L132" i="27"/>
  <c r="J129" i="27"/>
  <c r="K129" i="27"/>
  <c r="C94" i="27"/>
  <c r="C97" i="27" a="1"/>
  <c r="C97" i="27" s="1"/>
  <c r="F95" i="27" a="1"/>
  <c r="F95" i="27" s="1"/>
  <c r="F98" i="27" a="1"/>
  <c r="F98" i="27" s="1"/>
  <c r="H77" i="27"/>
  <c r="I76" i="27"/>
  <c r="E80" i="27"/>
  <c r="F59" i="27"/>
  <c r="G61" i="27"/>
  <c r="E28" i="27"/>
  <c r="F28" i="27"/>
  <c r="F56" i="6"/>
  <c r="E155" i="11"/>
  <c r="E166" i="11"/>
  <c r="E152" i="11"/>
  <c r="E160" i="11"/>
  <c r="E153" i="11"/>
  <c r="E161" i="11"/>
  <c r="P33" i="10"/>
  <c r="F115" i="27"/>
  <c r="J115" i="27"/>
  <c r="H115" i="27"/>
  <c r="I115" i="27"/>
  <c r="J206" i="27"/>
  <c r="M207" i="27"/>
  <c r="E196" i="27"/>
  <c r="D197" i="27"/>
  <c r="G194" i="27"/>
  <c r="I194" i="27"/>
  <c r="F195" i="27"/>
  <c r="H195" i="27"/>
  <c r="G196" i="27"/>
  <c r="I196" i="27"/>
  <c r="D182" i="27"/>
  <c r="H180" i="27"/>
  <c r="C164" i="27"/>
  <c r="G162" i="27"/>
  <c r="C163" i="27"/>
  <c r="M165" i="27"/>
  <c r="P164" i="27"/>
  <c r="M164" i="27"/>
  <c r="M162" i="27"/>
  <c r="M163" i="27"/>
  <c r="M150" i="27"/>
  <c r="L166" i="27"/>
  <c r="N166" i="27"/>
  <c r="H147" i="27"/>
  <c r="E147" i="27"/>
  <c r="H148" i="27"/>
  <c r="G146" i="27"/>
  <c r="M148" i="27"/>
  <c r="K146" i="27"/>
  <c r="D129" i="27"/>
  <c r="H129" i="27"/>
  <c r="E129" i="27"/>
  <c r="K131" i="27"/>
  <c r="G132" i="27"/>
  <c r="D128" i="27"/>
  <c r="D96" i="27" a="1"/>
  <c r="D96" i="27" s="1"/>
  <c r="C98" i="27" a="1"/>
  <c r="C98" i="27" s="1"/>
  <c r="C77" i="27"/>
  <c r="F79" i="27"/>
  <c r="I79" i="27"/>
  <c r="D76" i="27"/>
  <c r="D80" i="27"/>
  <c r="E79" i="27"/>
  <c r="J77" i="27"/>
  <c r="K46" i="27"/>
  <c r="I46" i="27"/>
  <c r="M46" i="27"/>
  <c r="J62" i="27"/>
  <c r="C61" i="27"/>
  <c r="C31" i="27"/>
  <c r="E31" i="27"/>
  <c r="F31" i="27"/>
  <c r="F89" i="9"/>
  <c r="F113" i="9"/>
  <c r="D116" i="9"/>
  <c r="F114" i="9"/>
  <c r="I62" i="11"/>
  <c r="I148" i="27"/>
  <c r="Q115" i="27"/>
  <c r="N115" i="27"/>
  <c r="P115" i="27"/>
  <c r="T115" i="27"/>
  <c r="R115" i="27"/>
  <c r="AG148" i="27"/>
  <c r="K162" i="27"/>
  <c r="G163" i="27"/>
  <c r="F166" i="27"/>
  <c r="P166" i="27"/>
  <c r="F165" i="27"/>
  <c r="N165" i="27"/>
  <c r="F164" i="27"/>
  <c r="F162" i="27"/>
  <c r="N147" i="27"/>
  <c r="C148" i="27"/>
  <c r="C146" i="27"/>
  <c r="F149" i="27"/>
  <c r="J148" i="27"/>
  <c r="M147" i="27"/>
  <c r="F128" i="27"/>
  <c r="L130" i="27"/>
  <c r="H131" i="27"/>
  <c r="C43" i="27"/>
  <c r="E62" i="27"/>
  <c r="G62" i="27"/>
  <c r="H60" i="27"/>
  <c r="D27" i="27"/>
  <c r="F49" i="6"/>
  <c r="F51" i="6"/>
  <c r="F65" i="6"/>
  <c r="F58" i="6"/>
  <c r="G29" i="6" a="1"/>
  <c r="G29" i="6" s="1"/>
  <c r="F55" i="6"/>
  <c r="F46" i="6"/>
  <c r="F61" i="6"/>
  <c r="F44" i="6"/>
  <c r="F43" i="6"/>
  <c r="F52" i="6"/>
  <c r="F66" i="6"/>
  <c r="G84" i="6" a="1"/>
  <c r="G84" i="6" s="1"/>
  <c r="F115" i="6"/>
  <c r="F109" i="6"/>
  <c r="E112" i="6"/>
  <c r="E55" i="10"/>
  <c r="E54" i="10"/>
  <c r="F42" i="6"/>
  <c r="E54" i="6"/>
  <c r="F57" i="6"/>
  <c r="F41" i="6"/>
  <c r="F60" i="6"/>
  <c r="G31" i="6" a="1"/>
  <c r="G31" i="6" s="1"/>
  <c r="F54" i="6"/>
  <c r="G33" i="6"/>
  <c r="E47" i="6"/>
  <c r="F39" i="6"/>
  <c r="G22" i="6" a="1"/>
  <c r="G22" i="6" s="1"/>
  <c r="F77" i="6" a="1"/>
  <c r="F77" i="6" s="1"/>
  <c r="F96" i="6"/>
  <c r="F101" i="6"/>
  <c r="K57" i="9"/>
  <c r="K55" i="9"/>
  <c r="K63" i="9"/>
  <c r="K60" i="9"/>
  <c r="K62" i="9"/>
  <c r="F81" i="6" a="1"/>
  <c r="F81" i="6" s="1"/>
  <c r="G32" i="6" a="1"/>
  <c r="G32" i="6" s="1"/>
  <c r="F62" i="6"/>
  <c r="F63" i="6"/>
  <c r="F30" i="6" a="1"/>
  <c r="F30" i="6" s="1"/>
  <c r="F48" i="6"/>
  <c r="G28" i="6" a="1"/>
  <c r="G28" i="6" s="1"/>
  <c r="E96" i="6"/>
  <c r="E51" i="10"/>
  <c r="E62" i="10"/>
  <c r="E61" i="10"/>
  <c r="E97" i="6"/>
  <c r="E59" i="10"/>
  <c r="E63" i="10"/>
  <c r="E60" i="10"/>
  <c r="F59" i="6"/>
  <c r="E40" i="6"/>
  <c r="G25" i="6" a="1"/>
  <c r="G25" i="6" s="1"/>
  <c r="I27" i="10"/>
  <c r="E49" i="10"/>
  <c r="G26" i="6" a="1"/>
  <c r="G26" i="6" s="1"/>
  <c r="F45" i="6"/>
  <c r="F53" i="6"/>
  <c r="F24" i="6" a="1"/>
  <c r="F24" i="6" s="1"/>
  <c r="F50" i="6"/>
  <c r="G23" i="6" a="1"/>
  <c r="G23" i="6" s="1"/>
  <c r="F40" i="6"/>
  <c r="F84" i="6" a="1"/>
  <c r="F84" i="6" s="1"/>
  <c r="F95" i="6"/>
  <c r="F107" i="6"/>
  <c r="F118" i="6"/>
  <c r="F85" i="6" a="1"/>
  <c r="F85" i="6" s="1"/>
  <c r="F105" i="6"/>
  <c r="E98" i="6"/>
  <c r="I32" i="10"/>
  <c r="E43" i="10"/>
  <c r="E40" i="10"/>
  <c r="F29" i="6" a="1"/>
  <c r="F29" i="6" s="1"/>
  <c r="E39" i="6"/>
  <c r="F22" i="6" a="1"/>
  <c r="F22" i="6" s="1"/>
  <c r="F47" i="6"/>
  <c r="F27" i="6" a="1"/>
  <c r="F27" i="6" s="1"/>
  <c r="F64" i="6"/>
  <c r="E65" i="6"/>
  <c r="F74" i="6" a="1"/>
  <c r="F74" i="6" s="1"/>
  <c r="E109" i="6"/>
  <c r="F108" i="6"/>
  <c r="F117" i="6"/>
  <c r="F113" i="6"/>
  <c r="F102" i="6"/>
  <c r="F104" i="6"/>
  <c r="I60" i="9"/>
  <c r="I84" i="6" a="1"/>
  <c r="I84" i="6" s="1"/>
  <c r="I77" i="6" a="1"/>
  <c r="I77" i="6" s="1"/>
  <c r="H80" i="6" a="1"/>
  <c r="H80" i="6" s="1"/>
  <c r="E58" i="10"/>
  <c r="E47" i="10"/>
  <c r="E53" i="10"/>
  <c r="E41" i="10"/>
  <c r="E50" i="10"/>
  <c r="I55" i="9"/>
  <c r="G53" i="11" a="1"/>
  <c r="G53" i="11" s="1"/>
  <c r="K50" i="11" a="1"/>
  <c r="K50" i="11" s="1"/>
  <c r="K57" i="11" a="1"/>
  <c r="K57"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K58" i="9"/>
  <c r="N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F99" i="6"/>
  <c r="F111" i="6"/>
  <c r="F91" i="6"/>
  <c r="E94" i="6"/>
  <c r="J61" i="9"/>
  <c r="I64" i="9"/>
  <c r="E46" i="10"/>
  <c r="E52" i="10"/>
  <c r="E44" i="10"/>
  <c r="J58" i="9"/>
  <c r="J56" i="9"/>
  <c r="I58" i="9"/>
  <c r="I51" i="8"/>
  <c r="C57" i="8" s="1"/>
  <c r="C47" i="9"/>
  <c r="G52" i="11" a="1"/>
  <c r="G52" i="11" s="1"/>
  <c r="G54" i="11" a="1"/>
  <c r="G54" i="11" s="1"/>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K52" i="11" a="1"/>
  <c r="K52" i="11" s="1"/>
  <c r="D236" i="11"/>
  <c r="G212" i="11"/>
  <c r="J146" i="11"/>
  <c r="F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O235" i="11"/>
  <c r="K220" i="11" a="1"/>
  <c r="K220" i="11" s="1"/>
  <c r="G231" i="11" a="1"/>
  <c r="G231" i="11" s="1"/>
  <c r="T59" i="9"/>
  <c r="F40" i="9"/>
  <c r="T58" i="9"/>
  <c r="T56" i="9"/>
  <c r="G28" i="27"/>
  <c r="I29" i="27"/>
  <c r="V63" i="9"/>
  <c r="V59" i="9"/>
  <c r="G30" i="27"/>
  <c r="I30" i="27"/>
  <c r="I31" i="27"/>
  <c r="I45" i="27"/>
  <c r="N181" i="27"/>
  <c r="J181" i="27"/>
  <c r="H27" i="27"/>
  <c r="I27" i="27"/>
  <c r="J27" i="27"/>
  <c r="J29" i="27"/>
  <c r="M45" i="27"/>
  <c r="V55" i="9"/>
  <c r="I184" i="27"/>
  <c r="M184" i="27"/>
  <c r="R56" i="9"/>
  <c r="R61" i="9"/>
  <c r="J47" i="6"/>
  <c r="L45" i="27"/>
  <c r="K45" i="27"/>
  <c r="J28" i="27"/>
  <c r="J39" i="8"/>
  <c r="L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I183" i="27"/>
  <c r="K183" i="27"/>
  <c r="J184" i="27"/>
  <c r="N194" i="27"/>
  <c r="AD208" i="27"/>
  <c r="J225" i="27"/>
  <c r="M225" i="27"/>
  <c r="I48" i="6"/>
  <c r="I53" i="6"/>
  <c r="P22" i="6" a="1"/>
  <c r="P22" i="6" s="1"/>
  <c r="I60" i="6"/>
  <c r="I49" i="6"/>
  <c r="P33" i="6" a="1"/>
  <c r="P33" i="6" s="1"/>
  <c r="Q76" i="6" a="1"/>
  <c r="Q76" i="6" s="1"/>
  <c r="J98" i="6"/>
  <c r="J102" i="6"/>
  <c r="Q83" i="6" a="1"/>
  <c r="Q83" i="6" s="1"/>
  <c r="J106" i="6"/>
  <c r="J109"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53" i="10"/>
  <c r="J40" i="10"/>
  <c r="J61" i="10"/>
  <c r="J50" i="10"/>
  <c r="J62" i="10"/>
  <c r="J46" i="10"/>
  <c r="J56" i="10"/>
  <c r="J51" i="10"/>
  <c r="J58"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52" i="6"/>
  <c r="Q22" i="6" a="1"/>
  <c r="Q22" i="6" s="1"/>
  <c r="J57" i="6"/>
  <c r="J54" i="6"/>
  <c r="P29" i="6" a="1"/>
  <c r="P29" i="6" s="1"/>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J183" i="27"/>
  <c r="M183" i="27"/>
  <c r="K184" i="27"/>
  <c r="J195" i="27"/>
  <c r="P197" i="27"/>
  <c r="AG208" i="27"/>
  <c r="P23" i="6" a="1"/>
  <c r="P23" i="6" s="1"/>
  <c r="J97" i="6"/>
  <c r="Q78" i="6" a="1"/>
  <c r="Q78" i="6" s="1"/>
  <c r="J101" i="6"/>
  <c r="J105" i="6"/>
  <c r="J110" i="6"/>
  <c r="J117"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Q29" i="6" a="1"/>
  <c r="Q29" i="6" s="1"/>
  <c r="P75" i="6" a="1"/>
  <c r="P75" i="6" s="1"/>
  <c r="P80" i="6" a="1"/>
  <c r="P80" i="6" s="1"/>
  <c r="P79" i="6" a="1"/>
  <c r="P79" i="6" s="1"/>
  <c r="P82" i="6" a="1"/>
  <c r="P82" i="6" s="1"/>
  <c r="P85" i="6" a="1"/>
  <c r="P85" i="6" s="1"/>
  <c r="T55" i="9"/>
  <c r="T57" i="9"/>
  <c r="E40" i="9"/>
  <c r="U61"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79" i="11"/>
  <c r="I50" i="10"/>
  <c r="I58" i="10"/>
  <c r="I61" i="10"/>
  <c r="I44" i="10"/>
  <c r="I43" i="10"/>
  <c r="S67" i="11"/>
  <c r="T138" i="11" a="1"/>
  <c r="T138" i="11" s="1"/>
  <c r="Y154" i="11"/>
  <c r="I24" i="11"/>
  <c r="Q155" i="11"/>
  <c r="P156" i="11"/>
  <c r="P158" i="11"/>
  <c r="Q162" i="11"/>
  <c r="Q158" i="11"/>
  <c r="Q161" i="11"/>
  <c r="Q156" i="11"/>
  <c r="Q165" i="11"/>
  <c r="Y151" i="11"/>
  <c r="Q166" i="11"/>
  <c r="P151" i="11"/>
  <c r="Q164" i="11"/>
  <c r="P165" i="11"/>
  <c r="P160" i="11"/>
  <c r="U164" i="11"/>
  <c r="U165" i="11"/>
  <c r="Z153" i="11"/>
  <c r="Z163" i="11"/>
  <c r="Z159" i="11"/>
  <c r="Z162" i="11"/>
  <c r="T133" i="11" a="1"/>
  <c r="T133" i="11" s="1"/>
  <c r="T146" i="11"/>
  <c r="V149" i="11"/>
  <c r="U159" i="11"/>
  <c r="P152" i="11"/>
  <c r="Q154" i="11"/>
  <c r="Y157" i="11"/>
  <c r="Q153" i="11"/>
  <c r="P157" i="11"/>
  <c r="Q160" i="11"/>
  <c r="AB136" i="11" a="1"/>
  <c r="AB136" i="11" s="1"/>
  <c r="W146" i="11"/>
  <c r="AB145" i="11" a="1"/>
  <c r="AB145" i="11" s="1"/>
  <c r="H34" i="11"/>
  <c r="P246" i="11"/>
  <c r="P253" i="11"/>
  <c r="S220" i="11" a="1"/>
  <c r="S220" i="11" s="1"/>
  <c r="S222" i="11" a="1"/>
  <c r="S222" i="11" s="1"/>
  <c r="W222" i="11" a="1"/>
  <c r="W222" i="11" s="1"/>
  <c r="S223" i="11" a="1"/>
  <c r="S223" i="11" s="1"/>
  <c r="AA223" i="11" a="1"/>
  <c r="AA223" i="11" s="1"/>
  <c r="S224" i="11" a="1"/>
  <c r="S224" i="11" s="1"/>
  <c r="W299" i="11"/>
  <c r="Y264" i="11" s="1"/>
  <c r="P250" i="11"/>
  <c r="P245" i="11"/>
  <c r="P240" i="11"/>
  <c r="P243" i="11"/>
  <c r="P249" i="11"/>
  <c r="Z249" i="11"/>
  <c r="Z242" i="11"/>
  <c r="Z253" i="11"/>
  <c r="V240" i="11"/>
  <c r="T220" i="11" a="1"/>
  <c r="T220" i="11" s="1"/>
  <c r="X220" i="11" a="1"/>
  <c r="X220" i="11" s="1"/>
  <c r="T221" i="11" a="1"/>
  <c r="T221" i="11" s="1"/>
  <c r="X222" i="11" a="1"/>
  <c r="X222" i="11" s="1"/>
  <c r="X223" i="11" a="1"/>
  <c r="X223" i="11" s="1"/>
  <c r="P247" i="11"/>
  <c r="P238" i="11"/>
  <c r="P241" i="11"/>
  <c r="P242" i="11"/>
  <c r="R240" i="11"/>
  <c r="Z244" i="11"/>
  <c r="Z246" i="11"/>
  <c r="Z252" i="11"/>
  <c r="Z238" i="11"/>
  <c r="J36" i="11"/>
  <c r="P251" i="11"/>
  <c r="AA225" i="11" a="1"/>
  <c r="AA225" i="11" s="1"/>
  <c r="W233" i="11"/>
  <c r="S299" i="11"/>
  <c r="T299" i="11"/>
  <c r="X226" i="11" a="1"/>
  <c r="X226" i="11" s="1"/>
  <c r="U236" i="11"/>
  <c r="Z241" i="11"/>
  <c r="P239" i="11"/>
  <c r="K47" i="27" l="1"/>
  <c r="J55" i="8"/>
  <c r="I26" i="11"/>
  <c r="Y162" i="11"/>
  <c r="K55" i="8"/>
  <c r="T59" i="12"/>
  <c r="C158" i="11"/>
  <c r="I155" i="11"/>
  <c r="I166" i="11"/>
  <c r="C166" i="11"/>
  <c r="C165" i="11"/>
  <c r="C152" i="11"/>
  <c r="I158" i="11"/>
  <c r="I152" i="11"/>
  <c r="T54" i="12"/>
  <c r="M57" i="8"/>
  <c r="J57" i="8"/>
  <c r="R250" i="11"/>
  <c r="Y166" i="11"/>
  <c r="Y152" i="11"/>
  <c r="Y156" i="11"/>
  <c r="N182" i="27"/>
  <c r="T52" i="12"/>
  <c r="N55" i="8"/>
  <c r="M182" i="27"/>
  <c r="Y158" i="11"/>
  <c r="Y160" i="11"/>
  <c r="Y155" i="11"/>
  <c r="L55" i="8"/>
  <c r="L40" i="8"/>
  <c r="T61" i="12"/>
  <c r="C159" i="11"/>
  <c r="I165" i="11"/>
  <c r="I162" i="11"/>
  <c r="D79" i="11"/>
  <c r="D66" i="11"/>
  <c r="I161" i="11"/>
  <c r="C164" i="11"/>
  <c r="C161" i="11"/>
  <c r="C154" i="11"/>
  <c r="C160" i="11"/>
  <c r="I151" i="11"/>
  <c r="I163" i="11"/>
  <c r="I157" i="11"/>
  <c r="O57" i="8"/>
  <c r="J34" i="11"/>
  <c r="Y165" i="11"/>
  <c r="Y161" i="11"/>
  <c r="K182" i="27"/>
  <c r="J182" i="27"/>
  <c r="Y248" i="11"/>
  <c r="K57" i="8"/>
  <c r="Y153" i="11"/>
  <c r="L182" i="27"/>
  <c r="T63" i="12"/>
  <c r="J14" i="12"/>
  <c r="I156" i="11"/>
  <c r="D68" i="11"/>
  <c r="C156" i="11"/>
  <c r="C153" i="11"/>
  <c r="I153" i="11"/>
  <c r="T60" i="12"/>
  <c r="I147" i="27"/>
  <c r="T212" i="11"/>
  <c r="V185" i="11" s="1"/>
  <c r="K147" i="27"/>
  <c r="J42" i="10"/>
  <c r="J60" i="10"/>
  <c r="J43" i="10"/>
  <c r="J44" i="10"/>
  <c r="Z248" i="11"/>
  <c r="Q251" i="11"/>
  <c r="J113" i="6"/>
  <c r="I55" i="6"/>
  <c r="D59" i="27"/>
  <c r="E146" i="27"/>
  <c r="N146" i="27"/>
  <c r="D146" i="27"/>
  <c r="C62" i="11"/>
  <c r="H62" i="11"/>
  <c r="X146" i="11"/>
  <c r="J93" i="6"/>
  <c r="J116" i="6"/>
  <c r="J94" i="6"/>
  <c r="G146" i="11"/>
  <c r="G148" i="11" s="1"/>
  <c r="G149" i="11" s="1"/>
  <c r="G152" i="11" s="1"/>
  <c r="U161" i="11"/>
  <c r="K56" i="9"/>
  <c r="O299" i="11"/>
  <c r="Y245" i="11"/>
  <c r="K59" i="9"/>
  <c r="E66" i="6"/>
  <c r="D45" i="27"/>
  <c r="T116" i="27"/>
  <c r="L212" i="11"/>
  <c r="N181" i="11" s="1"/>
  <c r="T62" i="12"/>
  <c r="R116" i="27"/>
  <c r="I15" i="31"/>
  <c r="H149" i="11"/>
  <c r="H158" i="11" s="1"/>
  <c r="L15" i="31"/>
  <c r="V61" i="11"/>
  <c r="H181" i="27"/>
  <c r="F6" i="31"/>
  <c r="G184" i="27"/>
  <c r="F9" i="31"/>
  <c r="G183" i="27"/>
  <c r="F8" i="31"/>
  <c r="C182" i="27"/>
  <c r="F7" i="31"/>
  <c r="L14" i="31"/>
  <c r="I14" i="31"/>
  <c r="J14" i="31"/>
  <c r="K14" i="31"/>
  <c r="L13" i="31"/>
  <c r="I13" i="31"/>
  <c r="J13" i="31"/>
  <c r="K13" i="31"/>
  <c r="L12" i="31"/>
  <c r="I12" i="31"/>
  <c r="J12" i="31"/>
  <c r="K12" i="31"/>
  <c r="J55" i="9"/>
  <c r="D149" i="11"/>
  <c r="F22" i="12"/>
  <c r="T56" i="12"/>
  <c r="Y260" i="11"/>
  <c r="U153" i="11"/>
  <c r="F45" i="27"/>
  <c r="I46" i="12"/>
  <c r="T49" i="12"/>
  <c r="E77" i="27"/>
  <c r="G150" i="27"/>
  <c r="Q241" i="11"/>
  <c r="F62" i="27"/>
  <c r="D31" i="27"/>
  <c r="S64" i="11"/>
  <c r="S78" i="11"/>
  <c r="S77" i="11"/>
  <c r="I18" i="11"/>
  <c r="S70" i="11"/>
  <c r="S71" i="11"/>
  <c r="S76" i="11"/>
  <c r="S69" i="11"/>
  <c r="S65" i="11"/>
  <c r="S74" i="11"/>
  <c r="S68" i="11"/>
  <c r="S72" i="11"/>
  <c r="E181" i="27"/>
  <c r="Q239" i="11"/>
  <c r="H45" i="27"/>
  <c r="O109" i="12"/>
  <c r="U43" i="12"/>
  <c r="M78" i="11"/>
  <c r="M73" i="11"/>
  <c r="M74" i="11"/>
  <c r="M79" i="11"/>
  <c r="M66" i="11"/>
  <c r="M72" i="11"/>
  <c r="M71" i="11"/>
  <c r="M64" i="11"/>
  <c r="M70" i="11"/>
  <c r="M77" i="11"/>
  <c r="M75" i="11"/>
  <c r="M69" i="11"/>
  <c r="M65" i="11"/>
  <c r="M68" i="11"/>
  <c r="H17" i="11"/>
  <c r="M67" i="11"/>
  <c r="Q242" i="11"/>
  <c r="N116" i="27"/>
  <c r="L116" i="27"/>
  <c r="Q238" i="11"/>
  <c r="I17" i="11"/>
  <c r="N66" i="11"/>
  <c r="N79" i="11"/>
  <c r="N64" i="11"/>
  <c r="N71" i="11"/>
  <c r="N72" i="11"/>
  <c r="N74" i="11"/>
  <c r="N75" i="11"/>
  <c r="N67" i="11"/>
  <c r="N77" i="11"/>
  <c r="N68" i="11"/>
  <c r="N78" i="11"/>
  <c r="N65" i="11"/>
  <c r="N70" i="11"/>
  <c r="N69" i="11"/>
  <c r="N73" i="11"/>
  <c r="N76" i="11"/>
  <c r="Q152" i="11"/>
  <c r="E27" i="27"/>
  <c r="G79" i="27"/>
  <c r="K125" i="11"/>
  <c r="M85" i="11" s="1"/>
  <c r="P59" i="11"/>
  <c r="I39" i="6"/>
  <c r="J57" i="9"/>
  <c r="J64" i="9"/>
  <c r="F114" i="6"/>
  <c r="F98" i="6"/>
  <c r="E75" i="11"/>
  <c r="E72" i="11"/>
  <c r="R69" i="11"/>
  <c r="H18" i="11"/>
  <c r="R76" i="11"/>
  <c r="R71" i="11"/>
  <c r="R67" i="11"/>
  <c r="R79" i="11"/>
  <c r="R74" i="11"/>
  <c r="R77" i="11"/>
  <c r="R65" i="11"/>
  <c r="R72" i="11"/>
  <c r="R70" i="11"/>
  <c r="R75" i="11"/>
  <c r="R68" i="11"/>
  <c r="R64" i="11"/>
  <c r="R78" i="11"/>
  <c r="R73" i="11"/>
  <c r="R66" i="11"/>
  <c r="T58" i="12"/>
  <c r="X211" i="27"/>
  <c r="AA211" i="27"/>
  <c r="AI211" i="27"/>
  <c r="AG211" i="27"/>
  <c r="V211" i="27"/>
  <c r="U211" i="27"/>
  <c r="Z211" i="27"/>
  <c r="W211" i="27"/>
  <c r="AJ211" i="27"/>
  <c r="AE211" i="27"/>
  <c r="AF211" i="27"/>
  <c r="AD211" i="27"/>
  <c r="AC211" i="27"/>
  <c r="Y211" i="27"/>
  <c r="AH211" i="27"/>
  <c r="AB211" i="27"/>
  <c r="T211" i="27"/>
  <c r="H159" i="11"/>
  <c r="H153" i="11"/>
  <c r="H155" i="11"/>
  <c r="H160" i="11"/>
  <c r="H163" i="11"/>
  <c r="H151" i="11"/>
  <c r="H165" i="11"/>
  <c r="F44" i="9"/>
  <c r="E46" i="9"/>
  <c r="U63" i="9"/>
  <c r="E150" i="27"/>
  <c r="N150" i="27"/>
  <c r="Y250" i="11"/>
  <c r="P248" i="11"/>
  <c r="K61" i="11"/>
  <c r="F106" i="6"/>
  <c r="E45" i="27"/>
  <c r="G45" i="27"/>
  <c r="F27" i="27"/>
  <c r="C45" i="27"/>
  <c r="G59" i="27"/>
  <c r="H59" i="27"/>
  <c r="E59" i="27"/>
  <c r="I60" i="27"/>
  <c r="J78" i="27"/>
  <c r="E76" i="27"/>
  <c r="C76" i="27"/>
  <c r="G76" i="27"/>
  <c r="F76" i="27"/>
  <c r="H182" i="27"/>
  <c r="J77" i="6" a="1"/>
  <c r="J77" i="6" s="1"/>
  <c r="J84" i="6" a="1"/>
  <c r="J84" i="6" s="1"/>
  <c r="H75" i="6" a="1"/>
  <c r="H75" i="6" s="1"/>
  <c r="J56" i="8"/>
  <c r="N56" i="8"/>
  <c r="H150" i="27"/>
  <c r="J52" i="10"/>
  <c r="J43" i="6"/>
  <c r="F93" i="6"/>
  <c r="F61" i="27"/>
  <c r="E61" i="27"/>
  <c r="J61" i="27"/>
  <c r="H61" i="27"/>
  <c r="D79" i="27"/>
  <c r="C79" i="27"/>
  <c r="H79" i="27"/>
  <c r="G77" i="27"/>
  <c r="H82" i="6" a="1"/>
  <c r="H82" i="6" s="1"/>
  <c r="I85" i="6" a="1"/>
  <c r="I85" i="6" s="1"/>
  <c r="K58" i="11" a="1"/>
  <c r="K58" i="11" s="1"/>
  <c r="Q61" i="11"/>
  <c r="H76" i="27"/>
  <c r="T55" i="12"/>
  <c r="T50" i="12"/>
  <c r="T48" i="12"/>
  <c r="L150" i="27"/>
  <c r="I150" i="27"/>
  <c r="Y238" i="11"/>
  <c r="X235" i="11"/>
  <c r="D30" i="27"/>
  <c r="C30" i="27"/>
  <c r="E30" i="27"/>
  <c r="L47" i="27"/>
  <c r="I47" i="27"/>
  <c r="J47" i="27"/>
  <c r="F77" i="27"/>
  <c r="H46" i="12"/>
  <c r="C14" i="12" s="1"/>
  <c r="O73" i="11"/>
  <c r="O77" i="11"/>
  <c r="O69" i="11"/>
  <c r="O71" i="11"/>
  <c r="J17" i="11"/>
  <c r="O76" i="11"/>
  <c r="O70" i="11"/>
  <c r="O68" i="11"/>
  <c r="O65" i="11"/>
  <c r="O74" i="11"/>
  <c r="O66" i="11"/>
  <c r="O79" i="11"/>
  <c r="O72" i="11"/>
  <c r="O75" i="11"/>
  <c r="O64" i="11"/>
  <c r="O78" i="11"/>
  <c r="I39" i="8"/>
  <c r="M39" i="8"/>
  <c r="F116" i="27"/>
  <c r="D116" i="27"/>
  <c r="K116" i="27"/>
  <c r="G116" i="27"/>
  <c r="N49" i="12"/>
  <c r="C27" i="27"/>
  <c r="D62" i="27"/>
  <c r="I62" i="27"/>
  <c r="C62" i="27"/>
  <c r="I61" i="27"/>
  <c r="J79" i="27"/>
  <c r="I77" i="27"/>
  <c r="J46" i="12"/>
  <c r="J49" i="12" s="1"/>
  <c r="E46" i="12"/>
  <c r="E61" i="12" s="1"/>
  <c r="D14" i="12"/>
  <c r="I62" i="12"/>
  <c r="I54" i="12"/>
  <c r="I60" i="12"/>
  <c r="I57" i="12"/>
  <c r="I63" i="12"/>
  <c r="I61" i="12"/>
  <c r="I55" i="12"/>
  <c r="I50" i="12"/>
  <c r="I51" i="12"/>
  <c r="I59" i="12"/>
  <c r="I49" i="12"/>
  <c r="I52" i="12"/>
  <c r="I53" i="12"/>
  <c r="I58" i="12"/>
  <c r="I56" i="12"/>
  <c r="I48" i="12"/>
  <c r="S46" i="12"/>
  <c r="S49" i="12" s="1"/>
  <c r="M46" i="12"/>
  <c r="M53" i="12" s="1"/>
  <c r="O46" i="12"/>
  <c r="O52" i="12" s="1"/>
  <c r="C46" i="12"/>
  <c r="C58" i="12" s="1"/>
  <c r="N53" i="12"/>
  <c r="G59" i="11"/>
  <c r="G51" i="11" a="1"/>
  <c r="G51" i="11" s="1"/>
  <c r="F51" i="11" a="1"/>
  <c r="F51" i="11" s="1"/>
  <c r="D162" i="11"/>
  <c r="D158" i="11"/>
  <c r="D157" i="11"/>
  <c r="D163" i="11"/>
  <c r="D154" i="11"/>
  <c r="D152" i="11"/>
  <c r="D164" i="11"/>
  <c r="D159" i="11"/>
  <c r="D156" i="11"/>
  <c r="D153" i="11"/>
  <c r="D161" i="11"/>
  <c r="D24" i="11"/>
  <c r="D151" i="11"/>
  <c r="D160" i="11"/>
  <c r="D165" i="11"/>
  <c r="D155" i="11"/>
  <c r="D166" i="11"/>
  <c r="K51" i="11" a="1"/>
  <c r="K51" i="11" s="1"/>
  <c r="E154" i="11"/>
  <c r="E164" i="11"/>
  <c r="E165" i="11"/>
  <c r="E156" i="11"/>
  <c r="D78" i="11"/>
  <c r="D72" i="11"/>
  <c r="D73" i="11"/>
  <c r="D75" i="11"/>
  <c r="D17" i="11"/>
  <c r="D65" i="11"/>
  <c r="D67" i="11"/>
  <c r="D69" i="11"/>
  <c r="D70" i="11"/>
  <c r="H161" i="11"/>
  <c r="H154" i="11"/>
  <c r="D25" i="11"/>
  <c r="H152" i="11"/>
  <c r="H156" i="11"/>
  <c r="H157" i="11"/>
  <c r="H164" i="11"/>
  <c r="H166" i="11"/>
  <c r="F47" i="10"/>
  <c r="E90" i="9"/>
  <c r="D90" i="9"/>
  <c r="K64" i="9"/>
  <c r="I56" i="9"/>
  <c r="F55" i="8"/>
  <c r="C41" i="8"/>
  <c r="I47" i="8"/>
  <c r="G32" i="8"/>
  <c r="I48" i="8"/>
  <c r="E54" i="8" s="1"/>
  <c r="J75" i="6" a="1"/>
  <c r="J75" i="6" s="1"/>
  <c r="H79" i="6" a="1"/>
  <c r="H79" i="6" s="1"/>
  <c r="E56" i="6"/>
  <c r="E93" i="6"/>
  <c r="J81" i="6" a="1"/>
  <c r="J81" i="6" s="1"/>
  <c r="H84" i="6" a="1"/>
  <c r="H84" i="6" s="1"/>
  <c r="H77" i="6" a="1"/>
  <c r="H77" i="6" s="1"/>
  <c r="E49" i="6"/>
  <c r="I81" i="6" a="1"/>
  <c r="I81" i="6" s="1"/>
  <c r="E51" i="6"/>
  <c r="E50" i="6"/>
  <c r="E61" i="6"/>
  <c r="E99" i="6"/>
  <c r="E95" i="6"/>
  <c r="E92" i="6"/>
  <c r="E64" i="6"/>
  <c r="E55" i="6"/>
  <c r="E115" i="6"/>
  <c r="E44" i="6"/>
  <c r="E45" i="6"/>
  <c r="E100" i="6"/>
  <c r="E60" i="6"/>
  <c r="E105" i="6"/>
  <c r="E53" i="6"/>
  <c r="E103" i="6"/>
  <c r="J82" i="6" a="1"/>
  <c r="J82" i="6" s="1"/>
  <c r="I82" i="6" a="1"/>
  <c r="I82" i="6" s="1"/>
  <c r="J78" i="6" a="1"/>
  <c r="J78" i="6" s="1"/>
  <c r="I80" i="6" a="1"/>
  <c r="I80" i="6" s="1"/>
  <c r="H85" i="6" a="1"/>
  <c r="H85" i="6" s="1"/>
  <c r="F97" i="6"/>
  <c r="E101" i="6"/>
  <c r="J80" i="6" a="1"/>
  <c r="J80" i="6" s="1"/>
  <c r="J85" i="6" a="1"/>
  <c r="J85" i="6" s="1"/>
  <c r="H76" i="6" a="1"/>
  <c r="H76" i="6" s="1"/>
  <c r="E102" i="6"/>
  <c r="E46" i="6"/>
  <c r="E63" i="6"/>
  <c r="E113" i="6"/>
  <c r="E118" i="6"/>
  <c r="E111" i="6"/>
  <c r="E52" i="6"/>
  <c r="E104" i="6"/>
  <c r="E114" i="6"/>
  <c r="E42" i="6"/>
  <c r="E116" i="6"/>
  <c r="E57" i="6"/>
  <c r="E59" i="6"/>
  <c r="E107" i="6"/>
  <c r="E110" i="6"/>
  <c r="E58" i="6"/>
  <c r="E43" i="6"/>
  <c r="J83" i="6" a="1"/>
  <c r="J83" i="6" s="1"/>
  <c r="H78" i="6" a="1"/>
  <c r="H78" i="6" s="1"/>
  <c r="H81" i="6" a="1"/>
  <c r="H81" i="6" s="1"/>
  <c r="F116" i="6"/>
  <c r="I76" i="6" a="1"/>
  <c r="I76" i="6" s="1"/>
  <c r="J74" i="6" a="1"/>
  <c r="J74" i="6" s="1"/>
  <c r="C224" i="27"/>
  <c r="I78" i="27"/>
  <c r="H78" i="27"/>
  <c r="D78" i="27"/>
  <c r="J209" i="27"/>
  <c r="C42" i="27"/>
  <c r="D61" i="27"/>
  <c r="D29" i="27"/>
  <c r="C29" i="27"/>
  <c r="G78" i="27"/>
  <c r="F78" i="27"/>
  <c r="E224" i="27"/>
  <c r="N46" i="27"/>
  <c r="L46" i="27"/>
  <c r="J46" i="27"/>
  <c r="J60" i="27"/>
  <c r="D60" i="27"/>
  <c r="C60" i="27"/>
  <c r="D224" i="27"/>
  <c r="D148" i="27"/>
  <c r="G148" i="27"/>
  <c r="F29" i="27"/>
  <c r="F49" i="27"/>
  <c r="F224" i="27"/>
  <c r="D28" i="27"/>
  <c r="C28" i="27"/>
  <c r="H224" i="27"/>
  <c r="E78" i="27"/>
  <c r="F80" i="27"/>
  <c r="G80" i="27"/>
  <c r="C80" i="27"/>
  <c r="J80" i="27"/>
  <c r="G224" i="27"/>
  <c r="H80" i="27"/>
  <c r="I149" i="27"/>
  <c r="C149" i="27"/>
  <c r="Q261" i="11"/>
  <c r="Q260" i="11"/>
  <c r="Q263" i="11"/>
  <c r="Q259" i="11"/>
  <c r="Q262" i="11"/>
  <c r="F39" i="8"/>
  <c r="E39" i="8"/>
  <c r="C39" i="8"/>
  <c r="D39" i="8"/>
  <c r="G39" i="8"/>
  <c r="V259" i="11"/>
  <c r="V270" i="11"/>
  <c r="U262" i="11"/>
  <c r="U259" i="11"/>
  <c r="L30" i="6"/>
  <c r="P43" i="12"/>
  <c r="Q51" i="11" a="1"/>
  <c r="Q51" i="11" s="1"/>
  <c r="L125" i="11"/>
  <c r="N90" i="11" s="1"/>
  <c r="R166" i="11"/>
  <c r="R159" i="11"/>
  <c r="R161" i="11"/>
  <c r="J24" i="11"/>
  <c r="R164" i="11"/>
  <c r="R165" i="11"/>
  <c r="R162" i="11"/>
  <c r="R151" i="11"/>
  <c r="R154" i="11"/>
  <c r="R153" i="11"/>
  <c r="R156" i="11"/>
  <c r="R157" i="11"/>
  <c r="P32" i="6" a="1"/>
  <c r="P32" i="6" s="1"/>
  <c r="U24" i="6" s="1"/>
  <c r="I62" i="6"/>
  <c r="R243" i="11"/>
  <c r="R238" i="11"/>
  <c r="R251" i="11"/>
  <c r="R242" i="11"/>
  <c r="R246" i="11"/>
  <c r="I50" i="6"/>
  <c r="C45" i="9"/>
  <c r="D45" i="9"/>
  <c r="J50" i="6"/>
  <c r="V252" i="11"/>
  <c r="AH30" i="10"/>
  <c r="I40" i="6"/>
  <c r="AG35" i="10"/>
  <c r="AH31" i="10"/>
  <c r="J46" i="6"/>
  <c r="J56" i="6"/>
  <c r="J48" i="6"/>
  <c r="I65" i="6"/>
  <c r="I44" i="6"/>
  <c r="I57" i="6"/>
  <c r="J49" i="6"/>
  <c r="L28" i="6"/>
  <c r="K81" i="6" a="1"/>
  <c r="K81" i="6" s="1"/>
  <c r="L49" i="27"/>
  <c r="S235" i="11"/>
  <c r="S236" i="11" s="1"/>
  <c r="Q84" i="6" a="1"/>
  <c r="Q84" i="6" s="1"/>
  <c r="J114" i="6"/>
  <c r="J45" i="6"/>
  <c r="J42" i="6"/>
  <c r="D56" i="8"/>
  <c r="C56" i="8"/>
  <c r="I45" i="6"/>
  <c r="R160" i="11"/>
  <c r="I54" i="6"/>
  <c r="I238" i="11"/>
  <c r="I249" i="11"/>
  <c r="I253" i="11"/>
  <c r="I246" i="11"/>
  <c r="I250" i="11"/>
  <c r="I251" i="11"/>
  <c r="I247" i="11"/>
  <c r="I248" i="11"/>
  <c r="I252" i="11"/>
  <c r="I243" i="11"/>
  <c r="I242" i="11"/>
  <c r="I245" i="11"/>
  <c r="I244" i="11"/>
  <c r="I239" i="11"/>
  <c r="E35" i="11"/>
  <c r="I241" i="11"/>
  <c r="I240" i="11"/>
  <c r="Z250" i="11"/>
  <c r="Z245" i="11"/>
  <c r="Z251" i="11"/>
  <c r="Z240" i="11"/>
  <c r="J59" i="10"/>
  <c r="J59" i="6"/>
  <c r="I43" i="6"/>
  <c r="J40" i="6"/>
  <c r="F56" i="8"/>
  <c r="E62" i="6"/>
  <c r="F32" i="6" a="1"/>
  <c r="F32" i="6" s="1"/>
  <c r="K25" i="6" s="1"/>
  <c r="E41" i="6"/>
  <c r="L22" i="12"/>
  <c r="L21" i="12"/>
  <c r="I58" i="6"/>
  <c r="R163" i="11"/>
  <c r="J60" i="6"/>
  <c r="R245" i="11"/>
  <c r="R253" i="11"/>
  <c r="R244" i="11"/>
  <c r="R239" i="11"/>
  <c r="V247" i="11"/>
  <c r="X212" i="11"/>
  <c r="J51" i="6"/>
  <c r="J39" i="6"/>
  <c r="I41" i="6"/>
  <c r="I61" i="6"/>
  <c r="I47" i="6"/>
  <c r="I52" i="6"/>
  <c r="G181" i="27"/>
  <c r="R152" i="11"/>
  <c r="U166" i="11"/>
  <c r="U163" i="11"/>
  <c r="U152" i="11"/>
  <c r="U158" i="11"/>
  <c r="I25" i="11"/>
  <c r="U156" i="11"/>
  <c r="U160" i="11"/>
  <c r="U155" i="11"/>
  <c r="U154" i="11"/>
  <c r="U151" i="11"/>
  <c r="U157" i="11"/>
  <c r="Q81" i="6" a="1"/>
  <c r="Q81" i="6" s="1"/>
  <c r="V83" i="6" s="1" a="1"/>
  <c r="V83" i="6" s="1"/>
  <c r="J104" i="6"/>
  <c r="J115" i="6"/>
  <c r="J99" i="6"/>
  <c r="J112" i="6"/>
  <c r="J96" i="6"/>
  <c r="J107" i="6"/>
  <c r="J91" i="6"/>
  <c r="J92" i="6"/>
  <c r="J118" i="6"/>
  <c r="J111" i="6"/>
  <c r="J108" i="6"/>
  <c r="J103" i="6"/>
  <c r="J100" i="6"/>
  <c r="J95" i="6"/>
  <c r="Z155" i="11"/>
  <c r="J26" i="11"/>
  <c r="Z161" i="11"/>
  <c r="Z151" i="11"/>
  <c r="Z158" i="11"/>
  <c r="Z160" i="11"/>
  <c r="Z165" i="11"/>
  <c r="Z166" i="11"/>
  <c r="Z154" i="11"/>
  <c r="Z152" i="11"/>
  <c r="Z156" i="11"/>
  <c r="I46" i="6"/>
  <c r="J61" i="6"/>
  <c r="Q163" i="11"/>
  <c r="Q157" i="11"/>
  <c r="Q159" i="11"/>
  <c r="Z243" i="11"/>
  <c r="Q253" i="11"/>
  <c r="Q249" i="11"/>
  <c r="Q244" i="11"/>
  <c r="Q247" i="11"/>
  <c r="Q243" i="11"/>
  <c r="Q252" i="11"/>
  <c r="Q248" i="11"/>
  <c r="I34" i="11"/>
  <c r="Q240" i="11"/>
  <c r="Q246" i="11"/>
  <c r="Q245" i="11"/>
  <c r="AA235" i="11"/>
  <c r="J63" i="10"/>
  <c r="I66" i="6"/>
  <c r="J58" i="6"/>
  <c r="E56" i="8"/>
  <c r="H56" i="8"/>
  <c r="E106" i="6"/>
  <c r="R56" i="12"/>
  <c r="R60" i="12"/>
  <c r="R62" i="12"/>
  <c r="R54" i="12"/>
  <c r="R58" i="12"/>
  <c r="H14" i="12"/>
  <c r="R50" i="12"/>
  <c r="R52" i="12"/>
  <c r="R57" i="12"/>
  <c r="R59" i="12"/>
  <c r="R48" i="12"/>
  <c r="R61" i="12"/>
  <c r="R55" i="12"/>
  <c r="R63" i="12"/>
  <c r="E79" i="11"/>
  <c r="E17" i="11"/>
  <c r="E73" i="11"/>
  <c r="E76" i="11"/>
  <c r="E67" i="11"/>
  <c r="E74" i="11"/>
  <c r="E65" i="11"/>
  <c r="E71" i="11"/>
  <c r="E68" i="11"/>
  <c r="E78" i="11"/>
  <c r="E64" i="11"/>
  <c r="E70" i="11"/>
  <c r="E69" i="11"/>
  <c r="E77" i="11"/>
  <c r="R51" i="12"/>
  <c r="E66" i="11"/>
  <c r="V249" i="11"/>
  <c r="V238" i="11"/>
  <c r="V246" i="11"/>
  <c r="V250" i="11"/>
  <c r="V248" i="11"/>
  <c r="V244" i="11"/>
  <c r="J35" i="11"/>
  <c r="V242" i="11"/>
  <c r="V253" i="11"/>
  <c r="V241" i="11"/>
  <c r="V251" i="11"/>
  <c r="I38" i="8"/>
  <c r="L38" i="8"/>
  <c r="M38" i="8"/>
  <c r="K38" i="8"/>
  <c r="M239" i="11"/>
  <c r="M244" i="11"/>
  <c r="M245" i="11"/>
  <c r="M243" i="11"/>
  <c r="M248" i="11"/>
  <c r="M249" i="11"/>
  <c r="M238" i="11"/>
  <c r="M251" i="11"/>
  <c r="M240" i="11"/>
  <c r="M246" i="11"/>
  <c r="M250" i="11"/>
  <c r="M253" i="11"/>
  <c r="E36" i="11"/>
  <c r="M242" i="11"/>
  <c r="M252" i="11"/>
  <c r="M241" i="11"/>
  <c r="M247" i="11"/>
  <c r="J62" i="6"/>
  <c r="Q32" i="6" a="1"/>
  <c r="Q32" i="6" s="1"/>
  <c r="V31" i="6" s="1"/>
  <c r="C183" i="27"/>
  <c r="F183" i="27"/>
  <c r="H183" i="27"/>
  <c r="R249" i="11"/>
  <c r="V239" i="11"/>
  <c r="R248" i="11"/>
  <c r="R252" i="11"/>
  <c r="V245" i="11"/>
  <c r="F39" i="9"/>
  <c r="E45" i="9" s="1"/>
  <c r="J55" i="6"/>
  <c r="I92" i="6"/>
  <c r="J41" i="6"/>
  <c r="J44" i="6"/>
  <c r="J53" i="6"/>
  <c r="J65" i="6"/>
  <c r="I64" i="6"/>
  <c r="I56" i="6"/>
  <c r="E184" i="27"/>
  <c r="D183" i="27"/>
  <c r="Z239" i="11"/>
  <c r="R155" i="11"/>
  <c r="I59" i="6"/>
  <c r="I63" i="6"/>
  <c r="J41" i="10"/>
  <c r="J63" i="6"/>
  <c r="Z164" i="11"/>
  <c r="R158" i="11"/>
  <c r="P252" i="11"/>
  <c r="R241" i="11"/>
  <c r="Y247" i="11"/>
  <c r="Y242" i="11"/>
  <c r="Y251" i="11"/>
  <c r="Y253" i="11"/>
  <c r="Y252" i="11"/>
  <c r="Y243" i="11"/>
  <c r="I36" i="11"/>
  <c r="Y241" i="11"/>
  <c r="Y240" i="11"/>
  <c r="Y249" i="11"/>
  <c r="J48" i="10"/>
  <c r="J64" i="6"/>
  <c r="I51" i="6"/>
  <c r="I42" i="6"/>
  <c r="J59" i="9"/>
  <c r="J63" i="9"/>
  <c r="J62" i="9"/>
  <c r="J38" i="8"/>
  <c r="D40" i="9"/>
  <c r="G81" i="6" a="1"/>
  <c r="G81" i="6" s="1"/>
  <c r="L83" i="6" s="1" a="1"/>
  <c r="L83" i="6" s="1"/>
  <c r="F103" i="6"/>
  <c r="F100" i="6"/>
  <c r="F94" i="6"/>
  <c r="F110" i="6"/>
  <c r="F92" i="6"/>
  <c r="E91" i="6"/>
  <c r="E117" i="6"/>
  <c r="R49" i="12"/>
  <c r="V175" i="11"/>
  <c r="V198" i="11"/>
  <c r="V182" i="11"/>
  <c r="V174" i="11"/>
  <c r="V200" i="11"/>
  <c r="V192" i="11"/>
  <c r="V211" i="11"/>
  <c r="V190" i="11"/>
  <c r="V181" i="11"/>
  <c r="V206" i="11"/>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W236" i="11" s="1"/>
  <c r="V269" i="11"/>
  <c r="V261" i="11"/>
  <c r="S146" i="11"/>
  <c r="X148" i="1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AG33" i="10"/>
  <c r="E44" i="9"/>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N172" i="11"/>
  <c r="F59" i="10"/>
  <c r="F44" i="10"/>
  <c r="L60" i="9"/>
  <c r="O225" i="11" a="1"/>
  <c r="O225" i="11" s="1"/>
  <c r="O236" i="11" s="1"/>
  <c r="G232" i="11" a="1"/>
  <c r="G232" i="11" s="1"/>
  <c r="E289" i="11"/>
  <c r="E57" i="8"/>
  <c r="D57" i="8"/>
  <c r="H57" i="8"/>
  <c r="G57" i="8"/>
  <c r="F57" i="8"/>
  <c r="N235" i="11"/>
  <c r="E287" i="11"/>
  <c r="G138" i="11" a="1"/>
  <c r="G138" i="11" s="1"/>
  <c r="F54" i="10"/>
  <c r="E288" i="11"/>
  <c r="E267" i="11"/>
  <c r="L42" i="12" a="1"/>
  <c r="L42" i="12" s="1"/>
  <c r="F21" i="12"/>
  <c r="K146" i="11"/>
  <c r="F138" i="11" a="1"/>
  <c r="F138" i="11" s="1"/>
  <c r="C212" i="11"/>
  <c r="E177" i="11" s="1"/>
  <c r="N195" i="11"/>
  <c r="E34" i="11"/>
  <c r="E243" i="11"/>
  <c r="E239" i="11"/>
  <c r="E247" i="11"/>
  <c r="E248" i="11"/>
  <c r="E238" i="11"/>
  <c r="E241" i="11"/>
  <c r="E251" i="11"/>
  <c r="E252" i="11"/>
  <c r="E242" i="11"/>
  <c r="E253" i="11"/>
  <c r="E245" i="11"/>
  <c r="E246" i="11"/>
  <c r="E244" i="11"/>
  <c r="E240" i="11"/>
  <c r="E249" i="11"/>
  <c r="E250" i="11"/>
  <c r="Q32" i="10"/>
  <c r="L23" i="6"/>
  <c r="L25" i="6"/>
  <c r="L32" i="6"/>
  <c r="K77" i="6" a="1"/>
  <c r="K77" i="6" s="1"/>
  <c r="D47" i="27"/>
  <c r="H47" i="27"/>
  <c r="C47" i="27"/>
  <c r="F47" i="27"/>
  <c r="G47" i="27"/>
  <c r="E47" i="27"/>
  <c r="C49" i="27"/>
  <c r="E49" i="27"/>
  <c r="G49" i="27"/>
  <c r="H49" i="27"/>
  <c r="D49" i="27"/>
  <c r="C21" i="8"/>
  <c r="D46" i="27"/>
  <c r="E46" i="27"/>
  <c r="F46" i="27"/>
  <c r="G46" i="27"/>
  <c r="C46" i="27"/>
  <c r="H46" i="27"/>
  <c r="H184" i="27"/>
  <c r="J56" i="12"/>
  <c r="J60" i="12"/>
  <c r="E26" i="11"/>
  <c r="M165" i="11"/>
  <c r="M159" i="11"/>
  <c r="M158" i="11"/>
  <c r="M151" i="11"/>
  <c r="M160" i="11"/>
  <c r="M161" i="11"/>
  <c r="M157" i="11"/>
  <c r="M152" i="11"/>
  <c r="M163" i="11"/>
  <c r="M153" i="11"/>
  <c r="M154" i="11"/>
  <c r="M156" i="11"/>
  <c r="M166" i="11"/>
  <c r="M155" i="11"/>
  <c r="M162" i="11"/>
  <c r="M164" i="11"/>
  <c r="D21" i="8"/>
  <c r="C40" i="8"/>
  <c r="E40" i="8"/>
  <c r="G40" i="8"/>
  <c r="C150" i="27"/>
  <c r="F40" i="8"/>
  <c r="AA138" i="11" a="1"/>
  <c r="AA138" i="11" s="1"/>
  <c r="I100" i="6"/>
  <c r="M96" i="11"/>
  <c r="M93" i="11"/>
  <c r="M94" i="11"/>
  <c r="M102" i="11"/>
  <c r="M116" i="11"/>
  <c r="M86" i="11"/>
  <c r="M106" i="11"/>
  <c r="M112" i="11"/>
  <c r="M95" i="11"/>
  <c r="M105" i="11"/>
  <c r="M88" i="11"/>
  <c r="M120" i="11"/>
  <c r="M113" i="11"/>
  <c r="M97" i="11"/>
  <c r="M115" i="11"/>
  <c r="M124" i="11"/>
  <c r="M109" i="11"/>
  <c r="M103" i="11"/>
  <c r="M89" i="11"/>
  <c r="M87" i="11"/>
  <c r="M91" i="11"/>
  <c r="M100" i="11"/>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N176" i="11"/>
  <c r="K232" i="11" a="1"/>
  <c r="K232" i="11" s="1"/>
  <c r="K42" i="12" a="1"/>
  <c r="K42" i="12" s="1"/>
  <c r="F45" i="10"/>
  <c r="F57" i="10"/>
  <c r="L55" i="9"/>
  <c r="E279" i="11"/>
  <c r="J232" i="11" a="1"/>
  <c r="J232" i="11" s="1"/>
  <c r="E264" i="11"/>
  <c r="F35" i="12" a="1"/>
  <c r="F35" i="12" s="1"/>
  <c r="N194" i="11"/>
  <c r="C248" i="11"/>
  <c r="C249" i="11"/>
  <c r="C243" i="11"/>
  <c r="C239" i="11"/>
  <c r="C252" i="11"/>
  <c r="C253" i="11"/>
  <c r="C245" i="11"/>
  <c r="C241" i="11"/>
  <c r="C246" i="11"/>
  <c r="C247" i="11"/>
  <c r="C242" i="11"/>
  <c r="C238" i="11"/>
  <c r="C34" i="11"/>
  <c r="C250" i="11"/>
  <c r="C251" i="11"/>
  <c r="C244" i="11"/>
  <c r="C240" i="11"/>
  <c r="K74" i="6" a="1"/>
  <c r="K74" i="6" s="1"/>
  <c r="K75" i="6" a="1"/>
  <c r="K75" i="6" s="1"/>
  <c r="K83" i="6" a="1"/>
  <c r="K83" i="6" s="1"/>
  <c r="K76" i="6" a="1"/>
  <c r="K76" i="6" s="1"/>
  <c r="K78" i="6" a="1"/>
  <c r="K78" i="6" s="1"/>
  <c r="K80" i="6" a="1"/>
  <c r="K80" i="6" s="1"/>
  <c r="K79" i="6" a="1"/>
  <c r="K79" i="6" s="1"/>
  <c r="K82" i="6" a="1"/>
  <c r="K82" i="6" s="1"/>
  <c r="K84" i="6" a="1"/>
  <c r="K84" i="6" s="1"/>
  <c r="Q24" i="10"/>
  <c r="Q23" i="10"/>
  <c r="Q26" i="10"/>
  <c r="Q31" i="10"/>
  <c r="Q28" i="10"/>
  <c r="Q27" i="10"/>
  <c r="Q25" i="10"/>
  <c r="Q30" i="10"/>
  <c r="Q29" i="10"/>
  <c r="Q34" i="10"/>
  <c r="Q35" i="10"/>
  <c r="L33" i="6"/>
  <c r="L79" i="6" a="1"/>
  <c r="L79" i="6" s="1"/>
  <c r="L29" i="6"/>
  <c r="E13" i="12"/>
  <c r="E51" i="12"/>
  <c r="E57" i="12"/>
  <c r="E55" i="12"/>
  <c r="E63" i="12"/>
  <c r="E58" i="12"/>
  <c r="E54" i="12"/>
  <c r="E48" i="12"/>
  <c r="E62" i="12"/>
  <c r="E49"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U84" i="6" s="1" a="1"/>
  <c r="U84" i="6" s="1"/>
  <c r="I108" i="6"/>
  <c r="I95" i="6"/>
  <c r="V33" i="6"/>
  <c r="AG26" i="10"/>
  <c r="AG24" i="10"/>
  <c r="AG30" i="10"/>
  <c r="I111" i="6"/>
  <c r="V30" i="6"/>
  <c r="AH27" i="10"/>
  <c r="AH29" i="10"/>
  <c r="AH23" i="10"/>
  <c r="AH26" i="10"/>
  <c r="AH28" i="10"/>
  <c r="AH33" i="10"/>
  <c r="J53" i="8"/>
  <c r="K53" i="8"/>
  <c r="L53" i="8"/>
  <c r="N53" i="8"/>
  <c r="O53" i="8"/>
  <c r="AA208" i="27"/>
  <c r="V62" i="11"/>
  <c r="V69" i="11" s="1"/>
  <c r="AG34" i="10"/>
  <c r="AH24" i="10"/>
  <c r="S60" i="9"/>
  <c r="I115" i="6"/>
  <c r="I103" i="6"/>
  <c r="J233" i="11"/>
  <c r="I194" i="11"/>
  <c r="F50" i="10"/>
  <c r="F55" i="10"/>
  <c r="E281" i="11"/>
  <c r="G35" i="12" a="1"/>
  <c r="G35" i="12" s="1"/>
  <c r="N177" i="11"/>
  <c r="O138" i="11" a="1"/>
  <c r="O138" i="11" s="1"/>
  <c r="N148" i="11"/>
  <c r="N149" i="11" s="1"/>
  <c r="N163" i="11" s="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L22" i="6"/>
  <c r="L24" i="6"/>
  <c r="Q207" i="27"/>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12" i="12" s="1"/>
  <c r="D17" i="12" s="1"/>
  <c r="D58" i="12"/>
  <c r="D61" i="12"/>
  <c r="D57" i="12"/>
  <c r="D55" i="12"/>
  <c r="Q33" i="10"/>
  <c r="C37" i="8"/>
  <c r="Q206" i="27"/>
  <c r="Q211" i="27" s="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A236" i="11"/>
  <c r="AA241" i="11" s="1"/>
  <c r="AA209" i="27"/>
  <c r="O125" i="11"/>
  <c r="AG27" i="10"/>
  <c r="AG31" i="10"/>
  <c r="U58" i="9"/>
  <c r="AH208" i="27"/>
  <c r="F46" i="9"/>
  <c r="F43" i="12"/>
  <c r="N192" i="11"/>
  <c r="N189" i="11"/>
  <c r="N204" i="11"/>
  <c r="N203" i="11"/>
  <c r="N211" i="11"/>
  <c r="N183" i="11"/>
  <c r="N210" i="11"/>
  <c r="N207" i="11"/>
  <c r="N200" i="11"/>
  <c r="N197" i="11"/>
  <c r="N187" i="11"/>
  <c r="N179" i="11"/>
  <c r="N174" i="11"/>
  <c r="N184" i="11"/>
  <c r="N191" i="11"/>
  <c r="N182" i="11"/>
  <c r="N199" i="11"/>
  <c r="N193" i="11"/>
  <c r="N173" i="11"/>
  <c r="N175" i="11"/>
  <c r="N198" i="11"/>
  <c r="N188" i="11"/>
  <c r="N180" i="11"/>
  <c r="N190" i="11"/>
  <c r="N205" i="11"/>
  <c r="N196" i="11"/>
  <c r="N186" i="11"/>
  <c r="N206" i="11"/>
  <c r="N209" i="11"/>
  <c r="N208" i="11"/>
  <c r="N178" i="11"/>
  <c r="N185" i="11"/>
  <c r="N201" i="11"/>
  <c r="N202" i="11"/>
  <c r="F148" i="11"/>
  <c r="K225" i="11" a="1"/>
  <c r="K225" i="11" s="1"/>
  <c r="E297" i="11"/>
  <c r="E271" i="11"/>
  <c r="V288" i="11"/>
  <c r="U281" i="11"/>
  <c r="Y259" i="11"/>
  <c r="U260" i="11"/>
  <c r="Y262"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T164" i="11" s="1"/>
  <c r="P212" i="11"/>
  <c r="R194" i="11" s="1"/>
  <c r="X149" i="11"/>
  <c r="AG32" i="10"/>
  <c r="I96" i="6"/>
  <c r="AH207" i="27"/>
  <c r="AH212" i="27" s="1"/>
  <c r="AH34" i="10"/>
  <c r="J54" i="8"/>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61" i="11"/>
  <c r="U62" i="11" s="1"/>
  <c r="U77" i="11" s="1"/>
  <c r="AG25" i="10"/>
  <c r="AG29" i="10"/>
  <c r="AG28" i="10"/>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22" i="12"/>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C55" i="8"/>
  <c r="K85" i="6" a="1"/>
  <c r="K85" i="6" s="1"/>
  <c r="L26" i="6"/>
  <c r="L27"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J51" i="12" l="1"/>
  <c r="J62" i="12"/>
  <c r="V207" i="11"/>
  <c r="V202" i="11"/>
  <c r="V188" i="11"/>
  <c r="V178" i="11"/>
  <c r="V187" i="11"/>
  <c r="V172" i="11"/>
  <c r="V196" i="11"/>
  <c r="V203" i="11"/>
  <c r="V204" i="11"/>
  <c r="V186" i="11"/>
  <c r="U29" i="6"/>
  <c r="K62" i="11"/>
  <c r="K68" i="11" s="1"/>
  <c r="K31" i="6"/>
  <c r="V194" i="11"/>
  <c r="J57" i="12"/>
  <c r="J53" i="12"/>
  <c r="J50" i="12"/>
  <c r="V208" i="11"/>
  <c r="V197" i="11"/>
  <c r="V180" i="11"/>
  <c r="V205" i="11"/>
  <c r="V179" i="11"/>
  <c r="V191" i="11"/>
  <c r="V193" i="11"/>
  <c r="V176" i="11"/>
  <c r="V199" i="11"/>
  <c r="K27" i="6"/>
  <c r="J48" i="12"/>
  <c r="E14" i="12"/>
  <c r="V189" i="11"/>
  <c r="V173" i="11"/>
  <c r="V201" i="11"/>
  <c r="V210" i="11"/>
  <c r="V209" i="11"/>
  <c r="V177" i="11"/>
  <c r="V195" i="11"/>
  <c r="V184" i="11"/>
  <c r="V183" i="11"/>
  <c r="K32" i="6"/>
  <c r="K26" i="6"/>
  <c r="H162" i="11"/>
  <c r="K23" i="6"/>
  <c r="C66" i="11"/>
  <c r="C76" i="11"/>
  <c r="C79" i="11"/>
  <c r="C77" i="11"/>
  <c r="C74" i="11"/>
  <c r="C70" i="11"/>
  <c r="C71" i="11"/>
  <c r="C72" i="11"/>
  <c r="C78" i="11"/>
  <c r="C75" i="11"/>
  <c r="C73" i="11"/>
  <c r="C65" i="11"/>
  <c r="C17" i="11"/>
  <c r="C64" i="11"/>
  <c r="C68" i="11"/>
  <c r="C67" i="11"/>
  <c r="C69" i="11"/>
  <c r="K24" i="6"/>
  <c r="F45" i="9"/>
  <c r="H64" i="11"/>
  <c r="H74" i="11"/>
  <c r="H66" i="11"/>
  <c r="H77" i="11"/>
  <c r="H76" i="11"/>
  <c r="H72" i="11"/>
  <c r="H70" i="11"/>
  <c r="H73" i="11"/>
  <c r="H67" i="11"/>
  <c r="H65" i="11"/>
  <c r="H79" i="11"/>
  <c r="H78" i="11"/>
  <c r="H68" i="11"/>
  <c r="H71" i="11"/>
  <c r="C18" i="11"/>
  <c r="H75" i="11"/>
  <c r="H69" i="11"/>
  <c r="V82" i="6" a="1"/>
  <c r="V82" i="6" s="1"/>
  <c r="K22" i="6"/>
  <c r="M104" i="11"/>
  <c r="M92" i="11"/>
  <c r="M123" i="11"/>
  <c r="M107" i="11"/>
  <c r="J59" i="12"/>
  <c r="J55" i="12"/>
  <c r="H63" i="12"/>
  <c r="K28" i="6"/>
  <c r="H59" i="12"/>
  <c r="S48" i="12"/>
  <c r="E12" i="12"/>
  <c r="E17" i="12" s="1"/>
  <c r="M110" i="11"/>
  <c r="M99" i="11"/>
  <c r="M117" i="11"/>
  <c r="M101" i="11"/>
  <c r="J61" i="12"/>
  <c r="J54" i="12"/>
  <c r="H56" i="12"/>
  <c r="H58" i="12"/>
  <c r="V24" i="6"/>
  <c r="M98" i="11"/>
  <c r="M119" i="11"/>
  <c r="M114" i="11"/>
  <c r="M111" i="11"/>
  <c r="M122" i="11"/>
  <c r="J63" i="12"/>
  <c r="J58" i="12"/>
  <c r="K30" i="6"/>
  <c r="F13" i="31"/>
  <c r="C13" i="31"/>
  <c r="D13" i="31"/>
  <c r="E13" i="31"/>
  <c r="F14" i="31"/>
  <c r="E14" i="31"/>
  <c r="C14" i="31"/>
  <c r="D14" i="31"/>
  <c r="F15" i="31"/>
  <c r="F17" i="31" s="1"/>
  <c r="D15" i="31"/>
  <c r="D17" i="31" s="1"/>
  <c r="E15" i="31"/>
  <c r="E17" i="31" s="1"/>
  <c r="C15" i="31"/>
  <c r="C17" i="31" s="1"/>
  <c r="F12" i="31"/>
  <c r="C12" i="31"/>
  <c r="D12" i="31"/>
  <c r="E12" i="31"/>
  <c r="H61" i="12"/>
  <c r="V80" i="6" a="1"/>
  <c r="V80" i="6" s="1"/>
  <c r="G125" i="11"/>
  <c r="I95" i="11" s="1"/>
  <c r="H54" i="12"/>
  <c r="K16" i="6"/>
  <c r="U85" i="6" a="1"/>
  <c r="U85" i="6" s="1"/>
  <c r="AH214" i="27"/>
  <c r="U23" i="6"/>
  <c r="U28" i="6"/>
  <c r="U31" i="6"/>
  <c r="U26" i="6"/>
  <c r="U33" i="6"/>
  <c r="H57" i="12"/>
  <c r="H50" i="12"/>
  <c r="H62" i="12"/>
  <c r="H51" i="12"/>
  <c r="H48" i="12"/>
  <c r="P61" i="11"/>
  <c r="P62" i="11" s="1"/>
  <c r="P76" i="11" s="1"/>
  <c r="AB148" i="11"/>
  <c r="U32" i="6"/>
  <c r="T151" i="11"/>
  <c r="H52" i="12"/>
  <c r="H53" i="12"/>
  <c r="U45" i="12"/>
  <c r="U46" i="12" s="1"/>
  <c r="U63" i="12" s="1"/>
  <c r="U30" i="6"/>
  <c r="K29" i="6"/>
  <c r="H55" i="12"/>
  <c r="H49" i="12"/>
  <c r="U22" i="6"/>
  <c r="K33" i="6"/>
  <c r="I120" i="11"/>
  <c r="I85" i="11"/>
  <c r="I110" i="11"/>
  <c r="E52" i="12"/>
  <c r="M108" i="11"/>
  <c r="M90" i="11"/>
  <c r="M118" i="11"/>
  <c r="M121" i="11"/>
  <c r="J52" i="12"/>
  <c r="I90" i="11"/>
  <c r="H60" i="12"/>
  <c r="Z213" i="27"/>
  <c r="U80" i="6" a="1"/>
  <c r="U80" i="6" s="1"/>
  <c r="G61" i="11"/>
  <c r="S241" i="11"/>
  <c r="S242" i="11"/>
  <c r="U74" i="6" a="1"/>
  <c r="U74" i="6" s="1"/>
  <c r="V76" i="6" a="1"/>
  <c r="V76" i="6" s="1"/>
  <c r="U27" i="6"/>
  <c r="AD213" i="27"/>
  <c r="L76" i="6" a="1"/>
  <c r="L76" i="6" s="1"/>
  <c r="V75" i="6" a="1"/>
  <c r="V75" i="6" s="1"/>
  <c r="U25" i="6"/>
  <c r="L48" i="27"/>
  <c r="I48" i="27"/>
  <c r="M48" i="27"/>
  <c r="N48" i="27"/>
  <c r="J48" i="27"/>
  <c r="K48" i="27"/>
  <c r="H13" i="12"/>
  <c r="M60" i="12"/>
  <c r="M61" i="12"/>
  <c r="M59" i="12"/>
  <c r="M50" i="12"/>
  <c r="M51" i="12"/>
  <c r="M55" i="12"/>
  <c r="M58" i="12"/>
  <c r="M54" i="12"/>
  <c r="M49" i="12"/>
  <c r="M52" i="12"/>
  <c r="M56" i="12"/>
  <c r="M57" i="12"/>
  <c r="M48" i="12"/>
  <c r="M62" i="12"/>
  <c r="M63" i="12"/>
  <c r="C57" i="12"/>
  <c r="C60" i="12"/>
  <c r="C61" i="12"/>
  <c r="C63" i="12"/>
  <c r="C55" i="12"/>
  <c r="C56" i="12"/>
  <c r="C49" i="12"/>
  <c r="C48" i="12"/>
  <c r="C50" i="12"/>
  <c r="C62" i="12"/>
  <c r="C59" i="12"/>
  <c r="C54" i="12"/>
  <c r="C13" i="12"/>
  <c r="C12" i="12" s="1"/>
  <c r="C17" i="12" s="1"/>
  <c r="C51" i="12"/>
  <c r="C52" i="12"/>
  <c r="C53" i="12"/>
  <c r="H12" i="12"/>
  <c r="H17" i="12" s="1"/>
  <c r="J13" i="12"/>
  <c r="J12" i="12" s="1"/>
  <c r="J17" i="12" s="1"/>
  <c r="O57" i="12"/>
  <c r="O58" i="12"/>
  <c r="O56" i="12"/>
  <c r="O59" i="12"/>
  <c r="O60" i="12"/>
  <c r="O53" i="12"/>
  <c r="O51" i="12"/>
  <c r="O55" i="12"/>
  <c r="O63" i="12"/>
  <c r="O49" i="12"/>
  <c r="O61" i="12"/>
  <c r="O48" i="12"/>
  <c r="O50" i="12"/>
  <c r="O54" i="12"/>
  <c r="O62" i="12"/>
  <c r="S50" i="12"/>
  <c r="S54" i="12"/>
  <c r="S62" i="12"/>
  <c r="S51" i="12"/>
  <c r="S55" i="12"/>
  <c r="S63" i="12"/>
  <c r="S61" i="12"/>
  <c r="S60" i="12"/>
  <c r="S58" i="12"/>
  <c r="S59" i="12"/>
  <c r="S56" i="12"/>
  <c r="S57" i="12"/>
  <c r="I96" i="11"/>
  <c r="F59" i="11"/>
  <c r="D125" i="11"/>
  <c r="F107" i="11" s="1"/>
  <c r="O149" i="11"/>
  <c r="O164" i="11" s="1"/>
  <c r="I88" i="11"/>
  <c r="L59" i="11"/>
  <c r="H32" i="8"/>
  <c r="G38" i="8" s="1"/>
  <c r="H53" i="8"/>
  <c r="E53" i="8"/>
  <c r="G53" i="8"/>
  <c r="F53" i="8"/>
  <c r="C53" i="8"/>
  <c r="D53" i="8"/>
  <c r="D54" i="8"/>
  <c r="C54" i="8"/>
  <c r="F54" i="8"/>
  <c r="G54" i="8"/>
  <c r="H54" i="8"/>
  <c r="L84" i="6" a="1"/>
  <c r="L84" i="6" s="1"/>
  <c r="L75" i="6" a="1"/>
  <c r="L75" i="6" s="1"/>
  <c r="L85" i="6" a="1"/>
  <c r="L85" i="6" s="1"/>
  <c r="L78" i="6" a="1"/>
  <c r="L78" i="6" s="1"/>
  <c r="L82" i="6" a="1"/>
  <c r="L82" i="6" s="1"/>
  <c r="D48" i="27"/>
  <c r="H48" i="27"/>
  <c r="C48" i="27"/>
  <c r="G48" i="27"/>
  <c r="E48" i="27"/>
  <c r="F48" i="27"/>
  <c r="K69" i="11"/>
  <c r="V78" i="6" a="1"/>
  <c r="V78" i="6" s="1"/>
  <c r="AG212" i="27"/>
  <c r="AH213" i="27"/>
  <c r="I12" i="12"/>
  <c r="I17" i="12" s="1"/>
  <c r="K76" i="11"/>
  <c r="N164" i="11"/>
  <c r="V25" i="6"/>
  <c r="V85" i="6" a="1"/>
  <c r="V85" i="6" s="1"/>
  <c r="V81" i="6" a="1"/>
  <c r="V81" i="6" s="1"/>
  <c r="V74" i="6" a="1"/>
  <c r="V74" i="6" s="1"/>
  <c r="D46" i="9"/>
  <c r="C46" i="9"/>
  <c r="Q213" i="27"/>
  <c r="D211" i="27"/>
  <c r="K75" i="11"/>
  <c r="V29" i="6"/>
  <c r="S240" i="11"/>
  <c r="V23" i="6"/>
  <c r="V22" i="6"/>
  <c r="V84" i="6" a="1"/>
  <c r="V84" i="6" s="1"/>
  <c r="V79" i="6" a="1"/>
  <c r="V79" i="6" s="1"/>
  <c r="P45" i="12"/>
  <c r="P46" i="12" s="1"/>
  <c r="Q62" i="11"/>
  <c r="Q69" i="11" s="1"/>
  <c r="S211" i="27"/>
  <c r="Z214" i="27"/>
  <c r="F194" i="11"/>
  <c r="V27" i="6"/>
  <c r="V28" i="6"/>
  <c r="V26" i="6"/>
  <c r="V77" i="6" a="1"/>
  <c r="V77" i="6" s="1"/>
  <c r="L81" i="6" a="1"/>
  <c r="L81" i="6" s="1"/>
  <c r="L77" i="6" a="1"/>
  <c r="L77" i="6" s="1"/>
  <c r="L74" i="6" a="1"/>
  <c r="L74" i="6" s="1"/>
  <c r="L80" i="6" a="1"/>
  <c r="L80" i="6" s="1"/>
  <c r="Q93" i="12"/>
  <c r="Q80" i="12"/>
  <c r="Q70" i="12"/>
  <c r="Q103" i="12"/>
  <c r="Q71" i="12"/>
  <c r="Q78" i="12"/>
  <c r="Q101" i="12"/>
  <c r="Q77" i="12"/>
  <c r="Q100" i="12"/>
  <c r="Q94" i="12"/>
  <c r="Q108" i="12"/>
  <c r="Q86" i="12"/>
  <c r="Q90" i="12"/>
  <c r="Q74" i="12"/>
  <c r="Q97" i="12"/>
  <c r="Q104" i="12"/>
  <c r="Q76" i="12"/>
  <c r="Q69" i="12"/>
  <c r="Q79" i="12"/>
  <c r="Q105" i="12"/>
  <c r="Q106" i="12"/>
  <c r="Q81" i="12"/>
  <c r="Q98" i="12"/>
  <c r="Q107" i="12"/>
  <c r="Q91" i="12"/>
  <c r="Q72" i="12"/>
  <c r="Q88" i="12"/>
  <c r="Q89" i="12"/>
  <c r="Q85" i="12"/>
  <c r="Q83" i="12"/>
  <c r="Q99" i="12"/>
  <c r="Q96" i="12"/>
  <c r="Q92" i="12"/>
  <c r="Q87" i="12"/>
  <c r="Q75" i="12"/>
  <c r="Q102" i="12"/>
  <c r="Q73" i="12"/>
  <c r="Q82" i="12"/>
  <c r="Q84" i="12"/>
  <c r="Q95" i="12"/>
  <c r="N89" i="11"/>
  <c r="N117" i="11"/>
  <c r="N103" i="11"/>
  <c r="N109" i="11"/>
  <c r="N111" i="11"/>
  <c r="N121" i="11"/>
  <c r="N102" i="11"/>
  <c r="N95" i="11"/>
  <c r="N100" i="11"/>
  <c r="N101" i="11"/>
  <c r="N85" i="11"/>
  <c r="N91" i="11"/>
  <c r="N123" i="11"/>
  <c r="N114" i="11"/>
  <c r="N88" i="11"/>
  <c r="N118" i="11"/>
  <c r="N124" i="11"/>
  <c r="N93" i="11"/>
  <c r="N122" i="11"/>
  <c r="N98" i="11"/>
  <c r="N97" i="11"/>
  <c r="N116" i="11"/>
  <c r="N99" i="11"/>
  <c r="N105" i="11"/>
  <c r="N110" i="11"/>
  <c r="N108" i="11"/>
  <c r="N104" i="11"/>
  <c r="N87" i="11"/>
  <c r="N113" i="11"/>
  <c r="N92" i="11"/>
  <c r="N119" i="11"/>
  <c r="N112" i="11"/>
  <c r="N120" i="11"/>
  <c r="N86" i="11"/>
  <c r="N94" i="11"/>
  <c r="N106" i="11"/>
  <c r="N107" i="11"/>
  <c r="N96" i="11"/>
  <c r="N115" i="11"/>
  <c r="K109" i="12"/>
  <c r="M91" i="12" s="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G159" i="1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G166" i="11"/>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G156" i="11"/>
  <c r="N253" i="11"/>
  <c r="N264" i="11"/>
  <c r="K70"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57" i="11"/>
  <c r="O158"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53" i="11"/>
  <c r="G154" i="11"/>
  <c r="G155" i="11"/>
  <c r="G161" i="11"/>
  <c r="G158" i="11"/>
  <c r="G151" i="11"/>
  <c r="G165" i="11"/>
  <c r="G160" i="11"/>
  <c r="G157"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J235" i="11"/>
  <c r="U76" i="6" a="1"/>
  <c r="U76" i="6" s="1"/>
  <c r="U50" i="12"/>
  <c r="U49" i="12"/>
  <c r="U60" i="12"/>
  <c r="U57" i="12"/>
  <c r="U61" i="12"/>
  <c r="U53" i="12"/>
  <c r="U55" i="12"/>
  <c r="U56"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G45" i="12"/>
  <c r="U72" i="11"/>
  <c r="U75" i="11"/>
  <c r="U70" i="11"/>
  <c r="U78" i="11"/>
  <c r="U65" i="11"/>
  <c r="U67" i="11"/>
  <c r="U74" i="11"/>
  <c r="U68" i="11"/>
  <c r="U71" i="11"/>
  <c r="U76" i="11"/>
  <c r="U69" i="11"/>
  <c r="U73" i="11"/>
  <c r="U66" i="11"/>
  <c r="U64" i="11"/>
  <c r="AA148" i="11"/>
  <c r="AA149"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P73" i="11" l="1"/>
  <c r="P70" i="11"/>
  <c r="P79" i="11"/>
  <c r="O155" i="11"/>
  <c r="O163" i="11"/>
  <c r="O159" i="11"/>
  <c r="O153" i="11"/>
  <c r="O166" i="11"/>
  <c r="O151" i="11"/>
  <c r="U52" i="12"/>
  <c r="U58" i="12"/>
  <c r="U48" i="12"/>
  <c r="O165" i="11"/>
  <c r="O160" i="11"/>
  <c r="O162" i="11"/>
  <c r="U62" i="12"/>
  <c r="U51" i="12"/>
  <c r="U59" i="12"/>
  <c r="U54" i="12"/>
  <c r="O156" i="11"/>
  <c r="O161" i="11"/>
  <c r="O154" i="11"/>
  <c r="O152" i="11"/>
  <c r="P74" i="11"/>
  <c r="P71" i="11"/>
  <c r="P68" i="11"/>
  <c r="P67" i="11"/>
  <c r="P72" i="11"/>
  <c r="P77" i="11"/>
  <c r="P69" i="11"/>
  <c r="P78" i="11"/>
  <c r="P64" i="11"/>
  <c r="P75" i="11"/>
  <c r="P65" i="11"/>
  <c r="P66" i="11"/>
  <c r="I119" i="11"/>
  <c r="I121" i="11"/>
  <c r="I124" i="11"/>
  <c r="I89" i="11"/>
  <c r="I113" i="11"/>
  <c r="I86" i="11"/>
  <c r="I91" i="11"/>
  <c r="I98" i="11"/>
  <c r="I103" i="11"/>
  <c r="I99" i="11"/>
  <c r="I93" i="11"/>
  <c r="I105" i="11"/>
  <c r="I109" i="11"/>
  <c r="I122" i="11"/>
  <c r="I114" i="11"/>
  <c r="I107" i="11"/>
  <c r="I101" i="11"/>
  <c r="I112" i="11"/>
  <c r="I118" i="11"/>
  <c r="I123" i="11"/>
  <c r="I102" i="11"/>
  <c r="I108" i="11"/>
  <c r="I97" i="11"/>
  <c r="I111" i="11"/>
  <c r="I94" i="11"/>
  <c r="I106" i="11"/>
  <c r="I100" i="11"/>
  <c r="I115" i="11"/>
  <c r="I87" i="11"/>
  <c r="I92" i="11"/>
  <c r="I116" i="11"/>
  <c r="I117" i="11"/>
  <c r="I104" i="11"/>
  <c r="G62" i="11"/>
  <c r="G79" i="11" s="1"/>
  <c r="H125" i="11"/>
  <c r="J107" i="11" s="1"/>
  <c r="L61" i="11"/>
  <c r="L62" i="11" s="1"/>
  <c r="L75" i="11" s="1"/>
  <c r="F118" i="11"/>
  <c r="F115" i="11"/>
  <c r="F91" i="11"/>
  <c r="F97" i="11"/>
  <c r="F99" i="11"/>
  <c r="F93" i="11"/>
  <c r="F86" i="11"/>
  <c r="F96" i="11"/>
  <c r="F122" i="11"/>
  <c r="F102" i="11"/>
  <c r="F88" i="11"/>
  <c r="F124" i="11"/>
  <c r="F117" i="11"/>
  <c r="F103" i="11"/>
  <c r="F104" i="11"/>
  <c r="F95" i="11"/>
  <c r="F108" i="11"/>
  <c r="F112" i="11"/>
  <c r="F123" i="11"/>
  <c r="F92" i="11"/>
  <c r="F89" i="11"/>
  <c r="F110" i="11"/>
  <c r="F101" i="11"/>
  <c r="F98" i="11"/>
  <c r="F106" i="11"/>
  <c r="F119" i="11"/>
  <c r="F111" i="11"/>
  <c r="F116" i="11"/>
  <c r="F113" i="11"/>
  <c r="F100" i="11"/>
  <c r="F90" i="11"/>
  <c r="F109" i="11"/>
  <c r="F121" i="11"/>
  <c r="F114" i="11"/>
  <c r="F120" i="11"/>
  <c r="F87" i="11"/>
  <c r="F105" i="11"/>
  <c r="F85" i="11"/>
  <c r="F94" i="11"/>
  <c r="F61" i="11"/>
  <c r="C125" i="11"/>
  <c r="E107" i="11" s="1"/>
  <c r="F38" i="8"/>
  <c r="D38" i="8"/>
  <c r="C38" i="8"/>
  <c r="E38" i="8"/>
  <c r="AA164" i="11"/>
  <c r="AA156" i="11"/>
  <c r="S166" i="11"/>
  <c r="P53" i="12"/>
  <c r="P49" i="12"/>
  <c r="P60" i="12"/>
  <c r="P55" i="12"/>
  <c r="P54" i="12"/>
  <c r="P62" i="12"/>
  <c r="P56" i="12"/>
  <c r="P48" i="12"/>
  <c r="P51" i="12"/>
  <c r="P58" i="12"/>
  <c r="P52" i="12"/>
  <c r="P59" i="12"/>
  <c r="P57" i="12"/>
  <c r="P50" i="12"/>
  <c r="P61" i="12"/>
  <c r="P63" i="12"/>
  <c r="M76" i="12"/>
  <c r="M85" i="12"/>
  <c r="M88" i="12"/>
  <c r="M83" i="12"/>
  <c r="M86" i="12"/>
  <c r="M73" i="12"/>
  <c r="M107" i="12"/>
  <c r="M79" i="12"/>
  <c r="M101" i="12"/>
  <c r="M108" i="12"/>
  <c r="M99" i="12"/>
  <c r="M96" i="12"/>
  <c r="M94" i="12"/>
  <c r="M78" i="12"/>
  <c r="M69" i="12"/>
  <c r="M97" i="12"/>
  <c r="M82" i="12"/>
  <c r="M104" i="12"/>
  <c r="M70" i="12"/>
  <c r="M100" i="12"/>
  <c r="M102" i="12"/>
  <c r="M105" i="12"/>
  <c r="M75" i="12"/>
  <c r="M98" i="12"/>
  <c r="M89" i="12"/>
  <c r="M71" i="12"/>
  <c r="M103" i="12"/>
  <c r="M80" i="12"/>
  <c r="M87" i="12"/>
  <c r="M90" i="12"/>
  <c r="M77" i="12"/>
  <c r="M84" i="12"/>
  <c r="M93" i="12"/>
  <c r="M74" i="12"/>
  <c r="M106" i="12"/>
  <c r="M81" i="12"/>
  <c r="M72" i="12"/>
  <c r="M95" i="12"/>
  <c r="M92" i="12"/>
  <c r="Q79" i="11"/>
  <c r="Q70" i="11"/>
  <c r="Q75" i="11"/>
  <c r="Q67" i="11"/>
  <c r="Q64" i="11"/>
  <c r="Q71" i="11"/>
  <c r="Q74" i="11"/>
  <c r="Q66" i="11"/>
  <c r="Q72" i="11"/>
  <c r="Q77" i="11"/>
  <c r="Q73" i="11"/>
  <c r="Q65" i="11"/>
  <c r="Q78" i="11"/>
  <c r="Q68" i="11"/>
  <c r="Q76"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72" i="11"/>
  <c r="L65"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L64" i="11" l="1"/>
  <c r="L69" i="11"/>
  <c r="L77" i="11"/>
  <c r="L67" i="11"/>
  <c r="L73" i="11"/>
  <c r="L68" i="11"/>
  <c r="G64" i="11"/>
  <c r="G78" i="11"/>
  <c r="G74" i="11"/>
  <c r="G65" i="11"/>
  <c r="G75" i="11"/>
  <c r="G76" i="11"/>
  <c r="G68" i="11"/>
  <c r="G66" i="11"/>
  <c r="G69" i="11"/>
  <c r="G67" i="11"/>
  <c r="G77" i="11"/>
  <c r="G73" i="11"/>
  <c r="G70" i="11"/>
  <c r="G71" i="11"/>
  <c r="G72" i="11"/>
  <c r="L79" i="11"/>
  <c r="L74" i="11"/>
  <c r="L71" i="11"/>
  <c r="L70" i="11"/>
  <c r="L76" i="11"/>
  <c r="L78" i="11"/>
  <c r="L66" i="11"/>
  <c r="E97" i="11"/>
  <c r="E87" i="11"/>
  <c r="E124" i="11"/>
  <c r="E119" i="11"/>
  <c r="E113" i="11"/>
  <c r="E103" i="11"/>
  <c r="E94" i="11"/>
  <c r="E88" i="11"/>
  <c r="E110" i="11"/>
  <c r="E104" i="11"/>
  <c r="E114" i="11"/>
  <c r="E111" i="11"/>
  <c r="E120" i="11"/>
  <c r="E109" i="11"/>
  <c r="E122" i="11"/>
  <c r="E90" i="11"/>
  <c r="E96" i="11"/>
  <c r="E112" i="11"/>
  <c r="E86" i="11"/>
  <c r="E118" i="11"/>
  <c r="E92" i="11"/>
  <c r="E89" i="11"/>
  <c r="E98" i="11"/>
  <c r="E106" i="11"/>
  <c r="E123" i="11"/>
  <c r="E105" i="11"/>
  <c r="E121" i="11"/>
  <c r="E91" i="11"/>
  <c r="E116" i="11"/>
  <c r="E101" i="11"/>
  <c r="E85" i="11"/>
  <c r="E95" i="11"/>
  <c r="E100" i="11"/>
  <c r="E93" i="11"/>
  <c r="E102" i="11"/>
  <c r="E115" i="11"/>
  <c r="E99" i="11"/>
  <c r="E117" i="11"/>
  <c r="E108" i="11"/>
  <c r="J111" i="11"/>
  <c r="J102" i="11"/>
  <c r="J113" i="11"/>
  <c r="J117" i="11"/>
  <c r="J108" i="11"/>
  <c r="J121" i="11"/>
  <c r="J106" i="11"/>
  <c r="J93" i="11"/>
  <c r="J118" i="11"/>
  <c r="J110" i="11"/>
  <c r="J120" i="11"/>
  <c r="J112" i="11"/>
  <c r="J85" i="11"/>
  <c r="J114" i="11"/>
  <c r="J87" i="11"/>
  <c r="J94" i="11"/>
  <c r="J103" i="11"/>
  <c r="J90" i="11"/>
  <c r="J115" i="11"/>
  <c r="J89" i="11"/>
  <c r="J86" i="11"/>
  <c r="J101" i="11"/>
  <c r="J96" i="11"/>
  <c r="J105" i="11"/>
  <c r="J109" i="11"/>
  <c r="J97" i="11"/>
  <c r="J116" i="11"/>
  <c r="J88" i="11"/>
  <c r="J119" i="11"/>
  <c r="J99" i="11"/>
  <c r="J100" i="11"/>
  <c r="J122" i="11"/>
  <c r="J123" i="11"/>
  <c r="J91" i="11"/>
  <c r="J92" i="11"/>
  <c r="J124" i="11"/>
  <c r="J95" i="11"/>
  <c r="J104" i="11"/>
  <c r="J98" i="11"/>
  <c r="F62" i="1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F66" i="11" l="1"/>
  <c r="F68" i="11"/>
  <c r="F65" i="11"/>
  <c r="F72" i="11"/>
  <c r="F78" i="11"/>
  <c r="F77" i="11"/>
  <c r="F71" i="11"/>
  <c r="F70" i="11"/>
  <c r="F75" i="11"/>
  <c r="F67" i="11"/>
  <c r="F64" i="11"/>
  <c r="F73" i="11"/>
  <c r="F76" i="11"/>
  <c r="F69" i="11"/>
  <c r="F74" i="11"/>
  <c r="F79" i="11"/>
  <c r="L46" i="12"/>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<sst xmlns="http://schemas.openxmlformats.org/spreadsheetml/2006/main" count="2459" uniqueCount="523">
  <si>
    <t>Common Advice Performance Management Reporting Framework Summary 2021/22</t>
  </si>
  <si>
    <t>West Dunbartonshire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</si>
  <si>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West Dunbartonshire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</si>
  <si>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</si>
  <si>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</si>
  <si>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</si>
  <si>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</si>
  <si>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</si>
  <si>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</si>
  <si>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</si>
  <si>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</si>
  <si>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</si>
  <si>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</si>
  <si>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</si>
  <si>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</si>
  <si>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</si>
  <si>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West Dunbartonshire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</si>
  <si>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</si>
  <si>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</si>
  <si>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</si>
  <si>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</si>
  <si>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</si>
  <si>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</si>
  <si>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West Dunbartonshire to apportion  2018/19, 2019/20, 2020/21 and 2021/22 data to relect the level of local authority investment.
As a result data from 2017/18 is not directly comparable. 
However, some data breakdowns (e.g. demographic categories) have also been presented as percentages to enable more reliable comparisons over time, however these should still be treated with caution.</t>
  </si>
  <si>
    <t>Clydebank Independent Resource Centre closed 31st March 2022 and were unable to provide any data for 2021/22. The Local Authority funding figure has been provided for 2021/22 but all other figures exclude Clydebank Independent Resource Centre.</t>
  </si>
  <si>
    <t>Figures for Scotland are included in this spreadsheet to illustrate how activity in West Dunbartonshire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</si>
  <si>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West Dunbartonshire, comparisons have been made using data from the latest 2019 Scottish Household Survey (SHS). This helps demonstrate which demographic groups are overrepresented or underrepresented within advice services. </t>
  </si>
  <si>
    <t xml:space="preserve">Clydebank Independent Resource Centre record figures for new clients only. </t>
  </si>
  <si>
    <t>Table C2.2</t>
  </si>
  <si>
    <t xml:space="preserve">Table C2.2 - Services in West Dunbartonshire use different age categories. Not included in the 2018/19 figures are 2,146 aged 45-54 and 1,684 aged 55-64. Not included in the 2019/20 figures are, from West Dunbartonshire CAB and Clydebank Independent Resource Centre; 1,192  aged 45-54 and 539 aged 55-64, and from Working4U; 850 aged 45-54 and 1,089 aged 55-64. </t>
  </si>
  <si>
    <t>Table C2.5</t>
  </si>
  <si>
    <t>Table C2.5 - client income is collected for Debt clients only.</t>
  </si>
  <si>
    <t>Table C2.9</t>
  </si>
  <si>
    <t>Table I2.1</t>
  </si>
  <si>
    <t>Table I2.1 - In 2020/21 the total local authority funding for West Dunbartonshire CAB was apportioned to reflect the proportion of funding which contributes to money &amp; welfare rights advice. 2020/21 figures for West Dunbartonshire CAB may include funding for other activity aside from money and welfare rights advice.</t>
  </si>
  <si>
    <t>Table I2.2</t>
  </si>
  <si>
    <t>Table I2.2 - 2021/22 and 2020/21 figures for MacMillan Cancer Support includes Working4U only. 2021/22 and 2020/21 figures for Scottish Government include West Dunbartonshire CAB only. 2021/22 "Other" funding figure include West Dunbartonshire CAB only. 2018/19 "Other" funding figure includes Working4U only</t>
  </si>
  <si>
    <t>Table A1.2</t>
  </si>
  <si>
    <t>Table A1.2 - 2018/19 figures do not include West Dunbartonshire CAB and Clydebank Independent Resource Centre.</t>
  </si>
  <si>
    <t>Table A1.3</t>
  </si>
  <si>
    <t>Table A1.3 - 2018/19 figures do not include West Dunbartonshire CAB.</t>
  </si>
  <si>
    <t>Table A1.4</t>
  </si>
  <si>
    <t>Table A1.4 - 2018/19 figures do not include West Dunbartonshire CAB.</t>
  </si>
  <si>
    <t>Table A1.5</t>
  </si>
  <si>
    <t>Table A1.5 - 2020/21 figures do not include Working4U. 2020/21 figures for average number of contacts and % with multiple contacts do not include Clydebank Independent Resource Centre.</t>
  </si>
  <si>
    <t>Table A1.6</t>
  </si>
  <si>
    <t>Table A1.6 - 2020/21 figures do not include West Dunbartonshire CAB.</t>
  </si>
  <si>
    <t>Table A1.7</t>
  </si>
  <si>
    <t>Table A1.7 - Working4U webpages have recently had links to independant online benefit calculators added for the public to use if they wish.</t>
  </si>
  <si>
    <t>Table A1.8</t>
  </si>
  <si>
    <t>Table A1.8 - 2021/22, 2020/21, 2019/20 and 2018/19 figures do not include West Dunbartonshire CAB and Clydebank Independent Resource Centre.</t>
  </si>
  <si>
    <t>Debt Strategy</t>
  </si>
  <si>
    <t>Table OP1.1</t>
  </si>
  <si>
    <t>Table OP1.1 - 2021/22 figures for clients awaiting outcome do not include West Dunbartonshire CAB. 2020/21 figures for clients awaiting outcome and clients who did not agree a strategy do not include Clydebank Independent Resource Centre.</t>
  </si>
  <si>
    <t>Table OP1.2</t>
  </si>
  <si>
    <t>Table OP1.2 - 2021/22 figures do not include West Dunbartonshire CAB.</t>
  </si>
  <si>
    <t>Welfare Rights</t>
  </si>
  <si>
    <t>Table OP3.1</t>
  </si>
  <si>
    <t>Table OP3.1 - 2021/22 figures do mandatory reconsiderations awaiting outcome and withdrawn do not include West Dunbartonshire CAB. 2020/21, 2019/20 and 2018/19 Figures for Mandatory Reconsiderations Won, Lost, Awaiting Outcome and Withdrawn, do not include West Dunbartonshire CAB.</t>
  </si>
  <si>
    <t>Table OP2.2</t>
  </si>
  <si>
    <t>Table OP2.2 - 2021/22 figures do notinclude West Dunbartonshire CAB.</t>
  </si>
  <si>
    <t>Table OP3.3</t>
  </si>
  <si>
    <t xml:space="preserve">Table OP3.3 -2021/22 figures do not include West Dunbartonshire CAB. 2020/21, 2019/20 and 2018/19 figures for Mandatory Reconsiderations Won and Lost do not include West Dunbartonshire CAB. </t>
  </si>
  <si>
    <t>Table OP3.4</t>
  </si>
  <si>
    <t xml:space="preserve">Table OP3.4 - 2020/21, 2019/20 and 2018/29 figures for Appeals Won and Lost do not include West Dunbartonshire CAB. </t>
  </si>
  <si>
    <t>Table OC1.1</t>
  </si>
  <si>
    <t>Table OC1.1 - 2021/22 figures for other verified welfare benefits financial gain do not include Working4U. 2021/22 figures for financial gain from awards, mandatory reconsiderations and appeals do not include West Dunbartonshire CAB. 2020/21 figures for financial gain from awards, mandatory reconsiderations and appeals do not include Clydebank Independent Resource Centre. 2020/21 figures for unverfied financial gain do not include West Dunbartonshire CAB and Clydebank Independent Resource Centre.</t>
  </si>
  <si>
    <t>Table OC1.2</t>
  </si>
  <si>
    <t>Table OC1.2 - 2021/22 figures do not include West Dunbartonshire CAB.</t>
  </si>
  <si>
    <t>In 2021/22 West Dunbartonshire Council funded 3 services to deliver Money and Welfare Rights Advice.</t>
  </si>
  <si>
    <t>One of these services is delivered internally within the council whilst the other two are externally commissioned to deliver advice.</t>
  </si>
  <si>
    <t xml:space="preserve">These services are listed below. </t>
  </si>
  <si>
    <t>Internal Service</t>
  </si>
  <si>
    <t>Service Name</t>
  </si>
  <si>
    <t>Advice Provided</t>
  </si>
  <si>
    <t>Working4U</t>
  </si>
  <si>
    <t>Money &amp; Welfare Rights Advice</t>
  </si>
  <si>
    <t>External Services</t>
  </si>
  <si>
    <t>West Dunbartonshire CAB</t>
  </si>
  <si>
    <r>
      <t>Clydebank Independent Resource Centre</t>
    </r>
    <r>
      <rPr>
        <vertAlign val="superscript"/>
        <sz val="11"/>
        <color theme="1"/>
        <rFont val="Calibri"/>
        <family val="2"/>
        <scheme val="minor"/>
      </rPr>
      <t>1</t>
    </r>
  </si>
  <si>
    <t xml:space="preserve">1. Clydebank Independent Resource Centre closed 31st March 2022 and were unable to provide any data for 2021/22. </t>
  </si>
  <si>
    <t>Referral Type</t>
  </si>
  <si>
    <t>Clients by Demographics</t>
  </si>
  <si>
    <t>Gender</t>
  </si>
  <si>
    <t>Table C2.1</t>
  </si>
  <si>
    <t>Age</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</si>
  <si>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</si>
  <si>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</si>
  <si>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</si>
  <si>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</si>
  <si>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</si>
  <si>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</si>
  <si>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</si>
  <si>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</si>
  <si>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</si>
  <si>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</si>
  <si>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</si>
  <si>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</si>
  <si>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</si>
  <si>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</si>
  <si>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</si>
  <si>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</si>
  <si>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</si>
  <si>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</si>
  <si>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</si>
  <si>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</si>
  <si>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</si>
  <si>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</si>
  <si>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</si>
  <si>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</si>
  <si>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</si>
  <si>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</si>
  <si>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</si>
  <si>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</si>
  <si>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</si>
  <si>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</si>
  <si>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</si>
  <si>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</si>
  <si>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</si>
  <si>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</si>
  <si>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</si>
  <si>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</si>
  <si>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</si>
  <si>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</si>
  <si>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</si>
  <si>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</si>
  <si>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</si>
  <si>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</si>
  <si>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</si>
  <si>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</si>
  <si>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</si>
  <si>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</si>
  <si>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</si>
  <si>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</si>
  <si>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</si>
  <si>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</si>
  <si>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</si>
  <si>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</si>
  <si>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</si>
  <si>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</si>
  <si>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</si>
  <si>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</si>
  <si>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</si>
  <si>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</si>
  <si>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</si>
  <si>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</si>
  <si>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</si>
  <si>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</si>
  <si>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</si>
  <si>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</si>
  <si>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</si>
  <si>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</si>
  <si>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</si>
  <si>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</si>
  <si>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</si>
  <si>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</si>
  <si>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</si>
  <si>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</si>
  <si>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</si>
  <si>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</si>
  <si>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</si>
  <si>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</si>
  <si>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</si>
  <si>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</si>
  <si>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</si>
  <si>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</si>
  <si>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</si>
  <si>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</si>
  <si>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</si>
  <si>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</si>
  <si>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</si>
  <si>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</si>
  <si>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</si>
  <si>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</si>
  <si>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</si>
  <si>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</si>
  <si>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</si>
  <si>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</si>
  <si>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</si>
  <si>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</si>
  <si>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</si>
  <si>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</si>
  <si>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</si>
  <si>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</si>
  <si>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</si>
  <si>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</si>
  <si>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</si>
  <si>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</si>
  <si>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</si>
  <si>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</si>
  <si>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</si>
  <si>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</si>
  <si>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</si>
  <si>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</si>
  <si>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</si>
  <si>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</si>
  <si>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</si>
  <si>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</si>
  <si>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</si>
  <si>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</si>
  <si>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</si>
  <si>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</si>
  <si>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</si>
  <si>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</si>
  <si>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</si>
  <si>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</si>
  <si>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</si>
  <si>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</si>
  <si>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</si>
  <si>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</si>
  <si>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</si>
  <si>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</si>
  <si>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</si>
  <si>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</si>
  <si>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</si>
  <si>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</si>
  <si>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</si>
  <si>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</si>
  <si>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</si>
  <si>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</si>
  <si>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</si>
  <si>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</si>
  <si>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</si>
  <si>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</si>
  <si>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</si>
  <si>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</si>
  <si>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</si>
  <si>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</si>
  <si>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</si>
  <si>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</si>
  <si>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</si>
  <si>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</si>
  <si>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</si>
  <si>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</si>
  <si>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</si>
  <si>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</si>
  <si>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</si>
  <si>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</si>
  <si>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</si>
  <si>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</si>
  <si>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</si>
  <si>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</si>
  <si>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</si>
  <si>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</si>
  <si>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</si>
  <si>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</si>
  <si>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</si>
  <si>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</si>
  <si>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</si>
  <si>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</si>
  <si>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</si>
  <si>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</si>
  <si>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</si>
  <si>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</si>
  <si>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</si>
  <si>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</si>
  <si>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</si>
  <si>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</si>
  <si>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</si>
  <si>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</si>
  <si>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</si>
  <si>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</si>
  <si>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</si>
  <si>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</si>
  <si>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</si>
  <si>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</si>
  <si>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</si>
  <si>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</si>
  <si>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</si>
  <si>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</si>
  <si>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</si>
  <si>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</si>
  <si>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</si>
  <si>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</si>
  <si>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</si>
  <si>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</si>
  <si>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</si>
  <si>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</si>
  <si>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</si>
  <si>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</si>
  <si>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</si>
  <si>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</si>
  <si>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</si>
  <si>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</si>
  <si>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</si>
  <si>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</si>
  <si>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</si>
  <si>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</si>
  <si>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</si>
  <si>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Total Referrals</t>
  </si>
  <si>
    <t>Breakdown of Referrals</t>
  </si>
  <si>
    <t>Contact Information</t>
  </si>
  <si>
    <t>Contact Channel</t>
  </si>
  <si>
    <t>Online Support</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</si>
  <si>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</si>
  <si>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</si>
  <si>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</si>
  <si>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</si>
  <si>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</si>
  <si>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</si>
  <si>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</si>
  <si>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</si>
  <si>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</si>
  <si>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</si>
  <si>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</si>
  <si>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</si>
  <si>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</si>
  <si>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</si>
  <si>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</si>
  <si>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</si>
  <si>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</si>
  <si>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</si>
  <si>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</si>
  <si>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</si>
  <si>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</si>
  <si>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</si>
  <si>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</si>
  <si>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</si>
  <si>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</si>
  <si>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</si>
  <si>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</si>
  <si>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</si>
  <si>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</si>
  <si>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</si>
  <si>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</si>
  <si>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</si>
  <si>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</si>
  <si>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</si>
  <si>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</si>
  <si>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</si>
  <si>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</si>
  <si>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</si>
  <si>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</si>
  <si>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</si>
  <si>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</si>
  <si>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</si>
  <si>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</si>
  <si>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</si>
  <si>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</si>
  <si>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</si>
  <si>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</si>
  <si>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</si>
  <si>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</si>
  <si>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</si>
  <si>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</si>
  <si>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</si>
  <si>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</si>
  <si>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</si>
  <si>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</si>
  <si>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</si>
  <si>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</si>
  <si>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</si>
  <si>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</si>
  <si>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</si>
  <si>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</si>
  <si>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</si>
  <si>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</si>
  <si>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</si>
  <si>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</si>
  <si>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</si>
  <si>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</si>
  <si>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</si>
  <si>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</si>
  <si>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</si>
  <si>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</si>
  <si>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</si>
  <si>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</si>
  <si>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</si>
  <si>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</si>
  <si>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</si>
  <si>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</si>
  <si>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</si>
  <si>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</si>
  <si>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</si>
  <si>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</si>
  <si>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</si>
  <si>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</si>
  <si>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</si>
  <si>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</si>
  <si>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</si>
  <si>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</si>
  <si>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</si>
  <si>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</si>
  <si>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</si>
  <si>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Total Appeals &amp; Outcomes</t>
  </si>
  <si>
    <t>Table OP3.2</t>
  </si>
  <si>
    <t>Breakdown of Claims &amp; Awards</t>
  </si>
  <si>
    <t>Breakdown of Mandatory Reconsiderations &amp; Outcomes</t>
  </si>
  <si>
    <t>Breakdown of Appeals &amp; Outcomes</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</si>
  <si>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</si>
  <si>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</si>
  <si>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</si>
  <si>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</si>
  <si>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</si>
  <si>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</si>
  <si>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</si>
  <si>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</si>
  <si>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</si>
  <si>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</si>
  <si>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</si>
  <si>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</si>
  <si>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</si>
  <si>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</si>
  <si>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</si>
  <si>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</si>
  <si>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</si>
  <si>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</si>
  <si>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</si>
  <si>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</si>
  <si>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</si>
  <si>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</si>
  <si>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</si>
  <si>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</si>
  <si>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</si>
  <si>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</si>
  <si>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</si>
  <si>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</si>
  <si>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</si>
  <si>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</si>
  <si>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</si>
  <si>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</si>
  <si>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</si>
  <si>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</si>
  <si>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</si>
  <si>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</si>
  <si>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</si>
  <si>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</si>
  <si>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</si>
  <si>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</si>
  <si>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</si>
  <si>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</si>
  <si>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</si>
  <si>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</si>
  <si>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</si>
  <si>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</si>
  <si>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</si>
  <si>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</si>
  <si>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</si>
  <si>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</si>
  <si>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</si>
  <si>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</si>
  <si>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</si>
  <si>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</si>
  <si>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</si>
  <si>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</si>
  <si>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</si>
  <si>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</si>
  <si>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</si>
  <si>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</si>
  <si>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</si>
  <si>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</si>
  <si>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</si>
  <si>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</si>
  <si>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</si>
  <si>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</si>
  <si>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</si>
  <si>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</si>
  <si>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</si>
  <si>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</si>
  <si>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</si>
  <si>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</si>
  <si>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</si>
  <si>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</si>
  <si>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</si>
  <si>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</si>
  <si>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</si>
  <si>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</si>
  <si>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</si>
  <si>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</si>
  <si>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</si>
  <si>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</si>
  <si>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</si>
  <si>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</si>
  <si>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</si>
  <si>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</si>
  <si>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</si>
  <si>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</si>
  <si>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</si>
  <si>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</si>
  <si>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</si>
  <si>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</si>
  <si>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</si>
  <si>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</si>
  <si>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</si>
  <si>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</si>
  <si>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</si>
  <si>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</si>
  <si>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</si>
  <si>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</si>
  <si>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</si>
  <si>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</si>
  <si>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</si>
  <si>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</si>
  <si>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</si>
  <si>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</si>
  <si>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</si>
  <si>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</si>
  <si>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</si>
  <si>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</si>
  <si>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</si>
  <si>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</si>
  <si>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</si>
  <si>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</si>
  <si>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</si>
  <si>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</si>
  <si>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</si>
  <si>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</si>
  <si>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</si>
  <si>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</si>
  <si>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</si>
  <si>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</si>
  <si>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</si>
  <si>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</si>
  <si>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Lothian</t>
  </si>
  <si>
    <r>
      <t>Chart C2.7 Proportion of 2021/22 Money &amp; Welfare Rights Advice Clients in West Dunbartonshire and Scotland by Housing Tenure</t>
    </r>
    <r>
      <rPr>
        <b/>
        <vertAlign val="superscript"/>
        <sz val="11"/>
        <color rgb="FF000000"/>
        <rFont val="Calibri"/>
        <family val="2"/>
        <scheme val="minor"/>
      </rPr>
      <t>1</t>
    </r>
  </si>
  <si>
    <t>1. Figures exclude "Not Recorded" and "Prefer not to answer"</t>
  </si>
  <si>
    <t>Chart C3.3 Total utility arrears debt owed in West Dunbartonshire, 2017/18 to 2021/22</t>
  </si>
  <si>
    <t>Chart A1.3 Proportion of 2021/22 referrals by category in West Dunbartonshire and Scotland</t>
  </si>
  <si>
    <t>Charts</t>
  </si>
  <si>
    <t>Housing Tenure Chart</t>
  </si>
  <si>
    <t>Utility Arrears Chart</t>
  </si>
  <si>
    <t>Referrals Chart</t>
  </si>
  <si>
    <t>Table C2.9 - 2021/22 figures do not include West Dunbartonshire CAB. 2020/21 figures do not include Working4U and West Dunbartonshire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</si>
</sst>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4">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4"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0"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5" xfId="0" applyFont="1" applyFill="1" applyBorder="1" applyAlignment="1">
      <alignment horizontal="left" indent="2"/>
    </xf>
    <xf numFmtId="0" fontId="1" fillId="3" borderId="75"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6" xfId="0" applyFont="1" applyFill="1" applyBorder="1" applyAlignment="1">
      <alignment horizontal="left" indent="2"/>
    </xf>
    <xf numFmtId="166" fontId="17" fillId="2" borderId="77"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9" xfId="0" applyFont="1" applyFill="1" applyBorder="1" applyAlignment="1">
      <alignment horizontal="center" wrapText="1"/>
    </xf>
    <xf numFmtId="0" fontId="0" fillId="2" borderId="70"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0"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0" xfId="0" applyNumberFormat="1" applyFont="1" applyFill="1" applyBorder="1" applyAlignment="1">
      <alignment horizontal="right"/>
    </xf>
    <xf numFmtId="166" fontId="17" fillId="2" borderId="81"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67" xfId="0" applyFill="1" applyBorder="1" applyAlignment="1">
      <alignment horizontal="left" wrapText="1" indent="2"/>
    </xf>
    <xf numFmtId="0" fontId="0" fillId="2" borderId="48" xfId="0" applyFill="1" applyBorder="1" applyAlignment="1">
      <alignment horizontal="left" wrapText="1" indent="2"/>
    </xf>
    <xf numFmtId="0" fontId="0" fillId="2" borderId="68" xfId="0" applyFill="1" applyBorder="1" applyAlignment="1">
      <alignment horizontal="left" wrapText="1" indent="2"/>
    </xf>
    <xf numFmtId="0" fontId="14" fillId="4" borderId="48" xfId="0" applyFont="1" applyFill="1" applyBorder="1" applyAlignment="1">
      <alignment wrapText="1"/>
    </xf>
    <xf numFmtId="0" fontId="14" fillId="4" borderId="66" xfId="0" applyFont="1" applyFill="1" applyBorder="1"/>
    <xf numFmtId="0" fontId="13" fillId="0" borderId="69" xfId="0" applyFont="1" applyBorder="1" applyAlignment="1">
      <alignment horizontal="left" wrapText="1" indent="2"/>
    </xf>
    <xf numFmtId="0" fontId="0" fillId="2" borderId="72" xfId="0" applyFill="1" applyBorder="1" applyAlignment="1">
      <alignment horizontal="left" wrapText="1" indent="2"/>
    </xf>
    <xf numFmtId="0" fontId="0" fillId="2" borderId="71"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8"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8"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8"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0"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0" xfId="5" applyNumberFormat="1" applyFont="1" applyFill="1" applyBorder="1" applyAlignment="1">
      <alignment horizontal="right"/>
    </xf>
    <xf numFmtId="166" fontId="17" fillId="3" borderId="73"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6"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9" xfId="2" applyFont="1" applyFill="1" applyBorder="1" applyAlignment="1">
      <alignment horizontal="right"/>
    </xf>
    <xf numFmtId="9" fontId="17" fillId="3" borderId="39" xfId="2" applyFont="1" applyFill="1" applyBorder="1" applyAlignment="1">
      <alignment horizontal="right"/>
    </xf>
    <xf numFmtId="9" fontId="17" fillId="3" borderId="85"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3"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6"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0"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3" xfId="1" applyNumberFormat="1" applyFont="1" applyFill="1" applyBorder="1"/>
    <xf numFmtId="164" fontId="17" fillId="2" borderId="86"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0"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0"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2" xfId="1" applyNumberFormat="1" applyFont="1" applyFill="1" applyBorder="1" applyAlignment="1">
      <alignment horizontal="center"/>
    </xf>
    <xf numFmtId="164" fontId="1" fillId="3" borderId="75" xfId="1" applyNumberFormat="1" applyFont="1" applyFill="1" applyBorder="1" applyAlignment="1">
      <alignment horizontal="center"/>
    </xf>
    <xf numFmtId="9" fontId="0" fillId="3" borderId="84" xfId="2" applyFont="1" applyFill="1" applyBorder="1" applyAlignment="1">
      <alignment horizontal="center"/>
    </xf>
    <xf numFmtId="9" fontId="0" fillId="2" borderId="84" xfId="2" applyFont="1" applyFill="1" applyBorder="1" applyAlignment="1">
      <alignment horizontal="center"/>
    </xf>
    <xf numFmtId="9" fontId="0" fillId="2" borderId="83" xfId="2" applyFont="1" applyFill="1" applyBorder="1" applyAlignment="1">
      <alignment horizontal="center"/>
    </xf>
    <xf numFmtId="9" fontId="17" fillId="2" borderId="88" xfId="2" applyFont="1" applyFill="1" applyBorder="1" applyAlignment="1">
      <alignment horizontal="center"/>
    </xf>
    <xf numFmtId="9" fontId="17" fillId="2" borderId="84" xfId="2" applyFont="1" applyFill="1" applyBorder="1" applyAlignment="1">
      <alignment horizontal="center"/>
    </xf>
    <xf numFmtId="9" fontId="17" fillId="2" borderId="89" xfId="2" applyFont="1" applyFill="1" applyBorder="1" applyAlignment="1">
      <alignment horizontal="center"/>
    </xf>
    <xf numFmtId="9" fontId="17" fillId="3" borderId="88" xfId="2" applyFont="1" applyFill="1" applyBorder="1" applyAlignment="1">
      <alignment horizontal="center"/>
    </xf>
    <xf numFmtId="9" fontId="17" fillId="3" borderId="89" xfId="2" applyFont="1" applyFill="1" applyBorder="1" applyAlignment="1">
      <alignment horizontal="center"/>
    </xf>
    <xf numFmtId="0" fontId="1" fillId="3" borderId="90"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4" xfId="0" applyFont="1" applyFill="1" applyBorder="1"/>
    <xf numFmtId="0" fontId="2" fillId="2" borderId="95" xfId="0" applyFont="1" applyFill="1" applyBorder="1"/>
    <xf numFmtId="0" fontId="2" fillId="2" borderId="87"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2"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2"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3"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6"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3"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6" xfId="1" applyNumberFormat="1" applyFont="1" applyFill="1" applyBorder="1" applyAlignment="1">
      <alignment horizontal="center"/>
    </xf>
    <xf numFmtId="164" fontId="17" fillId="3" borderId="73" xfId="1" applyNumberFormat="1" applyFont="1" applyFill="1" applyBorder="1" applyAlignment="1">
      <alignment horizontal="center"/>
    </xf>
    <xf numFmtId="164" fontId="17" fillId="3" borderId="86" xfId="1" applyNumberFormat="1" applyFont="1" applyFill="1" applyBorder="1" applyAlignment="1">
      <alignment horizontal="center"/>
    </xf>
    <xf numFmtId="164" fontId="1" fillId="3" borderId="91" xfId="1" applyNumberFormat="1" applyFont="1" applyFill="1" applyBorder="1" applyAlignment="1">
      <alignment horizontal="center"/>
    </xf>
    <xf numFmtId="9" fontId="1" fillId="3" borderId="75"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0" xfId="1" applyNumberFormat="1" applyFont="1" applyFill="1" applyBorder="1" applyAlignment="1">
      <alignment horizontal="center"/>
    </xf>
    <xf numFmtId="166" fontId="17" fillId="3" borderId="80"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2" xfId="1" applyNumberFormat="1" applyFont="1" applyFill="1" applyBorder="1" applyAlignment="1">
      <alignment horizontal="center"/>
    </xf>
    <xf numFmtId="166" fontId="1" fillId="3" borderId="75"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6" xfId="2" applyNumberFormat="1" applyFont="1" applyFill="1" applyBorder="1" applyAlignment="1">
      <alignment horizontal="center"/>
    </xf>
    <xf numFmtId="166" fontId="17" fillId="2" borderId="73" xfId="2" applyNumberFormat="1" applyFont="1" applyFill="1" applyBorder="1" applyAlignment="1">
      <alignment horizontal="center"/>
    </xf>
    <xf numFmtId="166" fontId="17" fillId="3" borderId="73" xfId="2" applyNumberFormat="1" applyFont="1" applyFill="1" applyBorder="1" applyAlignment="1">
      <alignment horizontal="center"/>
    </xf>
    <xf numFmtId="166" fontId="17" fillId="3" borderId="86" xfId="2" applyNumberFormat="1" applyFont="1" applyFill="1" applyBorder="1" applyAlignment="1">
      <alignment horizontal="center"/>
    </xf>
    <xf numFmtId="166" fontId="1" fillId="3" borderId="91"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2" xfId="2" applyNumberFormat="1" applyFont="1" applyFill="1" applyBorder="1" applyAlignment="1">
      <alignment horizontal="center"/>
    </xf>
    <xf numFmtId="166" fontId="17" fillId="3" borderId="92"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3"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0" fontId="13" fillId="0" borderId="71" xfId="0" applyFont="1" applyBorder="1" applyAlignment="1">
      <alignment horizontal="left" wrapText="1" indent="2"/>
    </xf>
    <xf numFmtId="0" fontId="0" fillId="2" borderId="69" xfId="0" applyFill="1" applyBorder="1" applyAlignment="1">
      <alignment horizontal="left" indent="2"/>
    </xf>
    <xf numFmtId="0" fontId="14" fillId="4" borderId="2" xfId="0" applyFont="1" applyFill="1" applyBorder="1" applyAlignment="1">
      <alignment wrapText="1"/>
    </xf>
    <xf numFmtId="0" fontId="13" fillId="5" borderId="71" xfId="0" applyFont="1" applyFill="1" applyBorder="1" applyAlignment="1">
      <alignment horizontal="left" wrapText="1" indent="2"/>
    </xf>
    <xf numFmtId="0" fontId="14" fillId="4" borderId="11" xfId="0" applyFont="1" applyFill="1" applyBorder="1" applyAlignment="1">
      <alignment wrapText="1"/>
    </xf>
    <xf numFmtId="0" fontId="0" fillId="2" borderId="72" xfId="0" applyFill="1" applyBorder="1" applyAlignment="1">
      <alignment horizontal="left" indent="2"/>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0" fontId="6" fillId="0" borderId="0" xfId="4"/>
    <xf numFmtId="0" fontId="6" fillId="2" borderId="71" xfId="4" applyFill="1" applyBorder="1"/>
    <xf numFmtId="0" fontId="6" fillId="2" borderId="69" xfId="4" applyFill="1" applyBorder="1"/>
    <xf numFmtId="0" fontId="6" fillId="2" borderId="72" xfId="4" applyFill="1" applyBorder="1"/>
    <xf numFmtId="0" fontId="6" fillId="5" borderId="0" xfId="4" applyFill="1"/>
    <xf numFmtId="0" fontId="23" fillId="5" borderId="0" xfId="0" applyFont="1" applyFill="1"/>
    <xf numFmtId="0" fontId="25" fillId="5" borderId="0" xfId="0" applyFont="1" applyFill="1"/>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9"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3"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9"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6" xfId="0" applyFont="1" applyFill="1" applyBorder="1" applyAlignment="1">
      <alignment horizontal="center"/>
    </xf>
    <xf numFmtId="0" fontId="2" fillId="2" borderId="85"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3"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6" xfId="0" applyFont="1" applyFill="1" applyBorder="1" applyAlignment="1">
      <alignment horizontal="center"/>
    </xf>
    <xf numFmtId="0" fontId="7" fillId="2" borderId="85"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3"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Data'!$C$2</c:f>
              <c:strCache>
                <c:ptCount val="1"/>
                <c:pt idx="0">
                  <c:v>West Dunbartonshire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alpha val="99000"/>
                  </a:schemeClr>
                </a:solidFill>
              </a:ln>
              <a:effectLst/>
            </c:spPr>
            <c:extLst>
              <c:ext xmlns:c16="http://schemas.microsoft.com/office/drawing/2014/chart" uri="{C3380CC4-5D6E-409C-BE32-E72D297353CC}">
                <c16:uniqueId val="{00000002-AF41-4345-9790-74E260DFD2D4}"/>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Owner Occupied</c:v>
                </c:pt>
                <c:pt idx="1">
                  <c:v>Social Rented</c:v>
                </c:pt>
                <c:pt idx="2">
                  <c:v>Private Rented</c:v>
                </c:pt>
                <c:pt idx="3">
                  <c:v>Other</c:v>
                </c:pt>
              </c:strCache>
            </c:strRef>
          </c:cat>
          <c:val>
            <c:numRef>
              <c:f>'Chart Data'!$C$15:$F$15</c:f>
              <c:numCache>
                <c:formatCode>0%</c:formatCode>
                <c:ptCount val="4"/>
                <c:pt idx="0">
                  <c:v>0.3145328069185937</c:v>
                </c:pt>
                <c:pt idx="1">
                  <c:v>0.52039857115999244</c:v>
                </c:pt>
                <c:pt idx="2">
                  <c:v>6.8433916149652191E-2</c:v>
                </c:pt>
                <c:pt idx="3">
                  <c:v>9.6634705771761614E-2</c:v>
                </c:pt>
              </c:numCache>
            </c:numRef>
          </c:val>
          <c:extLst>
            <c:ext xmlns:c16="http://schemas.microsoft.com/office/drawing/2014/chart" uri="{C3380CC4-5D6E-409C-BE32-E72D297353CC}">
              <c16:uniqueId val="{00000000-AF41-4345-9790-74E260DFD2D4}"/>
            </c:ext>
          </c:extLst>
        </c:ser>
        <c:ser>
          <c:idx val="1"/>
          <c:order val="1"/>
          <c:tx>
            <c:strRef>
              <c:f>'Chart Data'!$I$2</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AF41-4345-9790-74E260DFD2D4}"/>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Owner Occupied</c:v>
                </c:pt>
                <c:pt idx="1">
                  <c:v>Social Rented</c:v>
                </c:pt>
                <c:pt idx="2">
                  <c:v>Private Rented</c:v>
                </c:pt>
                <c:pt idx="3">
                  <c:v>Other</c:v>
                </c:pt>
              </c:strCache>
            </c:strRef>
          </c:cat>
          <c:val>
            <c:numRef>
              <c:f>'Chart Data'!$I$15:$L$15</c:f>
              <c:numCache>
                <c:formatCode>0%</c:formatCode>
                <c:ptCount val="4"/>
                <c:pt idx="0">
                  <c:v>0.24080655246046631</c:v>
                </c:pt>
                <c:pt idx="1">
                  <c:v>0.47721109383888249</c:v>
                </c:pt>
                <c:pt idx="2">
                  <c:v>0.1232569966757493</c:v>
                </c:pt>
                <c:pt idx="3">
                  <c:v>0.15872535702490181</c:v>
                </c:pt>
              </c:numCache>
            </c:numRef>
          </c:val>
          <c:extLst>
            <c:ext xmlns:c16="http://schemas.microsoft.com/office/drawing/2014/chart" uri="{C3380CC4-5D6E-409C-BE32-E72D297353CC}">
              <c16:uniqueId val="{00000001-AF41-4345-9790-74E260DFD2D4}"/>
            </c:ext>
          </c:extLst>
        </c:ser>
        <c:dLbls>
          <c:dLblPos val="outEnd"/>
          <c:showLegendKey val="0"/>
          <c:showVal val="1"/>
          <c:showCatName val="0"/>
          <c:showSerName val="0"/>
          <c:showPercent val="0"/>
          <c:showBubbleSize val="0"/>
        </c:dLbls>
        <c:gapWidth val="219"/>
        <c:overlap val="-27"/>
        <c:axId val="941692815"/>
        <c:axId val="1365082703"/>
      </c:barChart>
      <c:catAx>
        <c:axId val="941692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65082703"/>
        <c:crosses val="autoZero"/>
        <c:auto val="1"/>
        <c:lblAlgn val="ctr"/>
        <c:lblOffset val="100"/>
        <c:noMultiLvlLbl val="0"/>
      </c:catAx>
      <c:valAx>
        <c:axId val="1365082703"/>
        <c:scaling>
          <c:orientation val="minMax"/>
        </c:scaling>
        <c:delete val="1"/>
        <c:axPos val="l"/>
        <c:numFmt formatCode="0%" sourceLinked="1"/>
        <c:majorTickMark val="none"/>
        <c:minorTickMark val="none"/>
        <c:tickLblPos val="nextTo"/>
        <c:crossAx val="941692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75000"/>
                </a:schemeClr>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Debt!$C$73:$G$73</c:f>
              <c:strCache>
                <c:ptCount val="5"/>
                <c:pt idx="0">
                  <c:v>2017/18</c:v>
                </c:pt>
                <c:pt idx="1">
                  <c:v>2018/19</c:v>
                </c:pt>
                <c:pt idx="2">
                  <c:v>2019/20</c:v>
                </c:pt>
                <c:pt idx="3">
                  <c:v>2020/21</c:v>
                </c:pt>
                <c:pt idx="4">
                  <c:v>2021/22</c:v>
                </c:pt>
              </c:strCache>
            </c:strRef>
          </c:cat>
          <c:val>
            <c:numRef>
              <c:f>Debt!$C$84:$G$84</c:f>
              <c:numCache>
                <c:formatCode>"£"#,##0</c:formatCode>
                <c:ptCount val="5"/>
                <c:pt idx="0">
                  <c:v>130753.23</c:v>
                </c:pt>
                <c:pt idx="1">
                  <c:v>121194.12068000001</c:v>
                </c:pt>
                <c:pt idx="2">
                  <c:v>102972.87</c:v>
                </c:pt>
                <c:pt idx="3">
                  <c:v>118500.65</c:v>
                </c:pt>
                <c:pt idx="4">
                  <c:v>149278.98000000001</c:v>
                </c:pt>
              </c:numCache>
            </c:numRef>
          </c:val>
          <c:smooth val="0"/>
          <c:extLst>
            <c:ext xmlns:c16="http://schemas.microsoft.com/office/drawing/2014/chart" uri="{C3380CC4-5D6E-409C-BE32-E72D297353CC}">
              <c16:uniqueId val="{00000000-CE56-4C55-AC6A-5AC8697F363E}"/>
            </c:ext>
          </c:extLst>
        </c:ser>
        <c:dLbls>
          <c:dLblPos val="t"/>
          <c:showLegendKey val="0"/>
          <c:showVal val="1"/>
          <c:showCatName val="0"/>
          <c:showSerName val="0"/>
          <c:showPercent val="0"/>
          <c:showBubbleSize val="0"/>
        </c:dLbls>
        <c:smooth val="0"/>
        <c:axId val="929778191"/>
        <c:axId val="929734367"/>
      </c:lineChart>
      <c:catAx>
        <c:axId val="92977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29734367"/>
        <c:crosses val="autoZero"/>
        <c:auto val="1"/>
        <c:lblAlgn val="ctr"/>
        <c:lblOffset val="100"/>
        <c:noMultiLvlLbl val="0"/>
      </c:catAx>
      <c:valAx>
        <c:axId val="929734367"/>
        <c:scaling>
          <c:orientation val="minMax"/>
        </c:scaling>
        <c:delete val="1"/>
        <c:axPos val="l"/>
        <c:numFmt formatCode="&quot;£&quot;#,##0" sourceLinked="1"/>
        <c:majorTickMark val="none"/>
        <c:minorTickMark val="none"/>
        <c:tickLblPos val="nextTo"/>
        <c:crossAx val="929778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Volume!$C$36</c:f>
              <c:strCache>
                <c:ptCount val="1"/>
                <c:pt idx="0">
                  <c:v>Total self-referrals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noFill/>
              </a:ln>
              <a:effectLst/>
            </c:spPr>
            <c:extLst>
              <c:ext xmlns:c16="http://schemas.microsoft.com/office/drawing/2014/chart" uri="{C3380CC4-5D6E-409C-BE32-E72D297353CC}">
                <c16:uniqueId val="{00000002-9A56-42CB-9270-5F3C8430AB11}"/>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West Dunbartonshire</c:v>
                </c:pt>
                <c:pt idx="1">
                  <c:v>Scotland</c:v>
                </c:pt>
              </c:strCache>
            </c:strRef>
          </c:cat>
          <c:val>
            <c:numRef>
              <c:f>(Volume!$C$48,Volume!$E$48)</c:f>
              <c:numCache>
                <c:formatCode>0%</c:formatCode>
                <c:ptCount val="2"/>
                <c:pt idx="0">
                  <c:v>0.43103858980466891</c:v>
                </c:pt>
                <c:pt idx="1">
                  <c:v>0.61926230814863115</c:v>
                </c:pt>
              </c:numCache>
            </c:numRef>
          </c:val>
          <c:extLst>
            <c:ext xmlns:c16="http://schemas.microsoft.com/office/drawing/2014/chart" uri="{C3380CC4-5D6E-409C-BE32-E72D297353CC}">
              <c16:uniqueId val="{00000000-9A56-42CB-9270-5F3C8430AB11}"/>
            </c:ext>
          </c:extLst>
        </c:ser>
        <c:ser>
          <c:idx val="1"/>
          <c:order val="1"/>
          <c:tx>
            <c:strRef>
              <c:f>Volume!$D$36</c:f>
              <c:strCache>
                <c:ptCount val="1"/>
                <c:pt idx="0">
                  <c:v>Total referrals from other organisations/services</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4-9A56-42CB-9270-5F3C8430AB11}"/>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West Dunbartonshire</c:v>
                </c:pt>
                <c:pt idx="1">
                  <c:v>Scotland</c:v>
                </c:pt>
              </c:strCache>
            </c:strRef>
          </c:cat>
          <c:val>
            <c:numRef>
              <c:f>(Volume!$D$48,Volume!$F$48)</c:f>
              <c:numCache>
                <c:formatCode>0%</c:formatCode>
                <c:ptCount val="2"/>
                <c:pt idx="0">
                  <c:v>0.56896141019533109</c:v>
                </c:pt>
                <c:pt idx="1">
                  <c:v>0.38073769185136885</c:v>
                </c:pt>
              </c:numCache>
            </c:numRef>
          </c:val>
          <c:extLst>
            <c:ext xmlns:c16="http://schemas.microsoft.com/office/drawing/2014/chart" uri="{C3380CC4-5D6E-409C-BE32-E72D297353CC}">
              <c16:uniqueId val="{00000001-9A56-42CB-9270-5F3C8430AB11}"/>
            </c:ext>
          </c:extLst>
        </c:ser>
        <c:dLbls>
          <c:showLegendKey val="0"/>
          <c:showVal val="1"/>
          <c:showCatName val="0"/>
          <c:showSerName val="0"/>
          <c:showPercent val="0"/>
          <c:showBubbleSize val="0"/>
        </c:dLbls>
        <c:gapWidth val="219"/>
        <c:overlap val="100"/>
        <c:axId val="934300911"/>
        <c:axId val="1370680287"/>
      </c:barChart>
      <c:catAx>
        <c:axId val="934300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70680287"/>
        <c:crosses val="autoZero"/>
        <c:auto val="1"/>
        <c:lblAlgn val="ctr"/>
        <c:lblOffset val="100"/>
        <c:noMultiLvlLbl val="0"/>
      </c:catAx>
      <c:valAx>
        <c:axId val="1370680287"/>
        <c:scaling>
          <c:orientation val="minMax"/>
          <c:max val="1"/>
        </c:scaling>
        <c:delete val="1"/>
        <c:axPos val="l"/>
        <c:numFmt formatCode="0%" sourceLinked="1"/>
        <c:majorTickMark val="out"/>
        <c:minorTickMark val="none"/>
        <c:tickLblPos val="nextTo"/>
        <c:crossAx val="93430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i="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244475</xdr:colOff>
      <xdr:row>3</xdr:row>
      <xdr:rowOff>76200</xdr:rowOff>
    </xdr:from>
    <xdr:to>
      <xdr:col>12</xdr:col>
      <xdr:colOff>133350</xdr:colOff>
      <xdr:row>33</xdr:row>
      <xdr:rowOff>168275</xdr:rowOff>
    </xdr:to>
    <xdr:grpSp>
      <xdr:nvGrpSpPr>
        <xdr:cNvPr id="20" name="Group 19" descr="The image is an infographic with a series of boxes describing the key points. The boxes show:&#10;- The proportion of local authority funded money and welfare rights advice clients in West Dunbartonshire listed as having an Owner Occupied housing tenure in 2021/22 was 7 percentage points higher than for Scotland &#10;- The total amount of utility arrears owed by West Dunbartonshire debt clients increased 26% between 2020/21 and 2021/22&#10;- Local authority funded money and welfare rights advice services in West Dunbartonshire supported a total of 7,150 clients in 2021/22 &#10;- 47% of initial contacts made to local authority funded money and welfare rights advice services in West Dunbartonshire were made through email, 27 percentage points higher than for Scotland&#10;- There was a £6 return in Verified Financial Gains for every £1 of local authority funding invested by West Dunbartonshire council during 2021/22 &#10;- The proportion of referrals from other organisations/services was &#10;19 percentage points greater in West Dunbartonshire than for Scotland in 2021/22 &#10;&#10;">
          <a:extLst>
            <a:ext uri="{FF2B5EF4-FFF2-40B4-BE49-F238E27FC236}">
              <a16:creationId xmlns:a16="http://schemas.microsoft.com/office/drawing/2014/main" id="{A5ADA7D0-0409-4CA0-B318-4A971BE31FF0}"/>
            </a:ext>
          </a:extLst>
        </xdr:cNvPr>
        <xdr:cNvGrpSpPr/>
      </xdr:nvGrpSpPr>
      <xdr:grpSpPr>
        <a:xfrm>
          <a:off x="244475" y="695325"/>
          <a:ext cx="7204075" cy="5807075"/>
          <a:chOff x="1828800" y="2032000"/>
          <a:chExt cx="7321550" cy="5492750"/>
        </a:xfrm>
      </xdr:grpSpPr>
      <xdr:sp macro="" textlink="">
        <xdr:nvSpPr>
          <xdr:cNvPr id="2" name="TextBox 1">
            <a:extLst>
              <a:ext uri="{FF2B5EF4-FFF2-40B4-BE49-F238E27FC236}">
                <a16:creationId xmlns:a16="http://schemas.microsoft.com/office/drawing/2014/main" id="{2A528E79-556E-4732-A7D8-24EC75D53669}"/>
              </a:ext>
            </a:extLst>
          </xdr:cNvPr>
          <xdr:cNvSpPr txBox="1"/>
        </xdr:nvSpPr>
        <xdr:spPr>
          <a:xfrm>
            <a:off x="1828800" y="2032000"/>
            <a:ext cx="3663950" cy="18478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local authority funded money and welfare rights advice clients in West Dunbartonshire listed as having an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Owner Occupied</a:t>
            </a:r>
            <a:r>
              <a:rPr lang="en-GB" sz="1400" b="0" i="0" u="none" strike="noStrike" baseline="0">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housing tenure in 2021/22 was</a:t>
            </a:r>
            <a:r>
              <a:rPr lang="en-GB" sz="1400" b="0" i="0" u="none" strike="noStrike" baseline="0">
                <a:solidFill>
                  <a:schemeClr val="dk1"/>
                </a:solidFill>
                <a:effectLst/>
                <a:latin typeface="+mn-lt"/>
                <a:ea typeface="+mn-ea"/>
                <a:cs typeface="+mn-cs"/>
              </a:rPr>
              <a:t> </a:t>
            </a:r>
            <a:r>
              <a:rPr lang="en-GB" sz="2000" b="0" i="0" u="none" strike="noStrike" baseline="0">
                <a:solidFill>
                  <a:schemeClr val="accent5">
                    <a:lumMod val="75000"/>
                  </a:schemeClr>
                </a:solidFill>
                <a:effectLst/>
                <a:latin typeface="+mn-lt"/>
                <a:ea typeface="+mn-ea"/>
                <a:cs typeface="+mn-cs"/>
              </a:rPr>
              <a:t>7</a:t>
            </a:r>
            <a:r>
              <a:rPr lang="en-GB" sz="2000" b="0" i="0" u="none" strike="noStrike" baseline="30000">
                <a:solidFill>
                  <a:schemeClr val="accent5">
                    <a:lumMod val="75000"/>
                  </a:schemeClr>
                </a:solidFill>
                <a:effectLst/>
                <a:latin typeface="+mn-lt"/>
                <a:ea typeface="+mn-ea"/>
                <a:cs typeface="+mn-cs"/>
              </a:rPr>
              <a:t>1</a:t>
            </a:r>
            <a:r>
              <a:rPr lang="en-GB" sz="2000" b="0" i="0" u="none" strike="noStrike" baseline="0">
                <a:solidFill>
                  <a:schemeClr val="accent5">
                    <a:lumMod val="75000"/>
                  </a:schemeClr>
                </a:solidFill>
                <a:effectLst/>
                <a:latin typeface="+mn-lt"/>
                <a:ea typeface="+mn-ea"/>
                <a:cs typeface="+mn-cs"/>
              </a:rPr>
              <a:t> percentage points </a:t>
            </a:r>
          </a:p>
          <a:p>
            <a:r>
              <a:rPr lang="en-GB" sz="1400" b="0" i="0" u="none" strike="noStrike" baseline="0">
                <a:solidFill>
                  <a:schemeClr val="dk1"/>
                </a:solidFill>
                <a:effectLst/>
                <a:latin typeface="+mn-lt"/>
                <a:ea typeface="+mn-ea"/>
                <a:cs typeface="+mn-cs"/>
              </a:rPr>
              <a:t>higher than for Scotland </a:t>
            </a:r>
            <a:endParaRPr lang="en-GB" sz="1400"/>
          </a:p>
        </xdr:txBody>
      </xdr:sp>
      <xdr:sp macro="" textlink="">
        <xdr:nvSpPr>
          <xdr:cNvPr id="3" name="TextBox 2">
            <a:extLst>
              <a:ext uri="{FF2B5EF4-FFF2-40B4-BE49-F238E27FC236}">
                <a16:creationId xmlns:a16="http://schemas.microsoft.com/office/drawing/2014/main" id="{11DC56D4-B70E-4EEE-88E1-FB0AC6D71BFA}"/>
              </a:ext>
            </a:extLst>
          </xdr:cNvPr>
          <xdr:cNvSpPr txBox="1"/>
        </xdr:nvSpPr>
        <xdr:spPr>
          <a:xfrm>
            <a:off x="5486400" y="2032000"/>
            <a:ext cx="3663950" cy="18478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utility arrears owed by West Dunbartonshire debt clients increased </a:t>
            </a:r>
            <a:br>
              <a:rPr lang="en-GB" sz="1400" b="0" i="0" u="none" strike="noStrike">
                <a:solidFill>
                  <a:schemeClr val="dk1"/>
                </a:solidFill>
                <a:effectLst/>
                <a:latin typeface="+mn-lt"/>
                <a:ea typeface="+mn-ea"/>
                <a:cs typeface="+mn-cs"/>
              </a:rPr>
            </a:br>
            <a:r>
              <a:rPr lang="en-GB" sz="3600" b="0" i="0" u="none" strike="noStrike">
                <a:solidFill>
                  <a:schemeClr val="accent2">
                    <a:lumMod val="75000"/>
                  </a:schemeClr>
                </a:solidFill>
                <a:effectLst/>
                <a:latin typeface="+mn-lt"/>
                <a:ea typeface="+mn-ea"/>
                <a:cs typeface="+mn-cs"/>
              </a:rPr>
              <a:t>26%</a:t>
            </a:r>
            <a:r>
              <a:rPr lang="en-GB" sz="2800" b="0" i="0" u="none" strike="noStrike" baseline="0">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between 2020/21 and 2021/22</a:t>
            </a:r>
            <a:endParaRPr lang="en-GB" sz="1400"/>
          </a:p>
        </xdr:txBody>
      </xdr:sp>
      <xdr:sp macro="" textlink="">
        <xdr:nvSpPr>
          <xdr:cNvPr id="4" name="TextBox 3">
            <a:extLst>
              <a:ext uri="{FF2B5EF4-FFF2-40B4-BE49-F238E27FC236}">
                <a16:creationId xmlns:a16="http://schemas.microsoft.com/office/drawing/2014/main" id="{C540EE29-A5BC-4202-BA8F-14D3EBD39A87}"/>
              </a:ext>
            </a:extLst>
          </xdr:cNvPr>
          <xdr:cNvSpPr txBox="1"/>
        </xdr:nvSpPr>
        <xdr:spPr>
          <a:xfrm>
            <a:off x="1828800" y="3879850"/>
            <a:ext cx="3663950" cy="18224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Local</a:t>
            </a:r>
            <a:r>
              <a:rPr lang="en-GB" sz="1400" b="0" i="0" u="none" strike="noStrike" baseline="0">
                <a:solidFill>
                  <a:schemeClr val="dk1"/>
                </a:solidFill>
                <a:effectLst/>
                <a:latin typeface="+mn-lt"/>
                <a:ea typeface="+mn-ea"/>
                <a:cs typeface="+mn-cs"/>
              </a:rPr>
              <a:t> a</a:t>
            </a:r>
            <a:r>
              <a:rPr lang="en-GB" sz="1400" b="0" i="0" u="none" strike="noStrike">
                <a:solidFill>
                  <a:schemeClr val="dk1"/>
                </a:solidFill>
                <a:effectLst/>
                <a:latin typeface="+mn-lt"/>
                <a:ea typeface="+mn-ea"/>
                <a:cs typeface="+mn-cs"/>
              </a:rPr>
              <a:t>uthority funded money and welfare rights advice services in West Dunbartonshire supported a total of </a:t>
            </a:r>
            <a:r>
              <a:rPr lang="en-GB" sz="2400" b="0" i="0" u="none" strike="noStrike">
                <a:solidFill>
                  <a:schemeClr val="accent2">
                    <a:lumMod val="75000"/>
                  </a:schemeClr>
                </a:solidFill>
                <a:effectLst/>
                <a:latin typeface="+mn-lt"/>
                <a:ea typeface="+mn-ea"/>
                <a:cs typeface="+mn-cs"/>
              </a:rPr>
              <a:t>7,150</a:t>
            </a:r>
            <a:r>
              <a:rPr lang="en-GB" sz="1800" b="0" i="0" u="none" strike="noStrike">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clients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in 2021/22</a:t>
            </a:r>
            <a:r>
              <a:rPr lang="en-GB" sz="1400"/>
              <a:t> </a:t>
            </a:r>
          </a:p>
        </xdr:txBody>
      </xdr:sp>
      <xdr:sp macro="" textlink="">
        <xdr:nvSpPr>
          <xdr:cNvPr id="5" name="TextBox 4">
            <a:extLst>
              <a:ext uri="{FF2B5EF4-FFF2-40B4-BE49-F238E27FC236}">
                <a16:creationId xmlns:a16="http://schemas.microsoft.com/office/drawing/2014/main" id="{118520EF-D2EA-4A09-981D-D074D478038B}"/>
              </a:ext>
            </a:extLst>
          </xdr:cNvPr>
          <xdr:cNvSpPr txBox="1"/>
        </xdr:nvSpPr>
        <xdr:spPr>
          <a:xfrm>
            <a:off x="5486400" y="3879850"/>
            <a:ext cx="3663950" cy="18224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solidFill>
                  <a:schemeClr val="accent5">
                    <a:lumMod val="75000"/>
                  </a:schemeClr>
                </a:solidFill>
              </a:rPr>
              <a:t>47% </a:t>
            </a:r>
            <a:r>
              <a:rPr lang="en-GB" sz="1400"/>
              <a:t>of initial contacts made to local authority funded money</a:t>
            </a:r>
            <a:r>
              <a:rPr lang="en-GB" sz="1400" baseline="0"/>
              <a:t> and welfare rights advice services in West Dunbartonshire were made through email,</a:t>
            </a:r>
            <a:r>
              <a:rPr lang="en-GB" sz="1800" baseline="0">
                <a:solidFill>
                  <a:schemeClr val="accent5">
                    <a:lumMod val="75000"/>
                  </a:schemeClr>
                </a:solidFill>
              </a:rPr>
              <a:t> 27 percentage points </a:t>
            </a:r>
            <a:r>
              <a:rPr lang="en-GB" sz="1400" baseline="0">
                <a:solidFill>
                  <a:sysClr val="windowText" lastClr="000000"/>
                </a:solidFill>
              </a:rPr>
              <a:t>higher than for Scotland</a:t>
            </a:r>
            <a:endParaRPr lang="en-GB" sz="1400">
              <a:solidFill>
                <a:sysClr val="windowText" lastClr="000000"/>
              </a:solidFill>
            </a:endParaRPr>
          </a:p>
        </xdr:txBody>
      </xdr:sp>
      <xdr:sp macro="" textlink="">
        <xdr:nvSpPr>
          <xdr:cNvPr id="6" name="TextBox 5">
            <a:extLst>
              <a:ext uri="{FF2B5EF4-FFF2-40B4-BE49-F238E27FC236}">
                <a16:creationId xmlns:a16="http://schemas.microsoft.com/office/drawing/2014/main" id="{3CC5ACCE-6438-41AB-AF93-FC5EC527E886}"/>
              </a:ext>
            </a:extLst>
          </xdr:cNvPr>
          <xdr:cNvSpPr txBox="1"/>
        </xdr:nvSpPr>
        <xdr:spPr>
          <a:xfrm>
            <a:off x="1828800" y="5702300"/>
            <a:ext cx="3663950" cy="18224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There was a </a:t>
            </a:r>
            <a:r>
              <a:rPr lang="en-GB" sz="1800" b="0" i="0" u="none" strike="noStrike">
                <a:solidFill>
                  <a:schemeClr val="accent5">
                    <a:lumMod val="75000"/>
                  </a:schemeClr>
                </a:solidFill>
                <a:effectLst/>
                <a:latin typeface="+mn-lt"/>
                <a:ea typeface="+mn-ea"/>
                <a:cs typeface="+mn-cs"/>
              </a:rPr>
              <a:t>£6</a:t>
            </a:r>
            <a:r>
              <a:rPr lang="en-GB" sz="1800" b="0" i="0" u="none" strike="noStrike">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return in Verified Financial Gains for every </a:t>
            </a:r>
            <a:r>
              <a:rPr lang="en-GB" sz="1600" b="0" i="0" u="none" strike="noStrike">
                <a:solidFill>
                  <a:schemeClr val="accent5">
                    <a:lumMod val="75000"/>
                  </a:schemeClr>
                </a:solidFill>
                <a:effectLst/>
                <a:latin typeface="+mn-lt"/>
                <a:ea typeface="+mn-ea"/>
                <a:cs typeface="+mn-cs"/>
              </a:rPr>
              <a:t>£1 </a:t>
            </a:r>
            <a:r>
              <a:rPr lang="en-GB" sz="1400" b="0" i="0" u="none" strike="noStrike">
                <a:solidFill>
                  <a:schemeClr val="dk1"/>
                </a:solidFill>
                <a:effectLst/>
                <a:latin typeface="+mn-lt"/>
                <a:ea typeface="+mn-ea"/>
                <a:cs typeface="+mn-cs"/>
              </a:rPr>
              <a:t>of local authority funding invested by West Dunbartonshire council during 2021/22</a:t>
            </a:r>
            <a:r>
              <a:rPr lang="en-GB" sz="1400"/>
              <a:t> </a:t>
            </a:r>
          </a:p>
        </xdr:txBody>
      </xdr:sp>
      <xdr:sp macro="" textlink="">
        <xdr:nvSpPr>
          <xdr:cNvPr id="7" name="TextBox 6">
            <a:extLst>
              <a:ext uri="{FF2B5EF4-FFF2-40B4-BE49-F238E27FC236}">
                <a16:creationId xmlns:a16="http://schemas.microsoft.com/office/drawing/2014/main" id="{915A57EA-DB7D-4066-8F9B-D36FC4BD6358}"/>
              </a:ext>
            </a:extLst>
          </xdr:cNvPr>
          <xdr:cNvSpPr txBox="1"/>
        </xdr:nvSpPr>
        <xdr:spPr>
          <a:xfrm>
            <a:off x="5486400" y="5695950"/>
            <a:ext cx="3663950" cy="18288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referrals from other organisations/services was </a:t>
            </a:r>
            <a:br>
              <a:rPr lang="en-GB" sz="1400" b="0" i="0" u="none" strike="noStrike">
                <a:solidFill>
                  <a:schemeClr val="dk1"/>
                </a:solidFill>
                <a:effectLst/>
                <a:latin typeface="+mn-lt"/>
                <a:ea typeface="+mn-ea"/>
                <a:cs typeface="+mn-cs"/>
              </a:rPr>
            </a:br>
            <a:r>
              <a:rPr lang="en-GB" sz="1800" b="0" i="0" u="none" strike="noStrike">
                <a:solidFill>
                  <a:schemeClr val="accent2">
                    <a:lumMod val="75000"/>
                  </a:schemeClr>
                </a:solidFill>
                <a:effectLst/>
                <a:latin typeface="+mn-lt"/>
                <a:ea typeface="+mn-ea"/>
                <a:cs typeface="+mn-cs"/>
              </a:rPr>
              <a:t>19 percentage points</a:t>
            </a:r>
            <a:r>
              <a:rPr lang="en-GB" sz="1400" b="0" i="0" u="none" strike="noStrike">
                <a:solidFill>
                  <a:schemeClr val="dk1"/>
                </a:solidFill>
                <a:effectLst/>
                <a:latin typeface="+mn-lt"/>
                <a:ea typeface="+mn-ea"/>
                <a:cs typeface="+mn-cs"/>
              </a:rPr>
              <a:t>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greater in West Dunbartonshire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than for Scotland in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2021/22</a:t>
            </a:r>
            <a:r>
              <a:rPr lang="en-GB" sz="1400"/>
              <a:t> </a:t>
            </a:r>
          </a:p>
        </xdr:txBody>
      </xdr:sp>
      <xdr:pic>
        <xdr:nvPicPr>
          <xdr:cNvPr id="9" name="Graphic 8" descr="Suburban scene">
            <a:extLst>
              <a:ext uri="{FF2B5EF4-FFF2-40B4-BE49-F238E27FC236}">
                <a16:creationId xmlns:a16="http://schemas.microsoft.com/office/drawing/2014/main" id="{481813E5-7192-4EFB-AA43-F0178DA681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62450" y="2844800"/>
            <a:ext cx="914400" cy="914400"/>
          </a:xfrm>
          <a:prstGeom prst="rect">
            <a:avLst/>
          </a:prstGeom>
        </xdr:spPr>
      </xdr:pic>
      <xdr:pic>
        <xdr:nvPicPr>
          <xdr:cNvPr id="11" name="Graphic 10" descr="Meeting">
            <a:extLst>
              <a:ext uri="{FF2B5EF4-FFF2-40B4-BE49-F238E27FC236}">
                <a16:creationId xmlns:a16="http://schemas.microsoft.com/office/drawing/2014/main" id="{4C93CFA2-EF31-469A-ACBB-A8D07E9199B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810500" y="4737100"/>
            <a:ext cx="914400" cy="914400"/>
          </a:xfrm>
          <a:prstGeom prst="rect">
            <a:avLst/>
          </a:prstGeom>
        </xdr:spPr>
      </xdr:pic>
      <xdr:pic>
        <xdr:nvPicPr>
          <xdr:cNvPr id="13" name="Graphic 12" descr="Coins">
            <a:extLst>
              <a:ext uri="{FF2B5EF4-FFF2-40B4-BE49-F238E27FC236}">
                <a16:creationId xmlns:a16="http://schemas.microsoft.com/office/drawing/2014/main" id="{4151A68A-AE45-4B10-AEA5-C3E744D47D4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165600" y="6572250"/>
            <a:ext cx="914400" cy="914400"/>
          </a:xfrm>
          <a:prstGeom prst="rect">
            <a:avLst/>
          </a:prstGeom>
        </xdr:spPr>
      </xdr:pic>
      <xdr:pic>
        <xdr:nvPicPr>
          <xdr:cNvPr id="15" name="Graphic 14" descr="Bar graph with upward trend">
            <a:extLst>
              <a:ext uri="{FF2B5EF4-FFF2-40B4-BE49-F238E27FC236}">
                <a16:creationId xmlns:a16="http://schemas.microsoft.com/office/drawing/2014/main" id="{1C30774D-D44D-48D1-88AB-195D359B45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867650" y="2933700"/>
            <a:ext cx="914400" cy="914400"/>
          </a:xfrm>
          <a:prstGeom prst="rect">
            <a:avLst/>
          </a:prstGeom>
        </xdr:spPr>
      </xdr:pic>
      <xdr:pic>
        <xdr:nvPicPr>
          <xdr:cNvPr id="17" name="Graphic 16" descr="Boardroom">
            <a:extLst>
              <a:ext uri="{FF2B5EF4-FFF2-40B4-BE49-F238E27FC236}">
                <a16:creationId xmlns:a16="http://schemas.microsoft.com/office/drawing/2014/main" id="{5398A8DC-F893-4261-8268-E6915FAFC1C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203700" y="4762500"/>
            <a:ext cx="914400" cy="914400"/>
          </a:xfrm>
          <a:prstGeom prst="rect">
            <a:avLst/>
          </a:prstGeom>
        </xdr:spPr>
      </xdr:pic>
      <xdr:pic>
        <xdr:nvPicPr>
          <xdr:cNvPr id="19" name="Graphic 18" descr="Teacher">
            <a:extLst>
              <a:ext uri="{FF2B5EF4-FFF2-40B4-BE49-F238E27FC236}">
                <a16:creationId xmlns:a16="http://schemas.microsoft.com/office/drawing/2014/main" id="{1B26B871-3E35-4857-A5D7-120A2D90AC8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969250" y="65468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139700</xdr:colOff>
      <xdr:row>2</xdr:row>
      <xdr:rowOff>85726</xdr:rowOff>
    </xdr:from>
    <xdr:to>
      <xdr:col>16</xdr:col>
      <xdr:colOff>76200</xdr:colOff>
      <xdr:row>7</xdr:row>
      <xdr:rowOff>28576</xdr:rowOff>
    </xdr:to>
    <xdr:sp macro="" textlink="">
      <xdr:nvSpPr>
        <xdr:cNvPr id="2" name="TextBox 1">
          <a:extLst>
            <a:ext uri="{FF2B5EF4-FFF2-40B4-BE49-F238E27FC236}">
              <a16:creationId xmlns:a16="http://schemas.microsoft.com/office/drawing/2014/main" id="{C8BFDA8E-75D8-4584-96C0-5749FA879C16}"/>
            </a:ext>
          </a:extLst>
        </xdr:cNvPr>
        <xdr:cNvSpPr txBox="1"/>
      </xdr:nvSpPr>
      <xdr:spPr>
        <a:xfrm>
          <a:off x="6845300" y="495301"/>
          <a:ext cx="3594100" cy="895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The proportion of local authority funded money and welfare rights advice clients in West Dunbartonshire listed as having an Owner Occupied</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housing tenure in</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2021/22 was</a:t>
          </a:r>
          <a:r>
            <a:rPr lang="en-GB" sz="1100" b="0" i="0" baseline="0">
              <a:solidFill>
                <a:schemeClr val="dk1"/>
              </a:solidFill>
              <a:effectLst/>
              <a:latin typeface="+mn-lt"/>
              <a:ea typeface="+mn-ea"/>
              <a:cs typeface="+mn-cs"/>
            </a:rPr>
            <a:t> 7</a:t>
          </a:r>
          <a:r>
            <a:rPr lang="en-GB" sz="1100" b="0" i="0" baseline="30000">
              <a:solidFill>
                <a:schemeClr val="dk1"/>
              </a:solidFill>
              <a:effectLst/>
              <a:latin typeface="+mn-lt"/>
              <a:ea typeface="+mn-ea"/>
              <a:cs typeface="+mn-cs"/>
            </a:rPr>
            <a:t>1</a:t>
          </a:r>
          <a:r>
            <a:rPr lang="en-GB" sz="1100" b="0" i="0" baseline="0">
              <a:solidFill>
                <a:schemeClr val="dk1"/>
              </a:solidFill>
              <a:effectLst/>
              <a:latin typeface="+mn-lt"/>
              <a:ea typeface="+mn-ea"/>
              <a:cs typeface="+mn-cs"/>
            </a:rPr>
            <a:t> percentage points higher than for Scotland.</a:t>
          </a:r>
          <a:endParaRPr lang="en-GB">
            <a:effectLst/>
          </a:endParaRPr>
        </a:p>
      </xdr:txBody>
    </xdr:sp>
    <xdr:clientData/>
  </xdr:twoCellAnchor>
  <xdr:twoCellAnchor>
    <xdr:from>
      <xdr:col>0</xdr:col>
      <xdr:colOff>174625</xdr:colOff>
      <xdr:row>2</xdr:row>
      <xdr:rowOff>88900</xdr:rowOff>
    </xdr:from>
    <xdr:to>
      <xdr:col>10</xdr:col>
      <xdr:colOff>18625</xdr:colOff>
      <xdr:row>21</xdr:row>
      <xdr:rowOff>69400</xdr:rowOff>
    </xdr:to>
    <xdr:graphicFrame macro="">
      <xdr:nvGraphicFramePr>
        <xdr:cNvPr id="4" name="Chart 3" descr="The proportion of local authority funded money and welfare rights advice clients in West Dunbartonshire listed as having an Owner Occupied housing tenure in 2021/22 was 7 percentage points higher than for Scotland.">
          <a:extLst>
            <a:ext uri="{FF2B5EF4-FFF2-40B4-BE49-F238E27FC236}">
              <a16:creationId xmlns:a16="http://schemas.microsoft.com/office/drawing/2014/main" id="{F5385939-FE4F-4D09-8CF7-E2E608A83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130175</xdr:colOff>
      <xdr:row>2</xdr:row>
      <xdr:rowOff>6350</xdr:rowOff>
    </xdr:from>
    <xdr:to>
      <xdr:col>14</xdr:col>
      <xdr:colOff>600075</xdr:colOff>
      <xdr:row>5</xdr:row>
      <xdr:rowOff>95250</xdr:rowOff>
    </xdr:to>
    <xdr:sp macro="" textlink="">
      <xdr:nvSpPr>
        <xdr:cNvPr id="3" name="TextBox 2">
          <a:extLst>
            <a:ext uri="{FF2B5EF4-FFF2-40B4-BE49-F238E27FC236}">
              <a16:creationId xmlns:a16="http://schemas.microsoft.com/office/drawing/2014/main" id="{16C7285D-938C-496E-809E-5B5DFA7C3B7A}"/>
            </a:ext>
          </a:extLst>
        </xdr:cNvPr>
        <xdr:cNvSpPr txBox="1"/>
      </xdr:nvSpPr>
      <xdr:spPr>
        <a:xfrm>
          <a:off x="6226175" y="387350"/>
          <a:ext cx="2908300" cy="660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The total amount of utility arrears owed by West Dunbartonshire debt clients increased 26%</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between 2020/21 and 2021/22.</a:t>
          </a:r>
          <a:endParaRPr lang="en-GB">
            <a:effectLst/>
          </a:endParaRPr>
        </a:p>
        <a:p>
          <a:endParaRPr lang="en-GB" sz="1100"/>
        </a:p>
      </xdr:txBody>
    </xdr:sp>
    <xdr:clientData/>
  </xdr:twoCellAnchor>
  <xdr:twoCellAnchor>
    <xdr:from>
      <xdr:col>0</xdr:col>
      <xdr:colOff>161925</xdr:colOff>
      <xdr:row>2</xdr:row>
      <xdr:rowOff>9525</xdr:rowOff>
    </xdr:from>
    <xdr:to>
      <xdr:col>10</xdr:col>
      <xdr:colOff>5925</xdr:colOff>
      <xdr:row>20</xdr:row>
      <xdr:rowOff>180525</xdr:rowOff>
    </xdr:to>
    <xdr:graphicFrame macro="">
      <xdr:nvGraphicFramePr>
        <xdr:cNvPr id="4" name="Chart 3" descr="The total amount of utility arrears owed by West Dunbartonshire debt clients increased 26% between 2020/21 and 2021/22.">
          <a:extLst>
            <a:ext uri="{FF2B5EF4-FFF2-40B4-BE49-F238E27FC236}">
              <a16:creationId xmlns:a16="http://schemas.microsoft.com/office/drawing/2014/main" id="{C1603CF8-3A88-4363-87A3-9BA1BDC8E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69849</xdr:colOff>
      <xdr:row>2</xdr:row>
      <xdr:rowOff>92075</xdr:rowOff>
    </xdr:from>
    <xdr:to>
      <xdr:col>15</xdr:col>
      <xdr:colOff>28574</xdr:colOff>
      <xdr:row>6</xdr:row>
      <xdr:rowOff>171450</xdr:rowOff>
    </xdr:to>
    <xdr:sp macro="" textlink="">
      <xdr:nvSpPr>
        <xdr:cNvPr id="2" name="TextBox 1">
          <a:extLst>
            <a:ext uri="{FF2B5EF4-FFF2-40B4-BE49-F238E27FC236}">
              <a16:creationId xmlns:a16="http://schemas.microsoft.com/office/drawing/2014/main" id="{E33DF29D-5FBE-4F91-BCE7-72C052815BCD}"/>
            </a:ext>
          </a:extLst>
        </xdr:cNvPr>
        <xdr:cNvSpPr txBox="1"/>
      </xdr:nvSpPr>
      <xdr:spPr>
        <a:xfrm>
          <a:off x="6165849" y="473075"/>
          <a:ext cx="3006725" cy="841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referrals from other organisations/services was 19 percentage points greater in West Dunbartonshire than for Scotland in 2021/22.</a:t>
          </a:r>
          <a:endParaRPr lang="en-GB">
            <a:effectLst/>
          </a:endParaRPr>
        </a:p>
        <a:p>
          <a:endParaRPr lang="en-GB" sz="1100"/>
        </a:p>
      </xdr:txBody>
    </xdr:sp>
    <xdr:clientData/>
  </xdr:twoCellAnchor>
  <xdr:twoCellAnchor>
    <xdr:from>
      <xdr:col>0</xdr:col>
      <xdr:colOff>95250</xdr:colOff>
      <xdr:row>2</xdr:row>
      <xdr:rowOff>101600</xdr:rowOff>
    </xdr:from>
    <xdr:to>
      <xdr:col>9</xdr:col>
      <xdr:colOff>548850</xdr:colOff>
      <xdr:row>21</xdr:row>
      <xdr:rowOff>82100</xdr:rowOff>
    </xdr:to>
    <xdr:graphicFrame macro="">
      <xdr:nvGraphicFramePr>
        <xdr:cNvPr id="3" name="Chart 2" descr="The proportion of referrals from other organisations/services was 19 percentage points greater in West Dunbartonshire than for Scotland in 2021/22.">
          <a:extLst>
            <a:ext uri="{FF2B5EF4-FFF2-40B4-BE49-F238E27FC236}">
              <a16:creationId xmlns:a16="http://schemas.microsoft.com/office/drawing/2014/main" id="{7BDB3CFF-4736-446B-A8A7-366ECF10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52" t="s">
        <v>1</v>
      </c>
      <c r="B2" s="752"/>
      <c r="C2" s="752"/>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518</v>
      </c>
    </row>
    <row r="21" spans="1:1" x14ac:dyDescent="0.25">
      <c r="A21" s="316" t="s">
        <v>519</v>
      </c>
    </row>
    <row r="22" spans="1:1" x14ac:dyDescent="0.25">
      <c r="A22" s="316" t="s">
        <v>520</v>
      </c>
    </row>
    <row r="23" spans="1:1" x14ac:dyDescent="0.25">
      <c r="A23" s="316" t="s">
        <v>521</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Housing Tenure Chart'!A1" display="Housing Tenure Chart" xr:uid="{3317945C-B7A9-4946-8995-3C01A1AB4EBB}"/>
    <hyperlink ref="A22" location="'Utility Arrears Chart'!A1" display="Utility Arrears Chart" xr:uid="{6AF8439A-C121-4137-BE31-8F3FE6363E36}"/>
    <hyperlink ref="A23" location="'Referrals Chart'!A1" display="Referrals Chart" xr:uid="{FDCA0D7F-264B-48E5-926B-AE3C373F588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3"/>
  <sheetViews>
    <sheetView topLeftCell="A26" zoomScaleNormal="100" workbookViewId="0">
      <selection activeCell="A42" sqref="A42"/>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15</v>
      </c>
    </row>
    <row r="4" spans="1:4" x14ac:dyDescent="0.25">
      <c r="A4"/>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16" t="s">
        <v>21</v>
      </c>
    </row>
    <row r="12" spans="1:4" ht="60" x14ac:dyDescent="0.25">
      <c r="B12" s="735" t="s">
        <v>22</v>
      </c>
    </row>
    <row r="13" spans="1:4" ht="150" x14ac:dyDescent="0.25">
      <c r="B13" s="517" t="s">
        <v>23</v>
      </c>
    </row>
    <row r="14" spans="1:4" ht="30" x14ac:dyDescent="0.25">
      <c r="B14" s="517" t="s">
        <v>24</v>
      </c>
    </row>
    <row r="15" spans="1:4" ht="75" x14ac:dyDescent="0.25">
      <c r="B15" s="312" t="s">
        <v>25</v>
      </c>
    </row>
    <row r="16" spans="1:4" x14ac:dyDescent="0.25">
      <c r="B16" s="515" t="s">
        <v>8</v>
      </c>
    </row>
    <row r="17" spans="1:2" ht="30" x14ac:dyDescent="0.25">
      <c r="B17" s="513" t="s">
        <v>26</v>
      </c>
    </row>
    <row r="18" spans="1:2" x14ac:dyDescent="0.25">
      <c r="B18" s="736" t="s">
        <v>27</v>
      </c>
    </row>
    <row r="19" spans="1:2" ht="45" x14ac:dyDescent="0.25">
      <c r="A19" s="746" t="s">
        <v>28</v>
      </c>
      <c r="B19" s="312" t="s">
        <v>29</v>
      </c>
    </row>
    <row r="20" spans="1:2" x14ac:dyDescent="0.25">
      <c r="A20" s="747" t="s">
        <v>30</v>
      </c>
      <c r="B20" s="312" t="s">
        <v>31</v>
      </c>
    </row>
    <row r="21" spans="1:2" x14ac:dyDescent="0.25">
      <c r="A21" s="748" t="s">
        <v>32</v>
      </c>
      <c r="B21" s="518" t="s">
        <v>522</v>
      </c>
    </row>
    <row r="22" spans="1:2" x14ac:dyDescent="0.25">
      <c r="B22" s="737" t="s">
        <v>10</v>
      </c>
    </row>
    <row r="23" spans="1:2" ht="30" x14ac:dyDescent="0.25">
      <c r="A23" s="746" t="s">
        <v>33</v>
      </c>
      <c r="B23" s="738" t="s">
        <v>34</v>
      </c>
    </row>
    <row r="24" spans="1:2" ht="30" x14ac:dyDescent="0.25">
      <c r="A24" s="748" t="s">
        <v>35</v>
      </c>
      <c r="B24" s="512" t="s">
        <v>36</v>
      </c>
    </row>
    <row r="25" spans="1:2" x14ac:dyDescent="0.25">
      <c r="B25" s="737" t="s">
        <v>11</v>
      </c>
    </row>
    <row r="26" spans="1:2" x14ac:dyDescent="0.25">
      <c r="A26" s="746" t="s">
        <v>37</v>
      </c>
      <c r="B26" s="519" t="s">
        <v>38</v>
      </c>
    </row>
    <row r="27" spans="1:2" x14ac:dyDescent="0.25">
      <c r="A27" s="747" t="s">
        <v>39</v>
      </c>
      <c r="B27" s="312" t="s">
        <v>40</v>
      </c>
    </row>
    <row r="28" spans="1:2" x14ac:dyDescent="0.25">
      <c r="A28" s="747" t="s">
        <v>41</v>
      </c>
      <c r="B28" s="312" t="s">
        <v>42</v>
      </c>
    </row>
    <row r="29" spans="1:2" ht="30" x14ac:dyDescent="0.25">
      <c r="A29" s="747" t="s">
        <v>43</v>
      </c>
      <c r="B29" s="312" t="s">
        <v>44</v>
      </c>
    </row>
    <row r="30" spans="1:2" x14ac:dyDescent="0.25">
      <c r="A30" s="747" t="s">
        <v>45</v>
      </c>
      <c r="B30" s="312" t="s">
        <v>46</v>
      </c>
    </row>
    <row r="31" spans="1:2" x14ac:dyDescent="0.25">
      <c r="A31" s="747" t="s">
        <v>47</v>
      </c>
      <c r="B31" s="312" t="s">
        <v>48</v>
      </c>
    </row>
    <row r="32" spans="1:2" x14ac:dyDescent="0.25">
      <c r="A32" s="748" t="s">
        <v>49</v>
      </c>
      <c r="B32" s="518" t="s">
        <v>50</v>
      </c>
    </row>
    <row r="33" spans="1:2" x14ac:dyDescent="0.25">
      <c r="B33" s="739" t="s">
        <v>51</v>
      </c>
    </row>
    <row r="34" spans="1:2" ht="30" x14ac:dyDescent="0.25">
      <c r="A34" s="746" t="s">
        <v>52</v>
      </c>
      <c r="B34" s="519" t="s">
        <v>53</v>
      </c>
    </row>
    <row r="35" spans="1:2" x14ac:dyDescent="0.25">
      <c r="A35" s="748" t="s">
        <v>54</v>
      </c>
      <c r="B35" s="518" t="s">
        <v>55</v>
      </c>
    </row>
    <row r="36" spans="1:2" x14ac:dyDescent="0.25">
      <c r="B36" s="739" t="s">
        <v>56</v>
      </c>
    </row>
    <row r="37" spans="1:2" ht="30" x14ac:dyDescent="0.25">
      <c r="A37" s="746" t="s">
        <v>57</v>
      </c>
      <c r="B37" s="519" t="s">
        <v>58</v>
      </c>
    </row>
    <row r="38" spans="1:2" x14ac:dyDescent="0.25">
      <c r="A38" s="747" t="s">
        <v>59</v>
      </c>
      <c r="B38" s="514" t="s">
        <v>60</v>
      </c>
    </row>
    <row r="39" spans="1:2" x14ac:dyDescent="0.25">
      <c r="A39" s="747" t="s">
        <v>61</v>
      </c>
      <c r="B39" s="736" t="s">
        <v>62</v>
      </c>
    </row>
    <row r="40" spans="1:2" x14ac:dyDescent="0.25">
      <c r="A40" s="748" t="s">
        <v>63</v>
      </c>
      <c r="B40" s="740" t="s">
        <v>64</v>
      </c>
    </row>
    <row r="41" spans="1:2" x14ac:dyDescent="0.25">
      <c r="B41" s="739" t="s">
        <v>14</v>
      </c>
    </row>
    <row r="42" spans="1:2" ht="45" x14ac:dyDescent="0.25">
      <c r="A42" s="746" t="s">
        <v>65</v>
      </c>
      <c r="B42" s="519" t="s">
        <v>66</v>
      </c>
    </row>
    <row r="43" spans="1:2" x14ac:dyDescent="0.25">
      <c r="A43" s="748" t="s">
        <v>67</v>
      </c>
      <c r="B43" s="518" t="s">
        <v>68</v>
      </c>
    </row>
  </sheetData>
  <hyperlinks>
    <hyperlink ref="A3" location="Contents!A1" display="Return to Contents" xr:uid="{493EF0A1-0B02-49F9-A603-0FD5A8BB4B7F}"/>
    <hyperlink ref="A19" location="Demographics!A33" display="Table C2.2" xr:uid="{AB497E99-9C61-4800-8341-575F7898D1E7}"/>
    <hyperlink ref="A20" location="Demographics!A100" display="Table C2.5" xr:uid="{0545AF58-0DD9-42AD-B9F5-C6736F75A15B}"/>
    <hyperlink ref="A21" location="Demographics!A216" display="Table C2.9" xr:uid="{B6CD2234-9B7A-479A-A3C1-00635848A471}"/>
    <hyperlink ref="A23" location="Funding!A8" display="Table I2.1" xr:uid="{AAB81F7C-24BE-4420-BF85-74789003B4BA}"/>
    <hyperlink ref="A24" location="Funding!A25" display="Table I2.2" xr:uid="{8F2BF8CC-4FA9-40B7-8059-102C2A4D08C1}"/>
    <hyperlink ref="A26" location="Volume!A24" display="Table A1.2" xr:uid="{B8DFAA38-8018-40DD-8D99-603B16BBA954}"/>
    <hyperlink ref="A27" location="Volume!A33" display="Table A1.3" xr:uid="{8EE25DF4-8BDD-44C0-B88D-25508157B02D}"/>
    <hyperlink ref="A28" location="Volume!A50" display="Table A1.4" xr:uid="{4630EA0B-0EB1-4E63-8543-EFD416DB0340}"/>
    <hyperlink ref="A29" location="Volume!A66" display="Table A1.5" xr:uid="{9F648C4F-56FF-46F6-B6CD-271677E54D27}"/>
    <hyperlink ref="A30" location="Volume!A75" display="Table A1.6" xr:uid="{E5E6C7CE-0967-4F0D-BE11-C4FE27413226}"/>
    <hyperlink ref="A31" location="Volume!A92" display="Table A1.7" xr:uid="{ADFFC3B3-585E-4AC5-A7C6-2606DCF64311}"/>
    <hyperlink ref="A32" location="Volume!A101" display="Table A1.8" xr:uid="{12EDB21C-95B8-4CD5-A448-0FD92954C247}"/>
    <hyperlink ref="A34" location="'Debt Strategies'!A8" display="Table OP1.1" xr:uid="{83C35A78-3A68-46FA-8CEA-250A6E723392}"/>
    <hyperlink ref="A35" location="'Debt Strategies'!A18" display="Table OP1.2" xr:uid="{3E2A5BBC-C87F-42AD-9516-84399E51D121}"/>
    <hyperlink ref="A37" location="'Welfare Rights Activity'!A20" display="Table OP3.1" xr:uid="{8ABDFDE6-5DB1-480F-9684-79412D8AE0C8}"/>
    <hyperlink ref="A38" location="'Welfare Rights Activity'!A40" display="Table OP2.2" xr:uid="{6F291F41-77CD-4B18-A0CC-4B76D6AC1D2E}"/>
    <hyperlink ref="A39" location="'Welfare Rights Activity'!A127" display="Table OP3.3" xr:uid="{A978793A-0A8A-4C26-BD76-EDAE6AB4A474}"/>
    <hyperlink ref="A40" location="'Welfare Rights Activity'!A214" display="Table OP3.4" xr:uid="{E3DEBF64-0782-468B-A8A1-D7F7CA94C180}"/>
    <hyperlink ref="A42" location="'Financial Gain'!A8" display="Table OC1.1" xr:uid="{93B92064-C619-49C8-97BA-386FDCA52608}"/>
    <hyperlink ref="A43" location="'Financial Gain'!A24" display="Table OC1.2" xr:uid="{504B162C-1B18-4B10-A562-159CA8B93D9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8"/>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52" t="s">
        <v>1</v>
      </c>
      <c r="B1" s="752"/>
      <c r="C1" s="752"/>
    </row>
    <row r="2" spans="1:3" x14ac:dyDescent="0.25">
      <c r="A2" s="5" t="s">
        <v>7</v>
      </c>
    </row>
    <row r="3" spans="1:3" x14ac:dyDescent="0.25">
      <c r="A3" s="142" t="s">
        <v>15</v>
      </c>
    </row>
    <row r="5" spans="1:3" x14ac:dyDescent="0.25">
      <c r="A5" s="2" t="s">
        <v>69</v>
      </c>
    </row>
    <row r="6" spans="1:3" x14ac:dyDescent="0.25">
      <c r="A6" s="2" t="s">
        <v>70</v>
      </c>
    </row>
    <row r="7" spans="1:3" x14ac:dyDescent="0.25">
      <c r="A7" s="2" t="s">
        <v>71</v>
      </c>
    </row>
    <row r="9" spans="1:3" ht="15.75" thickBot="1" x14ac:dyDescent="0.3">
      <c r="A9" s="232" t="s">
        <v>72</v>
      </c>
    </row>
    <row r="10" spans="1:3" x14ac:dyDescent="0.25">
      <c r="A10" s="520" t="s">
        <v>73</v>
      </c>
      <c r="B10" s="521" t="s">
        <v>74</v>
      </c>
    </row>
    <row r="11" spans="1:3" x14ac:dyDescent="0.25">
      <c r="A11" s="730" t="s">
        <v>75</v>
      </c>
      <c r="B11" s="731" t="s">
        <v>76</v>
      </c>
    </row>
    <row r="13" spans="1:3" ht="15.75" thickBot="1" x14ac:dyDescent="0.3">
      <c r="A13" s="232" t="s">
        <v>77</v>
      </c>
    </row>
    <row r="14" spans="1:3" x14ac:dyDescent="0.25">
      <c r="A14" s="520" t="s">
        <v>73</v>
      </c>
      <c r="B14" s="521" t="s">
        <v>74</v>
      </c>
    </row>
    <row r="15" spans="1:3" x14ac:dyDescent="0.25">
      <c r="A15" s="732" t="s">
        <v>78</v>
      </c>
      <c r="B15" s="731" t="s">
        <v>76</v>
      </c>
    </row>
    <row r="16" spans="1:3" ht="17.25" x14ac:dyDescent="0.25">
      <c r="A16" s="733" t="s">
        <v>79</v>
      </c>
      <c r="B16" s="734" t="s">
        <v>76</v>
      </c>
    </row>
    <row r="18" spans="1:1" x14ac:dyDescent="0.25">
      <c r="A18" s="10" t="s">
        <v>80</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D97C0-C5CE-42F5-9D4C-F456EC2BAD0A}">
  <dimension ref="A1:C35"/>
  <sheetViews>
    <sheetView topLeftCell="A13" workbookViewId="0">
      <selection activeCell="N9" sqref="N9"/>
    </sheetView>
  </sheetViews>
  <sheetFormatPr defaultRowHeight="15" x14ac:dyDescent="0.25"/>
  <cols>
    <col min="1" max="16384" width="9.140625" style="2"/>
  </cols>
  <sheetData>
    <row r="1" spans="1:3" ht="18.75" x14ac:dyDescent="0.3">
      <c r="A1" s="752" t="s">
        <v>1</v>
      </c>
      <c r="B1" s="752"/>
      <c r="C1" s="752"/>
    </row>
    <row r="2" spans="1:3" x14ac:dyDescent="0.25">
      <c r="A2" s="5" t="s">
        <v>5</v>
      </c>
    </row>
    <row r="3" spans="1:3" x14ac:dyDescent="0.25">
      <c r="A3" s="142" t="s">
        <v>15</v>
      </c>
    </row>
    <row r="35" spans="1:1" x14ac:dyDescent="0.25">
      <c r="A35" s="751" t="s">
        <v>515</v>
      </c>
    </row>
  </sheetData>
  <mergeCells count="1">
    <mergeCell ref="A1:C1"/>
  </mergeCells>
  <hyperlinks>
    <hyperlink ref="A3" location="Contents!A1" display="Return to Contents" xr:uid="{C9B0B76B-1DFB-4C1C-9C65-DF43C630676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B5A81C1-CB3A-4DDB-A5AD-56DA87CC3D6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A3" sqref="A3"/>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2" t="s">
        <v>1</v>
      </c>
      <c r="B1" s="752"/>
      <c r="C1" s="752"/>
      <c r="N1" s="142"/>
    </row>
    <row r="2" spans="1:14" x14ac:dyDescent="0.25">
      <c r="A2" s="5" t="s">
        <v>82</v>
      </c>
    </row>
    <row r="3" spans="1:14" x14ac:dyDescent="0.25">
      <c r="A3" s="142" t="s">
        <v>15</v>
      </c>
    </row>
    <row r="4" spans="1:14" x14ac:dyDescent="0.25">
      <c r="A4" s="5"/>
    </row>
    <row r="5" spans="1:14" x14ac:dyDescent="0.25">
      <c r="A5" s="141" t="s">
        <v>83</v>
      </c>
      <c r="B5" s="141"/>
      <c r="C5" s="142" t="s">
        <v>84</v>
      </c>
    </row>
    <row r="6" spans="1:14" x14ac:dyDescent="0.25">
      <c r="A6" s="141" t="s">
        <v>85</v>
      </c>
      <c r="B6" s="141"/>
      <c r="C6" s="142" t="s">
        <v>28</v>
      </c>
    </row>
    <row r="7" spans="1:14" x14ac:dyDescent="0.25">
      <c r="A7" s="141" t="s">
        <v>86</v>
      </c>
      <c r="B7" s="141"/>
      <c r="C7" s="142" t="s">
        <v>87</v>
      </c>
    </row>
    <row r="8" spans="1:14" x14ac:dyDescent="0.25">
      <c r="A8" s="141" t="s">
        <v>88</v>
      </c>
      <c r="B8" s="141"/>
      <c r="C8" s="142" t="s">
        <v>89</v>
      </c>
    </row>
    <row r="9" spans="1:14" x14ac:dyDescent="0.25">
      <c r="A9" s="141" t="s">
        <v>90</v>
      </c>
      <c r="B9" s="141"/>
      <c r="C9" s="142" t="s">
        <v>30</v>
      </c>
    </row>
    <row r="10" spans="1:14" x14ac:dyDescent="0.25">
      <c r="A10" s="141" t="s">
        <v>91</v>
      </c>
      <c r="B10" s="141"/>
      <c r="C10" s="142" t="s">
        <v>92</v>
      </c>
    </row>
    <row r="11" spans="1:14" x14ac:dyDescent="0.25">
      <c r="A11" s="141" t="s">
        <v>93</v>
      </c>
      <c r="B11" s="141"/>
      <c r="C11" s="142" t="s">
        <v>94</v>
      </c>
    </row>
    <row r="12" spans="1:14" x14ac:dyDescent="0.25">
      <c r="A12" s="141" t="s">
        <v>95</v>
      </c>
      <c r="B12" s="141"/>
      <c r="C12" s="142" t="s">
        <v>96</v>
      </c>
    </row>
    <row r="13" spans="1:14" x14ac:dyDescent="0.25">
      <c r="A13" s="141" t="s">
        <v>97</v>
      </c>
      <c r="B13" s="141"/>
      <c r="C13" s="142" t="s">
        <v>32</v>
      </c>
    </row>
    <row r="15" spans="1:14" x14ac:dyDescent="0.25">
      <c r="A15" t="s">
        <v>98</v>
      </c>
    </row>
    <row r="16" spans="1:14" x14ac:dyDescent="0.25">
      <c r="A16" s="5"/>
    </row>
    <row r="17" spans="2:14" x14ac:dyDescent="0.25">
      <c r="C17" s="756" t="s">
        <v>99</v>
      </c>
      <c r="D17" s="757"/>
      <c r="E17" s="757"/>
      <c r="F17" s="757"/>
      <c r="G17" s="757"/>
      <c r="H17" s="757"/>
      <c r="I17" s="757"/>
      <c r="J17" s="758"/>
      <c r="K17" s="766" t="s">
        <v>100</v>
      </c>
      <c r="L17" s="767"/>
      <c r="M17" s="767"/>
      <c r="N17" s="767"/>
    </row>
    <row r="18" spans="2:14" x14ac:dyDescent="0.25">
      <c r="B18" s="233"/>
      <c r="C18" s="759" t="str">
        <f>A1</f>
        <v>West Dunbartonshire</v>
      </c>
      <c r="D18" s="760"/>
      <c r="E18" s="760"/>
      <c r="F18" s="761"/>
      <c r="G18" s="759" t="s">
        <v>101</v>
      </c>
      <c r="H18" s="760"/>
      <c r="I18" s="760"/>
      <c r="J18" s="761"/>
      <c r="K18" s="762" t="str">
        <f>$A$1</f>
        <v>West Dunbartonshire</v>
      </c>
      <c r="L18" s="760"/>
      <c r="M18" s="760"/>
      <c r="N18" s="760"/>
    </row>
    <row r="19" spans="2:14" ht="45.75" thickBot="1" x14ac:dyDescent="0.3">
      <c r="B19" s="289" t="s">
        <v>83</v>
      </c>
      <c r="C19" s="3" t="s">
        <v>102</v>
      </c>
      <c r="D19" s="290" t="s">
        <v>103</v>
      </c>
      <c r="E19" s="522" t="s">
        <v>104</v>
      </c>
      <c r="F19" s="522" t="s">
        <v>105</v>
      </c>
      <c r="G19" s="3" t="s">
        <v>102</v>
      </c>
      <c r="H19" s="290" t="s">
        <v>103</v>
      </c>
      <c r="I19" s="522" t="s">
        <v>104</v>
      </c>
      <c r="J19" s="522" t="s">
        <v>105</v>
      </c>
      <c r="K19" s="447" t="s">
        <v>102</v>
      </c>
      <c r="L19" s="290" t="s">
        <v>103</v>
      </c>
      <c r="M19" s="522" t="s">
        <v>106</v>
      </c>
      <c r="N19" s="522" t="s">
        <v>107</v>
      </c>
    </row>
    <row r="20" spans="2:14" x14ac:dyDescent="0.25">
      <c r="B20" s="233" t="s">
        <v>108</v>
      </c>
      <c r="C20" s="321"/>
      <c r="D20" s="320"/>
      <c r="E20" s="320"/>
      <c r="F20" s="320"/>
      <c r="G20" s="321"/>
      <c r="H20" s="320"/>
      <c r="I20" s="320"/>
      <c r="J20" s="320"/>
      <c r="K20" s="448"/>
      <c r="L20" s="320"/>
      <c r="M20" s="320"/>
      <c r="N20" s="320"/>
    </row>
    <row r="21" spans="2:14" x14ac:dyDescent="0.25">
      <c r="B21" s="4" t="s">
        <v>109</v>
      </c>
      <c r="C21" s="34">
        <v>2377</v>
      </c>
      <c r="D21" s="35">
        <v>3061</v>
      </c>
      <c r="E21" s="35">
        <v>131</v>
      </c>
      <c r="F21" s="35">
        <v>0</v>
      </c>
      <c r="G21" s="34">
        <v>55010</v>
      </c>
      <c r="H21" s="35">
        <v>68302</v>
      </c>
      <c r="I21" s="35">
        <v>26646</v>
      </c>
      <c r="J21" s="35">
        <v>0</v>
      </c>
      <c r="K21" s="449" t="s">
        <v>110</v>
      </c>
      <c r="L21" s="35" t="s">
        <v>110</v>
      </c>
      <c r="M21" s="35" t="s">
        <v>110</v>
      </c>
      <c r="N21" s="35" t="s">
        <v>110</v>
      </c>
    </row>
    <row r="22" spans="2:14" x14ac:dyDescent="0.25">
      <c r="B22" s="1" t="s">
        <v>111</v>
      </c>
      <c r="C22" s="19">
        <v>3991.7620000000002</v>
      </c>
      <c r="D22" s="20">
        <v>4918.5469999999996</v>
      </c>
      <c r="E22" s="20">
        <v>650.30499999999995</v>
      </c>
      <c r="F22" s="20">
        <v>2.5950000000000002</v>
      </c>
      <c r="G22" s="19">
        <v>79040.762000000002</v>
      </c>
      <c r="H22" s="20">
        <v>98579.547000000006</v>
      </c>
      <c r="I22" s="20">
        <v>39814.305</v>
      </c>
      <c r="J22" s="20">
        <v>2329.5949999999998</v>
      </c>
      <c r="K22" s="450" t="s">
        <v>110</v>
      </c>
      <c r="L22" s="20" t="s">
        <v>110</v>
      </c>
      <c r="M22" s="20" t="s">
        <v>110</v>
      </c>
      <c r="N22" s="20" t="s">
        <v>110</v>
      </c>
    </row>
    <row r="23" spans="2:14" x14ac:dyDescent="0.25">
      <c r="B23" s="4" t="s">
        <v>112</v>
      </c>
      <c r="C23" s="34">
        <v>4017</v>
      </c>
      <c r="D23" s="35">
        <v>5010</v>
      </c>
      <c r="E23" s="35">
        <v>474</v>
      </c>
      <c r="F23" s="35">
        <v>6</v>
      </c>
      <c r="G23" s="34">
        <v>83409.87</v>
      </c>
      <c r="H23" s="35">
        <v>102803.81</v>
      </c>
      <c r="I23" s="35">
        <v>47178.964999999997</v>
      </c>
      <c r="J23" s="35">
        <v>726.6</v>
      </c>
      <c r="K23" s="449" t="s">
        <v>110</v>
      </c>
      <c r="L23" s="35" t="s">
        <v>110</v>
      </c>
      <c r="M23" s="35" t="s">
        <v>110</v>
      </c>
      <c r="N23" s="35" t="s">
        <v>110</v>
      </c>
    </row>
    <row r="24" spans="2:14" x14ac:dyDescent="0.25">
      <c r="B24" s="1" t="s">
        <v>113</v>
      </c>
      <c r="C24" s="19">
        <v>2887.56</v>
      </c>
      <c r="D24" s="20">
        <v>3798.4</v>
      </c>
      <c r="E24" s="20">
        <v>197.6</v>
      </c>
      <c r="F24" s="20">
        <v>3.25</v>
      </c>
      <c r="G24" s="19">
        <v>70814.53</v>
      </c>
      <c r="H24" s="20">
        <v>93465.5</v>
      </c>
      <c r="I24" s="20">
        <v>43881.36</v>
      </c>
      <c r="J24" s="20">
        <v>1943.2</v>
      </c>
      <c r="K24" s="450" t="s">
        <v>110</v>
      </c>
      <c r="L24" s="20" t="s">
        <v>110</v>
      </c>
      <c r="M24" s="20" t="s">
        <v>110</v>
      </c>
      <c r="N24" s="20" t="s">
        <v>110</v>
      </c>
    </row>
    <row r="25" spans="2:14" x14ac:dyDescent="0.25">
      <c r="B25" s="523" t="s">
        <v>114</v>
      </c>
      <c r="C25" s="524">
        <v>2889</v>
      </c>
      <c r="D25" s="525">
        <v>4061</v>
      </c>
      <c r="E25" s="525">
        <v>195</v>
      </c>
      <c r="F25" s="525">
        <v>3</v>
      </c>
      <c r="G25" s="524">
        <v>59390.338400000001</v>
      </c>
      <c r="H25" s="525">
        <v>79996.281799999997</v>
      </c>
      <c r="I25" s="525">
        <v>63134.379399999998</v>
      </c>
      <c r="J25" s="525">
        <v>1689.1715999999999</v>
      </c>
      <c r="K25" s="526" t="s">
        <v>110</v>
      </c>
      <c r="L25" s="525" t="s">
        <v>110</v>
      </c>
      <c r="M25" s="525" t="s">
        <v>110</v>
      </c>
      <c r="N25" s="525" t="s">
        <v>110</v>
      </c>
    </row>
    <row r="26" spans="2:14" x14ac:dyDescent="0.25">
      <c r="B26" s="15" t="s">
        <v>115</v>
      </c>
      <c r="C26" s="21"/>
      <c r="D26" s="61"/>
      <c r="E26" s="61"/>
      <c r="F26" s="61"/>
      <c r="G26" s="21"/>
      <c r="H26" s="61"/>
      <c r="I26" s="61"/>
      <c r="J26" s="61"/>
      <c r="K26" s="451"/>
      <c r="L26" s="61"/>
      <c r="M26" s="61"/>
      <c r="N26" s="61"/>
    </row>
    <row r="27" spans="2:14" x14ac:dyDescent="0.25">
      <c r="B27" s="4" t="s">
        <v>109</v>
      </c>
      <c r="C27" s="36">
        <f>IFERROR(C21/SUM($C21:$F21),"-")</f>
        <v>0.42682707847010237</v>
      </c>
      <c r="D27" s="37">
        <f t="shared" ref="D27:F27" si="0">IFERROR(D21/SUM($C21:$F21),"-")</f>
        <v>0.54964984736936617</v>
      </c>
      <c r="E27" s="37">
        <f t="shared" si="0"/>
        <v>2.3523074160531513E-2</v>
      </c>
      <c r="F27" s="37">
        <f t="shared" si="0"/>
        <v>0</v>
      </c>
      <c r="G27" s="36">
        <f>IFERROR(G21/SUM($G21:$J21),"-")</f>
        <v>0.3668360474266128</v>
      </c>
      <c r="H27" s="37">
        <f t="shared" ref="H27:J27" si="1">IFERROR(H21/SUM($G21:$J21),"-")</f>
        <v>0.45547419944251055</v>
      </c>
      <c r="I27" s="37">
        <f t="shared" si="1"/>
        <v>0.17768975313087665</v>
      </c>
      <c r="J27" s="37">
        <f t="shared" si="1"/>
        <v>0</v>
      </c>
      <c r="K27" s="452">
        <v>0.47599999999999998</v>
      </c>
      <c r="L27" s="37">
        <v>0.52400000000000002</v>
      </c>
      <c r="M27" s="37">
        <v>0</v>
      </c>
      <c r="N27" s="37">
        <v>0</v>
      </c>
    </row>
    <row r="28" spans="2:14" x14ac:dyDescent="0.25">
      <c r="B28" s="1" t="s">
        <v>111</v>
      </c>
      <c r="C28" s="23">
        <f t="shared" ref="C28:F28" si="2">IFERROR(C22/SUM($C22:$F22),"-")</f>
        <v>0.41740821517128829</v>
      </c>
      <c r="D28" s="24">
        <f t="shared" si="2"/>
        <v>0.51431972259520842</v>
      </c>
      <c r="E28" s="24">
        <f t="shared" si="2"/>
        <v>6.8000709803581624E-2</v>
      </c>
      <c r="F28" s="24">
        <f t="shared" si="2"/>
        <v>2.7135242992179721E-4</v>
      </c>
      <c r="G28" s="23">
        <f t="shared" ref="G28:J28" si="3">IFERROR(G22/SUM($G22:$J22),"-")</f>
        <v>0.35966166811084332</v>
      </c>
      <c r="H28" s="24">
        <f t="shared" si="3"/>
        <v>0.44856961672043699</v>
      </c>
      <c r="I28" s="24">
        <f t="shared" si="3"/>
        <v>0.18116828568750246</v>
      </c>
      <c r="J28" s="24">
        <f t="shared" si="3"/>
        <v>1.0600429481217298E-2</v>
      </c>
      <c r="K28" s="453">
        <v>0.47499999999999998</v>
      </c>
      <c r="L28" s="24">
        <v>0.52300000000000002</v>
      </c>
      <c r="M28" s="24">
        <v>1E-3</v>
      </c>
      <c r="N28" s="24">
        <v>0</v>
      </c>
    </row>
    <row r="29" spans="2:14" x14ac:dyDescent="0.25">
      <c r="B29" s="4" t="s">
        <v>112</v>
      </c>
      <c r="C29" s="36">
        <f t="shared" ref="C29:F29" si="4">IFERROR(C23/SUM($C23:$F23),"-")</f>
        <v>0.42253076680340801</v>
      </c>
      <c r="D29" s="37">
        <f t="shared" si="4"/>
        <v>0.52698011991164406</v>
      </c>
      <c r="E29" s="37">
        <f t="shared" si="4"/>
        <v>4.9857999368886081E-2</v>
      </c>
      <c r="F29" s="37">
        <f t="shared" si="4"/>
        <v>6.3111391606184919E-4</v>
      </c>
      <c r="G29" s="36">
        <f t="shared" ref="G29:J29" si="5">IFERROR(G23/SUM($G23:$J23),"-")</f>
        <v>0.35627088238730653</v>
      </c>
      <c r="H29" s="37">
        <f t="shared" si="5"/>
        <v>0.43910875417354095</v>
      </c>
      <c r="I29" s="37">
        <f t="shared" si="5"/>
        <v>0.20151681678283218</v>
      </c>
      <c r="J29" s="37">
        <f t="shared" si="5"/>
        <v>3.1035466563203722E-3</v>
      </c>
      <c r="K29" s="452">
        <v>0.47699999999999998</v>
      </c>
      <c r="L29" s="37">
        <v>0.52300000000000002</v>
      </c>
      <c r="M29" s="37">
        <v>0</v>
      </c>
      <c r="N29" s="37">
        <v>0</v>
      </c>
    </row>
    <row r="30" spans="2:14" x14ac:dyDescent="0.25">
      <c r="B30" s="1" t="s">
        <v>113</v>
      </c>
      <c r="C30" s="23">
        <f t="shared" ref="C30:F30" si="6">IFERROR(C24/SUM($C24:$F24),"-")</f>
        <v>0.41928846592253888</v>
      </c>
      <c r="D30" s="24">
        <f t="shared" si="6"/>
        <v>0.55154708783892681</v>
      </c>
      <c r="E30" s="24">
        <f t="shared" si="6"/>
        <v>2.8692529632732715E-2</v>
      </c>
      <c r="F30" s="24">
        <f t="shared" si="6"/>
        <v>4.719166058015249E-4</v>
      </c>
      <c r="G30" s="23">
        <f t="shared" ref="G30:J30" si="7">IFERROR(G24/SUM($G24:$J24),"-")</f>
        <v>0.33704418356590871</v>
      </c>
      <c r="H30" s="24">
        <f t="shared" si="7"/>
        <v>0.44485225191891331</v>
      </c>
      <c r="I30" s="24">
        <f t="shared" si="7"/>
        <v>0.20885483748831948</v>
      </c>
      <c r="J30" s="24">
        <f t="shared" si="7"/>
        <v>9.2487270268583836E-3</v>
      </c>
      <c r="K30" s="453" t="s">
        <v>110</v>
      </c>
      <c r="L30" s="24" t="s">
        <v>110</v>
      </c>
      <c r="M30" s="24" t="s">
        <v>110</v>
      </c>
      <c r="N30" s="24" t="s">
        <v>110</v>
      </c>
    </row>
    <row r="31" spans="2:14" ht="15.75" thickBot="1" x14ac:dyDescent="0.3">
      <c r="B31" s="527" t="s">
        <v>114</v>
      </c>
      <c r="C31" s="494">
        <f t="shared" ref="C31:F31" si="8">IFERROR(C25/SUM($C25:$F25),"-")</f>
        <v>0.40416899832120873</v>
      </c>
      <c r="D31" s="495">
        <f t="shared" si="8"/>
        <v>0.56813094571908229</v>
      </c>
      <c r="E31" s="495">
        <f t="shared" si="8"/>
        <v>2.728035814213766E-2</v>
      </c>
      <c r="F31" s="495">
        <f t="shared" si="8"/>
        <v>4.1969781757134864E-4</v>
      </c>
      <c r="G31" s="494">
        <f t="shared" ref="G31:J31" si="9">IFERROR(G25/SUM($G25:$J25),"-")</f>
        <v>0.29082948244450618</v>
      </c>
      <c r="H31" s="495">
        <f t="shared" si="9"/>
        <v>0.39173505085431315</v>
      </c>
      <c r="I31" s="495">
        <f t="shared" si="9"/>
        <v>0.30916373571895811</v>
      </c>
      <c r="J31" s="495">
        <f t="shared" si="9"/>
        <v>8.271730982222494E-3</v>
      </c>
      <c r="K31" s="528" t="s">
        <v>110</v>
      </c>
      <c r="L31" s="495" t="s">
        <v>110</v>
      </c>
      <c r="M31" s="495" t="s">
        <v>110</v>
      </c>
      <c r="N31" s="495" t="s">
        <v>110</v>
      </c>
    </row>
    <row r="32" spans="2:14" x14ac:dyDescent="0.25">
      <c r="D32" s="17"/>
    </row>
    <row r="33" spans="1:21" ht="17.25" x14ac:dyDescent="0.25">
      <c r="A33" s="745" t="s">
        <v>116</v>
      </c>
    </row>
    <row r="34" spans="1:21" x14ac:dyDescent="0.25">
      <c r="A34" s="5"/>
    </row>
    <row r="35" spans="1:21" x14ac:dyDescent="0.25">
      <c r="B35" s="5" t="s">
        <v>117</v>
      </c>
      <c r="C35" s="756" t="s">
        <v>99</v>
      </c>
      <c r="D35" s="757"/>
      <c r="E35" s="757"/>
      <c r="F35" s="757"/>
      <c r="G35" s="757"/>
      <c r="H35" s="757"/>
      <c r="I35" s="757"/>
      <c r="J35" s="757"/>
      <c r="K35" s="757"/>
      <c r="L35" s="757"/>
      <c r="M35" s="757"/>
      <c r="N35" s="758"/>
      <c r="O35" s="763" t="s">
        <v>100</v>
      </c>
      <c r="P35" s="757"/>
      <c r="Q35" s="757"/>
      <c r="R35" s="757"/>
    </row>
    <row r="36" spans="1:21" x14ac:dyDescent="0.25">
      <c r="C36" s="759" t="str">
        <f>$A$1</f>
        <v>West Dunbartonshire</v>
      </c>
      <c r="D36" s="760"/>
      <c r="E36" s="760"/>
      <c r="F36" s="760"/>
      <c r="G36" s="760"/>
      <c r="H36" s="761"/>
      <c r="I36" s="759" t="s">
        <v>101</v>
      </c>
      <c r="J36" s="760"/>
      <c r="K36" s="760"/>
      <c r="L36" s="760"/>
      <c r="M36" s="760"/>
      <c r="N36" s="761"/>
      <c r="O36" s="762" t="str">
        <f>$A$1</f>
        <v>West Dunbartonshire</v>
      </c>
      <c r="P36" s="760"/>
      <c r="Q36" s="760"/>
      <c r="R36" s="760"/>
    </row>
    <row r="37" spans="1:21" ht="30.75" thickBot="1" x14ac:dyDescent="0.3">
      <c r="B37" s="40" t="s">
        <v>85</v>
      </c>
      <c r="C37" s="3" t="s">
        <v>118</v>
      </c>
      <c r="D37" s="290" t="s">
        <v>119</v>
      </c>
      <c r="E37" s="290" t="s">
        <v>120</v>
      </c>
      <c r="F37" s="290" t="s">
        <v>121</v>
      </c>
      <c r="G37" s="522" t="s">
        <v>104</v>
      </c>
      <c r="H37" s="522" t="s">
        <v>105</v>
      </c>
      <c r="I37" s="3" t="s">
        <v>118</v>
      </c>
      <c r="J37" s="290" t="s">
        <v>119</v>
      </c>
      <c r="K37" s="290" t="s">
        <v>120</v>
      </c>
      <c r="L37" s="290" t="s">
        <v>121</v>
      </c>
      <c r="M37" s="522" t="s">
        <v>104</v>
      </c>
      <c r="N37" s="522" t="s">
        <v>105</v>
      </c>
      <c r="O37" s="447" t="s">
        <v>118</v>
      </c>
      <c r="P37" s="290" t="s">
        <v>119</v>
      </c>
      <c r="Q37" s="290" t="s">
        <v>120</v>
      </c>
      <c r="R37" s="290" t="s">
        <v>121</v>
      </c>
    </row>
    <row r="38" spans="1:21" x14ac:dyDescent="0.25">
      <c r="B38" s="27" t="s">
        <v>108</v>
      </c>
      <c r="C38" s="18"/>
      <c r="D38" s="16"/>
      <c r="E38" s="16"/>
      <c r="F38" s="16"/>
      <c r="G38" s="16"/>
      <c r="H38" s="16"/>
      <c r="I38" s="18"/>
      <c r="J38" s="16"/>
      <c r="K38" s="16"/>
      <c r="L38" s="16"/>
      <c r="M38" s="16"/>
      <c r="N38" s="16"/>
      <c r="O38" s="454"/>
      <c r="P38" s="16"/>
      <c r="Q38" s="16"/>
      <c r="R38" s="16"/>
    </row>
    <row r="39" spans="1:21" x14ac:dyDescent="0.25">
      <c r="B39" s="148" t="s">
        <v>109</v>
      </c>
      <c r="C39" s="32">
        <v>809</v>
      </c>
      <c r="D39" s="33">
        <v>708</v>
      </c>
      <c r="E39" s="33">
        <v>1394</v>
      </c>
      <c r="F39" s="33">
        <v>2282</v>
      </c>
      <c r="G39" s="33">
        <v>182</v>
      </c>
      <c r="H39" s="33">
        <v>0</v>
      </c>
      <c r="I39" s="32">
        <v>24153</v>
      </c>
      <c r="J39" s="33">
        <v>19731</v>
      </c>
      <c r="K39" s="33">
        <v>29311</v>
      </c>
      <c r="L39" s="33">
        <v>37234</v>
      </c>
      <c r="M39" s="33">
        <v>29029</v>
      </c>
      <c r="N39" s="33">
        <v>0</v>
      </c>
      <c r="O39" s="63" t="s">
        <v>110</v>
      </c>
      <c r="P39" s="33" t="s">
        <v>110</v>
      </c>
      <c r="Q39" s="33" t="s">
        <v>110</v>
      </c>
      <c r="R39" s="33" t="s">
        <v>110</v>
      </c>
    </row>
    <row r="40" spans="1:21" x14ac:dyDescent="0.25">
      <c r="B40" s="149" t="s">
        <v>111</v>
      </c>
      <c r="C40" s="30">
        <f>IFERROR(SUM(D54:E54),"-")</f>
        <v>1708</v>
      </c>
      <c r="D40" s="31">
        <v>1352</v>
      </c>
      <c r="E40" s="31">
        <v>0</v>
      </c>
      <c r="F40" s="31">
        <v>2390</v>
      </c>
      <c r="G40" s="31">
        <v>244</v>
      </c>
      <c r="H40" s="31">
        <v>14</v>
      </c>
      <c r="I40" s="30">
        <f>IFERROR(SUM(L54:M54),"-")</f>
        <v>40117</v>
      </c>
      <c r="J40" s="31">
        <v>31774</v>
      </c>
      <c r="K40" s="31">
        <v>41754</v>
      </c>
      <c r="L40" s="31">
        <v>55942</v>
      </c>
      <c r="M40" s="31">
        <v>38752</v>
      </c>
      <c r="N40" s="31">
        <v>0</v>
      </c>
      <c r="O40" s="64" t="s">
        <v>110</v>
      </c>
      <c r="P40" s="31" t="s">
        <v>110</v>
      </c>
      <c r="Q40" s="31" t="s">
        <v>110</v>
      </c>
      <c r="R40" s="31" t="s">
        <v>110</v>
      </c>
    </row>
    <row r="41" spans="1:21" x14ac:dyDescent="0.25">
      <c r="B41" s="148" t="s">
        <v>112</v>
      </c>
      <c r="C41" s="32">
        <f t="shared" ref="C41:C43" si="10">IFERROR(SUM(D55:E55),"-")</f>
        <v>1736</v>
      </c>
      <c r="D41" s="33">
        <v>1264</v>
      </c>
      <c r="E41" s="33">
        <v>0</v>
      </c>
      <c r="F41" s="33">
        <v>2417</v>
      </c>
      <c r="G41" s="33">
        <v>205</v>
      </c>
      <c r="H41" s="33">
        <v>9</v>
      </c>
      <c r="I41" s="32">
        <f t="shared" ref="I41:I43" si="11">IFERROR(SUM(L55:M55),"-")</f>
        <v>39660.404999999999</v>
      </c>
      <c r="J41" s="33">
        <v>29913.205000000002</v>
      </c>
      <c r="K41" s="33">
        <v>48913.845000000001</v>
      </c>
      <c r="L41" s="33">
        <v>71419.48</v>
      </c>
      <c r="M41" s="33">
        <v>25928.115000000002</v>
      </c>
      <c r="N41" s="33">
        <v>993.15499999999997</v>
      </c>
      <c r="O41" s="63" t="s">
        <v>110</v>
      </c>
      <c r="P41" s="33" t="s">
        <v>110</v>
      </c>
      <c r="Q41" s="33" t="s">
        <v>110</v>
      </c>
      <c r="R41" s="33" t="s">
        <v>110</v>
      </c>
    </row>
    <row r="42" spans="1:21" x14ac:dyDescent="0.25">
      <c r="B42" s="149" t="s">
        <v>113</v>
      </c>
      <c r="C42" s="30">
        <f t="shared" si="10"/>
        <v>1294.08</v>
      </c>
      <c r="D42" s="31">
        <v>1018.51</v>
      </c>
      <c r="E42" s="31">
        <v>1778.06</v>
      </c>
      <c r="F42" s="31">
        <v>2332.11</v>
      </c>
      <c r="G42" s="31">
        <v>253</v>
      </c>
      <c r="H42" s="31">
        <v>133.25</v>
      </c>
      <c r="I42" s="30">
        <f t="shared" si="11"/>
        <v>40224.090000000004</v>
      </c>
      <c r="J42" s="31">
        <v>31531.25</v>
      </c>
      <c r="K42" s="31">
        <v>44794.51</v>
      </c>
      <c r="L42" s="31">
        <v>50817.19</v>
      </c>
      <c r="M42" s="31">
        <v>37272.120000000003</v>
      </c>
      <c r="N42" s="31">
        <v>3802.65</v>
      </c>
      <c r="O42" s="64" t="s">
        <v>110</v>
      </c>
      <c r="P42" s="31" t="s">
        <v>110</v>
      </c>
      <c r="Q42" s="31" t="s">
        <v>110</v>
      </c>
      <c r="R42" s="31" t="s">
        <v>110</v>
      </c>
    </row>
    <row r="43" spans="1:21" x14ac:dyDescent="0.25">
      <c r="B43" s="45" t="s">
        <v>114</v>
      </c>
      <c r="C43" s="529">
        <f t="shared" si="10"/>
        <v>1307</v>
      </c>
      <c r="D43" s="530">
        <v>1014</v>
      </c>
      <c r="E43" s="530">
        <v>1883</v>
      </c>
      <c r="F43" s="530">
        <v>2565</v>
      </c>
      <c r="G43" s="530">
        <v>256</v>
      </c>
      <c r="H43" s="530">
        <v>55</v>
      </c>
      <c r="I43" s="529">
        <f t="shared" si="11"/>
        <v>34177.7408</v>
      </c>
      <c r="J43" s="530">
        <v>26742.036199999999</v>
      </c>
      <c r="K43" s="530">
        <v>41023.044199999997</v>
      </c>
      <c r="L43" s="530">
        <v>51739.887199999997</v>
      </c>
      <c r="M43" s="530">
        <v>48147.5412</v>
      </c>
      <c r="N43" s="530">
        <v>1913.4616000000001</v>
      </c>
      <c r="O43" s="531" t="s">
        <v>110</v>
      </c>
      <c r="P43" s="530" t="s">
        <v>110</v>
      </c>
      <c r="Q43" s="530" t="s">
        <v>110</v>
      </c>
      <c r="R43" s="530" t="s">
        <v>110</v>
      </c>
    </row>
    <row r="44" spans="1:21" x14ac:dyDescent="0.25">
      <c r="B44" s="28" t="s">
        <v>115</v>
      </c>
      <c r="C44" s="321"/>
      <c r="D44" s="320"/>
      <c r="E44" s="320"/>
      <c r="F44" s="320"/>
      <c r="G44" s="320"/>
      <c r="H44" s="320"/>
      <c r="I44" s="321"/>
      <c r="J44" s="320"/>
      <c r="K44" s="320"/>
      <c r="L44" s="320"/>
      <c r="M44" s="320"/>
      <c r="N44" s="320"/>
      <c r="O44" s="448"/>
      <c r="P44" s="320"/>
      <c r="Q44" s="320"/>
      <c r="R44" s="320"/>
    </row>
    <row r="45" spans="1:21" x14ac:dyDescent="0.25">
      <c r="A45" s="17"/>
      <c r="B45" s="148" t="s">
        <v>109</v>
      </c>
      <c r="C45" s="46">
        <f>IFERROR(C39/SUM($C39:$H39),"")</f>
        <v>0.15051162790697675</v>
      </c>
      <c r="D45" s="47">
        <f t="shared" ref="D45:H45" si="12">IFERROR(D39/SUM($C39:$H39),"")</f>
        <v>0.13172093023255815</v>
      </c>
      <c r="E45" s="47">
        <f t="shared" si="12"/>
        <v>0.25934883720930235</v>
      </c>
      <c r="F45" s="47">
        <f t="shared" si="12"/>
        <v>0.42455813953488369</v>
      </c>
      <c r="G45" s="47">
        <f t="shared" si="12"/>
        <v>3.3860465116279069E-2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0.28499999999999998</v>
      </c>
      <c r="P45" s="47">
        <v>0.13900000000000001</v>
      </c>
      <c r="Q45" s="47">
        <v>0.27100000000000002</v>
      </c>
      <c r="R45" s="47">
        <v>0.30599999999999999</v>
      </c>
      <c r="U45" s="17"/>
    </row>
    <row r="46" spans="1:21" x14ac:dyDescent="0.25">
      <c r="B46" s="149" t="s">
        <v>111</v>
      </c>
      <c r="C46" s="48">
        <f t="shared" ref="C46:H46" si="14">IFERROR(C40/SUM($C40:$H40),"")</f>
        <v>0.29922915206727402</v>
      </c>
      <c r="D46" s="49">
        <f t="shared" si="14"/>
        <v>0.23686054660126138</v>
      </c>
      <c r="E46" s="49">
        <f t="shared" si="14"/>
        <v>0</v>
      </c>
      <c r="F46" s="49">
        <f t="shared" si="14"/>
        <v>0.41871058163980379</v>
      </c>
      <c r="G46" s="49">
        <f t="shared" si="14"/>
        <v>4.2747021723896286E-2</v>
      </c>
      <c r="H46" s="49">
        <f t="shared" si="14"/>
        <v>2.452697967764541E-3</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0.28100000000000003</v>
      </c>
      <c r="P46" s="49">
        <v>0.14000000000000001</v>
      </c>
      <c r="Q46" s="49">
        <v>0.28899999999999998</v>
      </c>
      <c r="R46" s="49">
        <v>0.28999999999999998</v>
      </c>
      <c r="U46" s="17"/>
    </row>
    <row r="47" spans="1:21" x14ac:dyDescent="0.25">
      <c r="B47" s="148" t="s">
        <v>112</v>
      </c>
      <c r="C47" s="46">
        <f t="shared" ref="C47:H47" si="16">IFERROR(C41/SUM($C41:$H41),"")</f>
        <v>0.30829337595453737</v>
      </c>
      <c r="D47" s="47">
        <f t="shared" si="16"/>
        <v>0.22447167465814244</v>
      </c>
      <c r="E47" s="47">
        <f t="shared" si="16"/>
        <v>0</v>
      </c>
      <c r="F47" s="47">
        <f t="shared" si="16"/>
        <v>0.42923104244361571</v>
      </c>
      <c r="G47" s="47">
        <f t="shared" si="16"/>
        <v>3.6405611791866452E-2</v>
      </c>
      <c r="H47" s="47">
        <f t="shared" si="16"/>
        <v>1.5982951518380393E-3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0.27800000000000002</v>
      </c>
      <c r="P47" s="47">
        <v>0.14000000000000001</v>
      </c>
      <c r="Q47" s="47">
        <v>0.23799999999999999</v>
      </c>
      <c r="R47" s="47">
        <v>0.34399999999999997</v>
      </c>
      <c r="U47" s="17"/>
    </row>
    <row r="48" spans="1:21" x14ac:dyDescent="0.25">
      <c r="B48" s="149" t="s">
        <v>113</v>
      </c>
      <c r="C48" s="48">
        <f t="shared" ref="C48:H48" si="18">IFERROR(C42/SUM($C42:$H42),"")</f>
        <v>0.19005406072248388</v>
      </c>
      <c r="D48" s="49">
        <f t="shared" si="18"/>
        <v>0.14958268529492538</v>
      </c>
      <c r="E48" s="49">
        <f t="shared" si="18"/>
        <v>0.26113340999646056</v>
      </c>
      <c r="F48" s="49">
        <f t="shared" si="18"/>
        <v>0.34250353575629938</v>
      </c>
      <c r="G48" s="49">
        <f t="shared" si="18"/>
        <v>3.7156649791966818E-2</v>
      </c>
      <c r="H48" s="49">
        <f t="shared" si="18"/>
        <v>1.9569658437863947E-2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110</v>
      </c>
      <c r="P48" s="49" t="s">
        <v>110</v>
      </c>
      <c r="Q48" s="49" t="s">
        <v>110</v>
      </c>
      <c r="R48" s="49" t="s">
        <v>110</v>
      </c>
      <c r="U48" s="17"/>
    </row>
    <row r="49" spans="1:21" ht="15.75" thickBot="1" x14ac:dyDescent="0.3">
      <c r="B49" s="307" t="s">
        <v>114</v>
      </c>
      <c r="C49" s="532">
        <f t="shared" ref="C49:H49" si="20">IFERROR(C43/SUM($C43:$H43),"")</f>
        <v>0.18460451977401129</v>
      </c>
      <c r="D49" s="533">
        <f t="shared" si="20"/>
        <v>0.14322033898305084</v>
      </c>
      <c r="E49" s="533">
        <f t="shared" si="20"/>
        <v>0.26596045197740115</v>
      </c>
      <c r="F49" s="533">
        <f t="shared" si="20"/>
        <v>0.36228813559322032</v>
      </c>
      <c r="G49" s="533">
        <f t="shared" si="20"/>
        <v>3.6158192090395481E-2</v>
      </c>
      <c r="H49" s="533">
        <f t="shared" si="20"/>
        <v>7.7683615819209044E-3</v>
      </c>
      <c r="I49" s="532">
        <f t="shared" ref="I49:N49" si="21">IFERROR(I43/SUM($I43:$N43),"")</f>
        <v>0.16774869073848497</v>
      </c>
      <c r="J49" s="533">
        <f t="shared" si="21"/>
        <v>0.13125330859291817</v>
      </c>
      <c r="K49" s="533">
        <f t="shared" si="21"/>
        <v>0.20134630884253762</v>
      </c>
      <c r="L49" s="533">
        <f t="shared" si="21"/>
        <v>0.25394593479850186</v>
      </c>
      <c r="M49" s="533">
        <f t="shared" si="21"/>
        <v>0.23631424457924566</v>
      </c>
      <c r="N49" s="533">
        <f t="shared" si="21"/>
        <v>9.3915124483115817E-3</v>
      </c>
      <c r="O49" s="534" t="s">
        <v>110</v>
      </c>
      <c r="P49" s="533" t="s">
        <v>110</v>
      </c>
      <c r="Q49" s="533" t="s">
        <v>110</v>
      </c>
      <c r="R49" s="533" t="s">
        <v>110</v>
      </c>
      <c r="U49" s="17"/>
    </row>
    <row r="50" spans="1:21" x14ac:dyDescent="0.25">
      <c r="C50" s="17"/>
      <c r="D50" s="17"/>
      <c r="E50" s="17"/>
      <c r="F50" s="17"/>
      <c r="I50" s="17"/>
    </row>
    <row r="51" spans="1:21" x14ac:dyDescent="0.25">
      <c r="B51" s="5" t="s">
        <v>122</v>
      </c>
      <c r="C51" s="756" t="str">
        <f>$A$1</f>
        <v>West Dunbartonshire</v>
      </c>
      <c r="D51" s="757"/>
      <c r="E51" s="757"/>
      <c r="F51" s="757"/>
      <c r="G51" s="757"/>
      <c r="H51" s="757"/>
      <c r="I51" s="757"/>
      <c r="J51" s="757"/>
      <c r="K51" s="756" t="s">
        <v>101</v>
      </c>
      <c r="L51" s="757"/>
      <c r="M51" s="757"/>
      <c r="N51" s="757"/>
      <c r="O51" s="757"/>
      <c r="P51" s="757"/>
      <c r="Q51" s="757"/>
      <c r="R51" s="757"/>
    </row>
    <row r="52" spans="1:21" ht="15.75" thickBot="1" x14ac:dyDescent="0.3">
      <c r="B52" s="40" t="s">
        <v>85</v>
      </c>
      <c r="C52" s="3" t="s">
        <v>123</v>
      </c>
      <c r="D52" s="290" t="s">
        <v>124</v>
      </c>
      <c r="E52" s="290" t="s">
        <v>125</v>
      </c>
      <c r="F52" s="290" t="s">
        <v>119</v>
      </c>
      <c r="G52" s="290" t="s">
        <v>120</v>
      </c>
      <c r="H52" s="290" t="s">
        <v>126</v>
      </c>
      <c r="I52" s="290" t="s">
        <v>127</v>
      </c>
      <c r="J52" s="290" t="s">
        <v>128</v>
      </c>
      <c r="K52" s="3" t="s">
        <v>123</v>
      </c>
      <c r="L52" s="290" t="s">
        <v>124</v>
      </c>
      <c r="M52" s="290" t="s">
        <v>125</v>
      </c>
      <c r="N52" s="290" t="s">
        <v>119</v>
      </c>
      <c r="O52" s="290" t="s">
        <v>120</v>
      </c>
      <c r="P52" s="290" t="s">
        <v>126</v>
      </c>
      <c r="Q52" s="290" t="s">
        <v>127</v>
      </c>
      <c r="R52" s="290" t="s">
        <v>128</v>
      </c>
    </row>
    <row r="53" spans="1:21" x14ac:dyDescent="0.25">
      <c r="B53" s="38" t="s">
        <v>129</v>
      </c>
      <c r="C53" s="18"/>
      <c r="D53" s="16"/>
      <c r="E53" s="16"/>
      <c r="F53" s="16"/>
      <c r="G53" s="16"/>
      <c r="H53" s="16"/>
      <c r="I53" s="16"/>
      <c r="J53" s="16"/>
      <c r="K53" s="18"/>
      <c r="L53" s="16"/>
      <c r="M53" s="16"/>
      <c r="N53" s="16"/>
      <c r="O53" s="16"/>
      <c r="P53" s="16"/>
      <c r="Q53" s="16"/>
      <c r="R53" s="16"/>
    </row>
    <row r="54" spans="1:21" x14ac:dyDescent="0.25">
      <c r="B54" s="41" t="s">
        <v>111</v>
      </c>
      <c r="C54" s="32">
        <v>25</v>
      </c>
      <c r="D54" s="33">
        <v>608</v>
      </c>
      <c r="E54" s="33">
        <v>1100</v>
      </c>
      <c r="F54" s="33">
        <v>1352</v>
      </c>
      <c r="G54" s="33">
        <v>0</v>
      </c>
      <c r="H54" s="33">
        <v>0</v>
      </c>
      <c r="I54" s="33">
        <v>826</v>
      </c>
      <c r="J54" s="33">
        <v>1564</v>
      </c>
      <c r="K54" s="32">
        <v>803</v>
      </c>
      <c r="L54" s="33">
        <v>13350</v>
      </c>
      <c r="M54" s="33">
        <v>26767</v>
      </c>
      <c r="N54" s="33">
        <v>31774</v>
      </c>
      <c r="O54" s="33">
        <v>41754</v>
      </c>
      <c r="P54" s="33">
        <v>20258</v>
      </c>
      <c r="Q54" s="33">
        <v>12890</v>
      </c>
      <c r="R54" s="33">
        <v>21652</v>
      </c>
    </row>
    <row r="55" spans="1:21" x14ac:dyDescent="0.25">
      <c r="B55" s="39" t="s">
        <v>112</v>
      </c>
      <c r="C55" s="30">
        <v>206</v>
      </c>
      <c r="D55" s="31">
        <v>605</v>
      </c>
      <c r="E55" s="31">
        <v>1131</v>
      </c>
      <c r="F55" s="31">
        <v>1264</v>
      </c>
      <c r="G55" s="31">
        <v>0</v>
      </c>
      <c r="H55" s="31">
        <v>0</v>
      </c>
      <c r="I55" s="31">
        <v>843</v>
      </c>
      <c r="J55" s="31">
        <v>1574</v>
      </c>
      <c r="K55" s="30">
        <v>1386.04</v>
      </c>
      <c r="L55" s="31">
        <v>13035.18</v>
      </c>
      <c r="M55" s="31">
        <v>26625.224999999999</v>
      </c>
      <c r="N55" s="31">
        <v>29913.205000000002</v>
      </c>
      <c r="O55" s="31">
        <v>48913.845000000001</v>
      </c>
      <c r="P55" s="31">
        <v>15458</v>
      </c>
      <c r="Q55" s="31">
        <v>11277</v>
      </c>
      <c r="R55" s="31">
        <v>12860</v>
      </c>
    </row>
    <row r="56" spans="1:21" x14ac:dyDescent="0.25">
      <c r="B56" s="41" t="s">
        <v>113</v>
      </c>
      <c r="C56" s="32">
        <v>78.8</v>
      </c>
      <c r="D56" s="33">
        <v>446.66</v>
      </c>
      <c r="E56" s="33">
        <v>847.42</v>
      </c>
      <c r="F56" s="33">
        <v>1018.51</v>
      </c>
      <c r="G56" s="33">
        <v>1778.06</v>
      </c>
      <c r="H56" s="33">
        <v>457</v>
      </c>
      <c r="I56" s="33">
        <v>501.6</v>
      </c>
      <c r="J56" s="33">
        <v>945.16</v>
      </c>
      <c r="K56" s="32">
        <v>716.78</v>
      </c>
      <c r="L56" s="33">
        <v>12014.19</v>
      </c>
      <c r="M56" s="33">
        <v>28209.9</v>
      </c>
      <c r="N56" s="33">
        <v>31531.25</v>
      </c>
      <c r="O56" s="33">
        <v>44794.51</v>
      </c>
      <c r="P56" s="33">
        <v>10376.07</v>
      </c>
      <c r="Q56" s="33">
        <v>8816.4</v>
      </c>
      <c r="R56" s="33">
        <v>14202.62</v>
      </c>
    </row>
    <row r="57" spans="1:21" x14ac:dyDescent="0.25">
      <c r="B57" s="39" t="s">
        <v>114</v>
      </c>
      <c r="C57" s="30">
        <v>70</v>
      </c>
      <c r="D57" s="31">
        <v>426</v>
      </c>
      <c r="E57" s="31">
        <v>881</v>
      </c>
      <c r="F57" s="31">
        <v>1014</v>
      </c>
      <c r="G57" s="31">
        <v>1883</v>
      </c>
      <c r="H57" s="31">
        <v>699</v>
      </c>
      <c r="I57" s="31">
        <v>484</v>
      </c>
      <c r="J57" s="31">
        <v>1003</v>
      </c>
      <c r="K57" s="30">
        <v>858.46</v>
      </c>
      <c r="L57" s="31">
        <v>11061.195</v>
      </c>
      <c r="M57" s="31">
        <v>23116.5458</v>
      </c>
      <c r="N57" s="31">
        <v>26742.036199999999</v>
      </c>
      <c r="O57" s="31">
        <v>41023.044199999997</v>
      </c>
      <c r="P57" s="31">
        <v>12905.844999999999</v>
      </c>
      <c r="Q57" s="31">
        <v>9459.74</v>
      </c>
      <c r="R57" s="31">
        <v>11147.205</v>
      </c>
    </row>
    <row r="58" spans="1:21" x14ac:dyDescent="0.25">
      <c r="B58" s="44" t="s">
        <v>130</v>
      </c>
      <c r="C58" s="42"/>
      <c r="D58" s="43"/>
      <c r="E58" s="43"/>
      <c r="F58" s="43"/>
      <c r="G58" s="43"/>
      <c r="H58" s="43"/>
      <c r="I58" s="43"/>
      <c r="J58" s="43"/>
      <c r="K58" s="42"/>
      <c r="L58" s="43"/>
      <c r="M58" s="43"/>
      <c r="N58" s="43"/>
      <c r="O58" s="43"/>
      <c r="P58" s="43"/>
      <c r="Q58" s="43"/>
      <c r="R58" s="43"/>
    </row>
    <row r="59" spans="1:21" x14ac:dyDescent="0.25">
      <c r="B59" s="41" t="s">
        <v>111</v>
      </c>
      <c r="C59" s="36">
        <f>IFERROR(C54/SUM($C54:$J54),"-")</f>
        <v>4.5662100456621002E-3</v>
      </c>
      <c r="D59" s="37">
        <f t="shared" ref="D59:J59" si="22">IFERROR(D54/SUM($C54:$J54),"-")</f>
        <v>0.11105022831050228</v>
      </c>
      <c r="E59" s="37">
        <f t="shared" si="22"/>
        <v>0.20091324200913241</v>
      </c>
      <c r="F59" s="37">
        <f t="shared" si="22"/>
        <v>0.2469406392694064</v>
      </c>
      <c r="G59" s="37">
        <f t="shared" si="22"/>
        <v>0</v>
      </c>
      <c r="H59" s="37">
        <f t="shared" si="22"/>
        <v>0</v>
      </c>
      <c r="I59" s="37">
        <f t="shared" si="22"/>
        <v>0.1508675799086758</v>
      </c>
      <c r="J59" s="37">
        <f t="shared" si="22"/>
        <v>0.28566210045662099</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112</v>
      </c>
      <c r="C60" s="23">
        <f t="shared" ref="C60:J60" si="24">IFERROR(C55/SUM($C55:$J55),"-")</f>
        <v>3.6635248088209144E-2</v>
      </c>
      <c r="D60" s="24">
        <f t="shared" si="24"/>
        <v>0.10759381113284723</v>
      </c>
      <c r="E60" s="24">
        <f t="shared" si="24"/>
        <v>0.20113818246487641</v>
      </c>
      <c r="F60" s="24">
        <f t="shared" si="24"/>
        <v>0.2247910368130891</v>
      </c>
      <c r="G60" s="24">
        <f t="shared" si="24"/>
        <v>0</v>
      </c>
      <c r="H60" s="24">
        <f t="shared" si="24"/>
        <v>0</v>
      </c>
      <c r="I60" s="24">
        <f t="shared" si="24"/>
        <v>0.14991997154543837</v>
      </c>
      <c r="J60" s="24">
        <f t="shared" si="24"/>
        <v>0.27992174995553976</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113</v>
      </c>
      <c r="C61" s="36">
        <f t="shared" ref="C61:J61" si="26">IFERROR(C56/SUM($C56:$J56),"-")</f>
        <v>1.2975016506921379E-2</v>
      </c>
      <c r="D61" s="37">
        <f t="shared" si="26"/>
        <v>7.3545950164739887E-2</v>
      </c>
      <c r="E61" s="37">
        <f t="shared" si="26"/>
        <v>0.13953411787176795</v>
      </c>
      <c r="F61" s="37">
        <f t="shared" si="26"/>
        <v>0.16770538150335651</v>
      </c>
      <c r="G61" s="37">
        <f t="shared" si="26"/>
        <v>0.29277103870934806</v>
      </c>
      <c r="H61" s="37">
        <f t="shared" si="26"/>
        <v>7.5248509437348607E-2</v>
      </c>
      <c r="I61" s="37">
        <f t="shared" si="26"/>
        <v>8.2592237054210205E-2</v>
      </c>
      <c r="J61" s="37">
        <f t="shared" si="26"/>
        <v>0.15562774875230723</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5" t="s">
        <v>114</v>
      </c>
      <c r="C62" s="25">
        <f t="shared" ref="C62:J62" si="28">IFERROR(C57/SUM($C57:$J57),"-")</f>
        <v>1.0835913312693499E-2</v>
      </c>
      <c r="D62" s="26">
        <f t="shared" si="28"/>
        <v>6.5944272445820434E-2</v>
      </c>
      <c r="E62" s="26">
        <f t="shared" si="28"/>
        <v>0.13637770897832818</v>
      </c>
      <c r="F62" s="26">
        <f t="shared" si="28"/>
        <v>0.15696594427244581</v>
      </c>
      <c r="G62" s="26">
        <f t="shared" si="28"/>
        <v>0.29148606811145511</v>
      </c>
      <c r="H62" s="26">
        <f t="shared" si="28"/>
        <v>0.10820433436532507</v>
      </c>
      <c r="I62" s="26">
        <f t="shared" si="28"/>
        <v>7.4922600619195048E-2</v>
      </c>
      <c r="J62" s="26">
        <f t="shared" si="28"/>
        <v>0.15526315789473685</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131</v>
      </c>
      <c r="J64" s="17"/>
    </row>
    <row r="65" spans="1:26" x14ac:dyDescent="0.25">
      <c r="J65" s="17"/>
    </row>
    <row r="66" spans="1:26" x14ac:dyDescent="0.25">
      <c r="C66" s="756" t="s">
        <v>99</v>
      </c>
      <c r="D66" s="757"/>
      <c r="E66" s="757"/>
      <c r="F66" s="757"/>
      <c r="G66" s="757"/>
      <c r="H66" s="757"/>
      <c r="I66" s="757"/>
      <c r="J66" s="757"/>
      <c r="K66" s="757"/>
      <c r="L66" s="757"/>
      <c r="M66" s="757"/>
      <c r="N66" s="757"/>
      <c r="O66" s="757"/>
      <c r="P66" s="757"/>
      <c r="Q66" s="757"/>
      <c r="R66" s="758"/>
      <c r="S66" s="766" t="s">
        <v>100</v>
      </c>
      <c r="T66" s="767"/>
      <c r="U66" s="767"/>
      <c r="V66" s="767"/>
      <c r="W66" s="767"/>
      <c r="X66" s="767"/>
      <c r="Y66" s="767"/>
      <c r="Z66" s="767"/>
    </row>
    <row r="67" spans="1:26" x14ac:dyDescent="0.25">
      <c r="C67" s="759" t="str">
        <f>$A$1</f>
        <v>West Dunbartonshire</v>
      </c>
      <c r="D67" s="760"/>
      <c r="E67" s="760"/>
      <c r="F67" s="760"/>
      <c r="G67" s="760"/>
      <c r="H67" s="760"/>
      <c r="I67" s="760"/>
      <c r="J67" s="761"/>
      <c r="K67" s="759" t="s">
        <v>101</v>
      </c>
      <c r="L67" s="760"/>
      <c r="M67" s="760"/>
      <c r="N67" s="760"/>
      <c r="O67" s="760"/>
      <c r="P67" s="760"/>
      <c r="Q67" s="760"/>
      <c r="R67" s="761"/>
      <c r="S67" s="762" t="str">
        <f>$A$1</f>
        <v>West Dunbartonshire</v>
      </c>
      <c r="T67" s="760"/>
      <c r="U67" s="760"/>
      <c r="V67" s="760"/>
      <c r="W67" s="760"/>
      <c r="X67" s="760"/>
      <c r="Y67" s="760"/>
      <c r="Z67" s="760"/>
    </row>
    <row r="68" spans="1:26" ht="52.5" thickBot="1" x14ac:dyDescent="0.3">
      <c r="B68" s="40" t="s">
        <v>86</v>
      </c>
      <c r="C68" s="71" t="s">
        <v>132</v>
      </c>
      <c r="D68" s="70" t="s">
        <v>133</v>
      </c>
      <c r="E68" s="70" t="s">
        <v>134</v>
      </c>
      <c r="F68" s="70" t="s">
        <v>135</v>
      </c>
      <c r="G68" s="70" t="s">
        <v>136</v>
      </c>
      <c r="H68" s="70" t="s">
        <v>137</v>
      </c>
      <c r="I68" s="70" t="s">
        <v>138</v>
      </c>
      <c r="J68" s="70" t="s">
        <v>105</v>
      </c>
      <c r="K68" s="71" t="s">
        <v>132</v>
      </c>
      <c r="L68" s="70" t="s">
        <v>133</v>
      </c>
      <c r="M68" s="70" t="s">
        <v>134</v>
      </c>
      <c r="N68" s="70" t="s">
        <v>135</v>
      </c>
      <c r="O68" s="70" t="s">
        <v>136</v>
      </c>
      <c r="P68" s="70" t="s">
        <v>137</v>
      </c>
      <c r="Q68" s="70" t="s">
        <v>138</v>
      </c>
      <c r="R68" s="70" t="s">
        <v>105</v>
      </c>
      <c r="S68" s="72" t="s">
        <v>132</v>
      </c>
      <c r="T68" s="70" t="s">
        <v>133</v>
      </c>
      <c r="U68" s="70" t="s">
        <v>134</v>
      </c>
      <c r="V68" s="70" t="s">
        <v>135</v>
      </c>
      <c r="W68" s="70" t="s">
        <v>136</v>
      </c>
      <c r="X68" s="70" t="s">
        <v>137</v>
      </c>
      <c r="Y68" s="70" t="s">
        <v>139</v>
      </c>
      <c r="Z68" s="70" t="s">
        <v>107</v>
      </c>
    </row>
    <row r="69" spans="1:26" x14ac:dyDescent="0.25">
      <c r="B69" s="27" t="s">
        <v>108</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109</v>
      </c>
      <c r="C70" s="32">
        <v>4624</v>
      </c>
      <c r="D70" s="33">
        <v>27</v>
      </c>
      <c r="E70" s="33">
        <v>39</v>
      </c>
      <c r="F70" s="33">
        <v>10</v>
      </c>
      <c r="G70" s="33">
        <v>6</v>
      </c>
      <c r="H70" s="33">
        <v>36</v>
      </c>
      <c r="I70" s="33">
        <v>827</v>
      </c>
      <c r="J70" s="33">
        <v>0</v>
      </c>
      <c r="K70" s="32">
        <v>87881</v>
      </c>
      <c r="L70" s="33">
        <v>2073</v>
      </c>
      <c r="M70" s="33">
        <v>2038</v>
      </c>
      <c r="N70" s="33">
        <v>405</v>
      </c>
      <c r="O70" s="33">
        <v>938</v>
      </c>
      <c r="P70" s="33">
        <v>1307</v>
      </c>
      <c r="Q70" s="33">
        <v>43052</v>
      </c>
      <c r="R70" s="33">
        <v>0</v>
      </c>
      <c r="S70" s="63" t="s">
        <v>110</v>
      </c>
      <c r="T70" s="33" t="s">
        <v>110</v>
      </c>
      <c r="U70" s="33" t="s">
        <v>110</v>
      </c>
      <c r="V70" s="33" t="s">
        <v>110</v>
      </c>
      <c r="W70" s="33" t="s">
        <v>110</v>
      </c>
      <c r="X70" s="33" t="s">
        <v>110</v>
      </c>
      <c r="Y70" s="33" t="s">
        <v>110</v>
      </c>
      <c r="Z70" s="33" t="s">
        <v>110</v>
      </c>
    </row>
    <row r="71" spans="1:26" x14ac:dyDescent="0.25">
      <c r="B71" s="149" t="s">
        <v>111</v>
      </c>
      <c r="C71" s="30">
        <v>8470.4009999999998</v>
      </c>
      <c r="D71" s="31">
        <v>13.503</v>
      </c>
      <c r="E71" s="31">
        <v>60.453000000000003</v>
      </c>
      <c r="F71" s="31">
        <v>15.457000000000001</v>
      </c>
      <c r="G71" s="31">
        <v>4.718</v>
      </c>
      <c r="H71" s="31">
        <v>102.617</v>
      </c>
      <c r="I71" s="31">
        <v>876.35500000000002</v>
      </c>
      <c r="J71" s="31">
        <v>19.704999999999998</v>
      </c>
      <c r="K71" s="30">
        <v>137977.40100000001</v>
      </c>
      <c r="L71" s="31">
        <v>950.50300000000004</v>
      </c>
      <c r="M71" s="31">
        <v>3261.453</v>
      </c>
      <c r="N71" s="31">
        <v>1727.4570000000001</v>
      </c>
      <c r="O71" s="31">
        <v>499.71800000000002</v>
      </c>
      <c r="P71" s="31">
        <v>1830.617</v>
      </c>
      <c r="Q71" s="31">
        <v>60983.355000000003</v>
      </c>
      <c r="R71" s="31">
        <v>4660.7049999999999</v>
      </c>
      <c r="S71" s="64" t="s">
        <v>110</v>
      </c>
      <c r="T71" s="31" t="s">
        <v>110</v>
      </c>
      <c r="U71" s="31" t="s">
        <v>110</v>
      </c>
      <c r="V71" s="31" t="s">
        <v>110</v>
      </c>
      <c r="W71" s="31" t="s">
        <v>110</v>
      </c>
      <c r="X71" s="31" t="s">
        <v>110</v>
      </c>
      <c r="Y71" s="31" t="s">
        <v>110</v>
      </c>
      <c r="Z71" s="31" t="s">
        <v>110</v>
      </c>
    </row>
    <row r="72" spans="1:26" x14ac:dyDescent="0.25">
      <c r="B72" s="148" t="s">
        <v>112</v>
      </c>
      <c r="C72" s="32">
        <v>8625</v>
      </c>
      <c r="D72" s="33">
        <v>34</v>
      </c>
      <c r="E72" s="33">
        <v>53</v>
      </c>
      <c r="F72" s="33">
        <v>22</v>
      </c>
      <c r="G72" s="33">
        <v>9</v>
      </c>
      <c r="H72" s="33">
        <v>80</v>
      </c>
      <c r="I72" s="33">
        <v>640</v>
      </c>
      <c r="J72" s="33">
        <v>44</v>
      </c>
      <c r="K72" s="32">
        <v>120815.22500000001</v>
      </c>
      <c r="L72" s="33">
        <v>625.79</v>
      </c>
      <c r="M72" s="33">
        <v>3338.585</v>
      </c>
      <c r="N72" s="33">
        <v>1709.77</v>
      </c>
      <c r="O72" s="33">
        <v>499.46</v>
      </c>
      <c r="P72" s="33">
        <v>1896.98</v>
      </c>
      <c r="Q72" s="33">
        <v>40861.235000000001</v>
      </c>
      <c r="R72" s="33">
        <v>3340.2</v>
      </c>
      <c r="S72" s="63" t="s">
        <v>110</v>
      </c>
      <c r="T72" s="33" t="s">
        <v>110</v>
      </c>
      <c r="U72" s="33" t="s">
        <v>110</v>
      </c>
      <c r="V72" s="33" t="s">
        <v>110</v>
      </c>
      <c r="W72" s="33" t="s">
        <v>110</v>
      </c>
      <c r="X72" s="33" t="s">
        <v>110</v>
      </c>
      <c r="Y72" s="33" t="s">
        <v>110</v>
      </c>
      <c r="Z72" s="33" t="s">
        <v>110</v>
      </c>
    </row>
    <row r="73" spans="1:26" x14ac:dyDescent="0.25">
      <c r="B73" s="149" t="s">
        <v>113</v>
      </c>
      <c r="C73" s="30">
        <v>6170.32</v>
      </c>
      <c r="D73" s="31">
        <v>7.95</v>
      </c>
      <c r="E73" s="31">
        <v>42.71</v>
      </c>
      <c r="F73" s="31">
        <v>17.03</v>
      </c>
      <c r="G73" s="31">
        <v>3.6</v>
      </c>
      <c r="H73" s="31">
        <v>41.75</v>
      </c>
      <c r="I73" s="31">
        <v>334.8</v>
      </c>
      <c r="J73" s="31">
        <v>269.64999999999998</v>
      </c>
      <c r="K73" s="30">
        <v>123397.1</v>
      </c>
      <c r="L73" s="31">
        <v>807.98</v>
      </c>
      <c r="M73" s="31">
        <v>4178.7</v>
      </c>
      <c r="N73" s="31">
        <v>2226.83</v>
      </c>
      <c r="O73" s="31">
        <v>594.16999999999996</v>
      </c>
      <c r="P73" s="31">
        <v>2419.31</v>
      </c>
      <c r="Q73" s="31">
        <v>62253.26</v>
      </c>
      <c r="R73" s="31">
        <v>9703.34</v>
      </c>
      <c r="S73" s="64" t="s">
        <v>110</v>
      </c>
      <c r="T73" s="31" t="s">
        <v>110</v>
      </c>
      <c r="U73" s="31" t="s">
        <v>110</v>
      </c>
      <c r="V73" s="31" t="s">
        <v>110</v>
      </c>
      <c r="W73" s="31" t="s">
        <v>110</v>
      </c>
      <c r="X73" s="31" t="s">
        <v>110</v>
      </c>
      <c r="Y73" s="31" t="s">
        <v>110</v>
      </c>
      <c r="Z73" s="31" t="s">
        <v>110</v>
      </c>
    </row>
    <row r="74" spans="1:26" x14ac:dyDescent="0.25">
      <c r="B74" s="148" t="s">
        <v>114</v>
      </c>
      <c r="C74" s="32">
        <v>6174</v>
      </c>
      <c r="D74" s="33">
        <v>12</v>
      </c>
      <c r="E74" s="33">
        <v>46</v>
      </c>
      <c r="F74" s="33">
        <v>10</v>
      </c>
      <c r="G74" s="33">
        <v>5</v>
      </c>
      <c r="H74" s="33">
        <v>27</v>
      </c>
      <c r="I74" s="33">
        <v>685</v>
      </c>
      <c r="J74" s="33">
        <v>191</v>
      </c>
      <c r="K74" s="32">
        <v>118498.2516</v>
      </c>
      <c r="L74" s="33">
        <v>892.42579999999998</v>
      </c>
      <c r="M74" s="33">
        <v>3140.4207999999999</v>
      </c>
      <c r="N74" s="33">
        <v>1422.145</v>
      </c>
      <c r="O74" s="33">
        <v>561.96579999999994</v>
      </c>
      <c r="P74" s="33">
        <v>1879.4616000000001</v>
      </c>
      <c r="Q74" s="33">
        <v>72345.450800000006</v>
      </c>
      <c r="R74" s="33">
        <v>5453.0497999999998</v>
      </c>
      <c r="S74" s="63" t="s">
        <v>110</v>
      </c>
      <c r="T74" s="33" t="s">
        <v>110</v>
      </c>
      <c r="U74" s="33" t="s">
        <v>110</v>
      </c>
      <c r="V74" s="33" t="s">
        <v>110</v>
      </c>
      <c r="W74" s="33" t="s">
        <v>110</v>
      </c>
      <c r="X74" s="33" t="s">
        <v>110</v>
      </c>
      <c r="Y74" s="33" t="s">
        <v>110</v>
      </c>
      <c r="Z74" s="33" t="s">
        <v>110</v>
      </c>
    </row>
    <row r="75" spans="1:26" x14ac:dyDescent="0.25">
      <c r="B75" s="52" t="s">
        <v>115</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109</v>
      </c>
      <c r="C76" s="54">
        <f>IFERROR(C70/SUM($C70:$J70),"-")</f>
        <v>0.83031064823128031</v>
      </c>
      <c r="D76" s="68">
        <f t="shared" ref="D76:J76" si="30">IFERROR(D70/SUM($C70:$J70),"-")</f>
        <v>4.8482671933919915E-3</v>
      </c>
      <c r="E76" s="68">
        <f t="shared" si="30"/>
        <v>7.0030526126773213E-3</v>
      </c>
      <c r="F76" s="68">
        <f t="shared" si="30"/>
        <v>1.795654516071108E-3</v>
      </c>
      <c r="G76" s="68">
        <f t="shared" si="30"/>
        <v>1.0773927096426647E-3</v>
      </c>
      <c r="H76" s="68">
        <f t="shared" si="30"/>
        <v>6.4643562578559884E-3</v>
      </c>
      <c r="I76" s="724">
        <f t="shared" si="30"/>
        <v>0.14850062847908063</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4">
        <f t="shared" si="31"/>
        <v>0.31266431362296104</v>
      </c>
      <c r="R76" s="724">
        <f t="shared" si="31"/>
        <v>0</v>
      </c>
      <c r="S76" s="66">
        <v>0.97799999999999998</v>
      </c>
      <c r="T76" s="68">
        <v>0</v>
      </c>
      <c r="U76" s="68">
        <v>0</v>
      </c>
      <c r="V76" s="68">
        <v>0</v>
      </c>
      <c r="W76" s="68">
        <v>0</v>
      </c>
      <c r="X76" s="68">
        <v>2.1999999999999999E-2</v>
      </c>
      <c r="Y76" s="68">
        <v>0</v>
      </c>
      <c r="Z76" s="68">
        <v>0</v>
      </c>
    </row>
    <row r="77" spans="1:26" x14ac:dyDescent="0.25">
      <c r="A77" s="17"/>
      <c r="B77" s="149" t="s">
        <v>111</v>
      </c>
      <c r="C77" s="55">
        <f t="shared" ref="C77:J77" si="32">IFERROR(C71/SUM($C71:$J71),"-")</f>
        <v>0.88572789740347613</v>
      </c>
      <c r="D77" s="69">
        <f t="shared" si="32"/>
        <v>1.4119737422867156E-3</v>
      </c>
      <c r="E77" s="69">
        <f t="shared" si="32"/>
        <v>6.3214136593689419E-3</v>
      </c>
      <c r="F77" s="69">
        <f t="shared" si="32"/>
        <v>1.6162984621584657E-3</v>
      </c>
      <c r="G77" s="69">
        <f t="shared" si="32"/>
        <v>4.9334904214683585E-4</v>
      </c>
      <c r="H77" s="69">
        <f t="shared" si="32"/>
        <v>1.0730393950398867E-2</v>
      </c>
      <c r="I77" s="725">
        <f t="shared" si="32"/>
        <v>9.1638172918734703E-2</v>
      </c>
      <c r="J77" s="69">
        <f t="shared" si="32"/>
        <v>2.060500821429292E-3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5">
        <f t="shared" si="33"/>
        <v>0.28780502639918393</v>
      </c>
      <c r="R77" s="725">
        <f t="shared" si="33"/>
        <v>2.1995744995725614E-2</v>
      </c>
      <c r="S77" s="67">
        <v>0.99299999999999999</v>
      </c>
      <c r="T77" s="69">
        <v>0</v>
      </c>
      <c r="U77" s="69">
        <v>0</v>
      </c>
      <c r="V77" s="69">
        <v>0</v>
      </c>
      <c r="W77" s="69">
        <v>0</v>
      </c>
      <c r="X77" s="69">
        <v>7.0000000000000001E-3</v>
      </c>
      <c r="Y77" s="69">
        <v>0</v>
      </c>
      <c r="Z77" s="69">
        <v>0</v>
      </c>
    </row>
    <row r="78" spans="1:26" x14ac:dyDescent="0.25">
      <c r="A78" s="17"/>
      <c r="B78" s="148" t="s">
        <v>112</v>
      </c>
      <c r="C78" s="54">
        <f t="shared" ref="C78:J78" si="34">IFERROR(C72/SUM($C72:$J72),"-")</f>
        <v>0.90722625433890813</v>
      </c>
      <c r="D78" s="68">
        <f t="shared" si="34"/>
        <v>3.5763121910171451E-3</v>
      </c>
      <c r="E78" s="68">
        <f t="shared" si="34"/>
        <v>5.5748395918796675E-3</v>
      </c>
      <c r="F78" s="68">
        <f t="shared" si="34"/>
        <v>2.3140843588934468E-3</v>
      </c>
      <c r="G78" s="68">
        <f t="shared" si="34"/>
        <v>9.4667087409277379E-4</v>
      </c>
      <c r="H78" s="68">
        <f t="shared" si="34"/>
        <v>8.4148522141579887E-3</v>
      </c>
      <c r="I78" s="724">
        <f t="shared" si="34"/>
        <v>6.7318817713263909E-2</v>
      </c>
      <c r="J78" s="68">
        <f t="shared" si="34"/>
        <v>4.6281687177868935E-3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4">
        <f t="shared" si="35"/>
        <v>0.23607305668306175</v>
      </c>
      <c r="R78" s="724">
        <f t="shared" si="35"/>
        <v>1.9297782456471586E-2</v>
      </c>
      <c r="S78" s="66">
        <v>0.98199999999999998</v>
      </c>
      <c r="T78" s="68">
        <v>0.01</v>
      </c>
      <c r="U78" s="68">
        <v>2E-3</v>
      </c>
      <c r="V78" s="68">
        <v>0</v>
      </c>
      <c r="W78" s="68">
        <v>0</v>
      </c>
      <c r="X78" s="68">
        <v>6.0000000000000001E-3</v>
      </c>
      <c r="Y78" s="68">
        <v>0</v>
      </c>
      <c r="Z78" s="68">
        <v>0</v>
      </c>
    </row>
    <row r="79" spans="1:26" x14ac:dyDescent="0.25">
      <c r="A79" s="17"/>
      <c r="B79" s="149" t="s">
        <v>113</v>
      </c>
      <c r="C79" s="55">
        <f t="shared" ref="C79:J79" si="36">IFERROR(C73/SUM($C73:$J73),"-")</f>
        <v>0.89583191173972576</v>
      </c>
      <c r="D79" s="69">
        <f t="shared" si="36"/>
        <v>1.1542130227169449E-3</v>
      </c>
      <c r="E79" s="69">
        <f t="shared" si="36"/>
        <v>6.200809836508267E-3</v>
      </c>
      <c r="F79" s="69">
        <f t="shared" si="36"/>
        <v>2.4724839970905123E-3</v>
      </c>
      <c r="G79" s="69">
        <f t="shared" si="36"/>
        <v>5.2266250085295624E-4</v>
      </c>
      <c r="H79" s="69">
        <f t="shared" si="36"/>
        <v>6.0614331696141445E-3</v>
      </c>
      <c r="I79" s="725">
        <f t="shared" si="36"/>
        <v>4.860761257932493E-2</v>
      </c>
      <c r="J79" s="69">
        <f t="shared" si="36"/>
        <v>3.9148873154166562E-2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5">
        <f t="shared" si="37"/>
        <v>0.30281667018434466</v>
      </c>
      <c r="R79" s="725">
        <f t="shared" si="37"/>
        <v>4.7199666466728955E-2</v>
      </c>
      <c r="S79" s="67" t="s">
        <v>110</v>
      </c>
      <c r="T79" s="69" t="s">
        <v>110</v>
      </c>
      <c r="U79" s="69" t="s">
        <v>110</v>
      </c>
      <c r="V79" s="69" t="s">
        <v>110</v>
      </c>
      <c r="W79" s="69" t="s">
        <v>110</v>
      </c>
      <c r="X79" s="69" t="s">
        <v>110</v>
      </c>
      <c r="Y79" s="69" t="s">
        <v>110</v>
      </c>
      <c r="Z79" s="69" t="s">
        <v>110</v>
      </c>
    </row>
    <row r="80" spans="1:26" ht="15.75" thickBot="1" x14ac:dyDescent="0.3">
      <c r="A80" s="17"/>
      <c r="B80" s="307" t="s">
        <v>114</v>
      </c>
      <c r="C80" s="536">
        <f t="shared" ref="C80:J80" si="38">IFERROR(C74/SUM($C74:$J74),"-")</f>
        <v>0.86349650349650353</v>
      </c>
      <c r="D80" s="537">
        <f t="shared" si="38"/>
        <v>1.6783216783216783E-3</v>
      </c>
      <c r="E80" s="537">
        <f t="shared" si="38"/>
        <v>6.4335664335664336E-3</v>
      </c>
      <c r="F80" s="537">
        <f t="shared" si="38"/>
        <v>1.3986013986013986E-3</v>
      </c>
      <c r="G80" s="537">
        <f t="shared" si="38"/>
        <v>6.993006993006993E-4</v>
      </c>
      <c r="H80" s="537">
        <f t="shared" si="38"/>
        <v>3.7762237762237762E-3</v>
      </c>
      <c r="I80" s="726">
        <f t="shared" si="38"/>
        <v>9.5804195804195802E-2</v>
      </c>
      <c r="J80" s="537">
        <f t="shared" si="38"/>
        <v>2.6713286713286714E-2</v>
      </c>
      <c r="K80" s="536">
        <f t="shared" ref="K80:R80" si="39">IFERROR(K74/SUM($K74:$R74),"-")</f>
        <v>0.5803242630672264</v>
      </c>
      <c r="L80" s="537">
        <f t="shared" si="39"/>
        <v>4.3704977730420784E-3</v>
      </c>
      <c r="M80" s="537">
        <f t="shared" si="39"/>
        <v>1.5379656339849232E-2</v>
      </c>
      <c r="N80" s="537">
        <f t="shared" si="39"/>
        <v>6.9647040184662159E-3</v>
      </c>
      <c r="O80" s="537">
        <f t="shared" si="39"/>
        <v>2.7521282748950221E-3</v>
      </c>
      <c r="P80" s="537">
        <f t="shared" si="39"/>
        <v>9.2043313150719109E-3</v>
      </c>
      <c r="Q80" s="726">
        <f t="shared" si="39"/>
        <v>0.3542990707027131</v>
      </c>
      <c r="R80" s="726">
        <f t="shared" si="39"/>
        <v>2.6705348508736022E-2</v>
      </c>
      <c r="S80" s="538" t="s">
        <v>110</v>
      </c>
      <c r="T80" s="537" t="s">
        <v>110</v>
      </c>
      <c r="U80" s="537" t="s">
        <v>110</v>
      </c>
      <c r="V80" s="537" t="s">
        <v>110</v>
      </c>
      <c r="W80" s="537" t="s">
        <v>110</v>
      </c>
      <c r="X80" s="537" t="s">
        <v>110</v>
      </c>
      <c r="Y80" s="537" t="s">
        <v>110</v>
      </c>
      <c r="Z80" s="537" t="s">
        <v>110</v>
      </c>
    </row>
    <row r="81" spans="1:13" x14ac:dyDescent="0.25">
      <c r="A81" s="17"/>
      <c r="C81" s="17"/>
      <c r="D81" s="496"/>
      <c r="E81" s="496"/>
      <c r="F81" s="496"/>
      <c r="G81" s="496"/>
      <c r="H81" s="496"/>
      <c r="I81" s="496"/>
    </row>
    <row r="82" spans="1:13" x14ac:dyDescent="0.25">
      <c r="A82" t="s">
        <v>140</v>
      </c>
    </row>
    <row r="84" spans="1:13" x14ac:dyDescent="0.25">
      <c r="C84" s="756" t="s">
        <v>99</v>
      </c>
      <c r="D84" s="757"/>
      <c r="E84" s="757"/>
      <c r="F84" s="757"/>
      <c r="G84" s="757"/>
      <c r="H84" s="757"/>
      <c r="I84" s="757"/>
      <c r="J84" s="758"/>
      <c r="K84" s="763" t="s">
        <v>100</v>
      </c>
      <c r="L84" s="757"/>
    </row>
    <row r="85" spans="1:13" x14ac:dyDescent="0.25">
      <c r="B85" s="764" t="s">
        <v>141</v>
      </c>
      <c r="C85" s="759" t="str">
        <f>$A$1</f>
        <v>West Dunbartonshire</v>
      </c>
      <c r="D85" s="760"/>
      <c r="E85" s="760"/>
      <c r="F85" s="761"/>
      <c r="G85" s="759" t="s">
        <v>101</v>
      </c>
      <c r="H85" s="760"/>
      <c r="I85" s="760"/>
      <c r="J85" s="761"/>
      <c r="K85" s="762" t="str">
        <f>$A$1</f>
        <v>West Dunbartonshire</v>
      </c>
      <c r="L85" s="760"/>
    </row>
    <row r="86" spans="1:13" ht="30.75" thickBot="1" x14ac:dyDescent="0.3">
      <c r="B86" s="765"/>
      <c r="C86" s="3" t="s">
        <v>88</v>
      </c>
      <c r="D86" s="290" t="s">
        <v>142</v>
      </c>
      <c r="E86" s="522" t="s">
        <v>104</v>
      </c>
      <c r="F86" s="522" t="s">
        <v>105</v>
      </c>
      <c r="G86" s="3" t="s">
        <v>88</v>
      </c>
      <c r="H86" s="290" t="s">
        <v>142</v>
      </c>
      <c r="I86" s="522" t="s">
        <v>104</v>
      </c>
      <c r="J86" s="522" t="s">
        <v>105</v>
      </c>
      <c r="K86" s="447" t="s">
        <v>88</v>
      </c>
      <c r="L86" s="290" t="s">
        <v>142</v>
      </c>
    </row>
    <row r="87" spans="1:13" x14ac:dyDescent="0.25">
      <c r="B87" s="27" t="s">
        <v>108</v>
      </c>
      <c r="C87" s="18"/>
      <c r="D87" s="16"/>
      <c r="E87" s="16"/>
      <c r="F87" s="16"/>
      <c r="G87" s="18"/>
      <c r="H87" s="16"/>
      <c r="I87" s="16"/>
      <c r="J87" s="16"/>
      <c r="K87" s="454"/>
      <c r="L87" s="16"/>
    </row>
    <row r="88" spans="1:13" x14ac:dyDescent="0.25">
      <c r="B88" s="148" t="s">
        <v>109</v>
      </c>
      <c r="C88" s="32">
        <v>3866</v>
      </c>
      <c r="D88" s="33">
        <v>762</v>
      </c>
      <c r="E88" s="33">
        <v>0</v>
      </c>
      <c r="F88" s="33" t="s">
        <v>110</v>
      </c>
      <c r="G88" s="32">
        <v>43397</v>
      </c>
      <c r="H88" s="33">
        <v>41831</v>
      </c>
      <c r="I88" s="33">
        <v>16995</v>
      </c>
      <c r="J88" s="33" t="s">
        <v>110</v>
      </c>
      <c r="K88" s="63" t="s">
        <v>110</v>
      </c>
      <c r="L88" s="33" t="s">
        <v>110</v>
      </c>
    </row>
    <row r="89" spans="1:13" x14ac:dyDescent="0.25">
      <c r="B89" s="149" t="s">
        <v>111</v>
      </c>
      <c r="C89" s="30">
        <v>5515.7920000000004</v>
      </c>
      <c r="D89" s="31">
        <v>2184.7420000000002</v>
      </c>
      <c r="E89" s="31">
        <v>1862.675</v>
      </c>
      <c r="F89" s="31" t="s">
        <v>110</v>
      </c>
      <c r="G89" s="30">
        <v>60954.792000000001</v>
      </c>
      <c r="H89" s="31">
        <v>51965.741999999998</v>
      </c>
      <c r="I89" s="31">
        <v>64288.675000000003</v>
      </c>
      <c r="J89" s="31" t="s">
        <v>110</v>
      </c>
      <c r="K89" s="64" t="s">
        <v>110</v>
      </c>
      <c r="L89" s="31" t="s">
        <v>110</v>
      </c>
    </row>
    <row r="90" spans="1:13" x14ac:dyDescent="0.25">
      <c r="B90" s="148" t="s">
        <v>112</v>
      </c>
      <c r="C90" s="32">
        <v>5549</v>
      </c>
      <c r="D90" s="33">
        <v>2124</v>
      </c>
      <c r="E90" s="33">
        <v>1834</v>
      </c>
      <c r="F90" s="33" t="s">
        <v>110</v>
      </c>
      <c r="G90" s="32">
        <v>74808.259999999995</v>
      </c>
      <c r="H90" s="33">
        <v>48854.91</v>
      </c>
      <c r="I90" s="33">
        <v>51390.074999999997</v>
      </c>
      <c r="J90" s="33" t="s">
        <v>110</v>
      </c>
      <c r="K90" s="63" t="s">
        <v>110</v>
      </c>
      <c r="L90" s="33" t="s">
        <v>110</v>
      </c>
    </row>
    <row r="91" spans="1:13" x14ac:dyDescent="0.25">
      <c r="B91" s="149" t="s">
        <v>113</v>
      </c>
      <c r="C91" s="30">
        <v>3963.95</v>
      </c>
      <c r="D91" s="31">
        <v>1471.46</v>
      </c>
      <c r="E91" s="31">
        <v>1451.4</v>
      </c>
      <c r="F91" s="31">
        <v>1</v>
      </c>
      <c r="G91" s="30">
        <v>68675.12</v>
      </c>
      <c r="H91" s="31">
        <v>52647.49</v>
      </c>
      <c r="I91" s="31">
        <v>78103.81</v>
      </c>
      <c r="J91" s="31">
        <v>6888.8</v>
      </c>
      <c r="K91" s="64" t="s">
        <v>110</v>
      </c>
      <c r="L91" s="31" t="s">
        <v>110</v>
      </c>
    </row>
    <row r="92" spans="1:13" x14ac:dyDescent="0.25">
      <c r="B92" s="148" t="s">
        <v>114</v>
      </c>
      <c r="C92" s="32">
        <v>4314</v>
      </c>
      <c r="D92" s="33">
        <v>1297</v>
      </c>
      <c r="E92" s="33">
        <v>1317</v>
      </c>
      <c r="F92" s="33">
        <v>222</v>
      </c>
      <c r="G92" s="32">
        <v>55838.267399999997</v>
      </c>
      <c r="H92" s="33">
        <v>57193.489200000004</v>
      </c>
      <c r="I92" s="33">
        <v>69399.6924</v>
      </c>
      <c r="J92" s="33">
        <v>5751.7222000000002</v>
      </c>
      <c r="K92" s="63" t="s">
        <v>110</v>
      </c>
      <c r="L92" s="33" t="s">
        <v>110</v>
      </c>
    </row>
    <row r="93" spans="1:13" x14ac:dyDescent="0.25">
      <c r="B93" s="52" t="s">
        <v>115</v>
      </c>
      <c r="C93" s="42"/>
      <c r="D93" s="43"/>
      <c r="E93" s="43"/>
      <c r="F93" s="43"/>
      <c r="G93" s="42"/>
      <c r="H93" s="43"/>
      <c r="I93" s="43"/>
      <c r="J93" s="43"/>
      <c r="K93" s="457"/>
      <c r="L93" s="43"/>
    </row>
    <row r="94" spans="1:13" x14ac:dyDescent="0.25">
      <c r="B94" s="148" t="s">
        <v>109</v>
      </c>
      <c r="C94" s="36">
        <f>IFERROR(C88/SUM($C88:$F88),"-")</f>
        <v>0.83535004321521178</v>
      </c>
      <c r="D94" s="37">
        <f t="array" ref="D94">IFERROR(D88/SUM($C88:$F88),"-")</f>
        <v>0.16464995678478825</v>
      </c>
      <c r="E94" s="37">
        <f t="array" ref="E94">IFERROR(E88/SUM($C88:$F88),"-")</f>
        <v>0</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0.245</v>
      </c>
      <c r="L94" s="37">
        <v>0.755</v>
      </c>
      <c r="M94" s="17"/>
    </row>
    <row r="95" spans="1:13" x14ac:dyDescent="0.25">
      <c r="B95" s="149" t="s">
        <v>111</v>
      </c>
      <c r="C95" s="23">
        <f t="array" ref="C95">IFERROR(C89/SUM($C89:$F89),"-")</f>
        <v>0.57677208560431958</v>
      </c>
      <c r="D95" s="24">
        <f t="array" ref="D95">IFERROR(D89/SUM($C89:$F89),"-")</f>
        <v>0.22845281327638034</v>
      </c>
      <c r="E95" s="24">
        <f t="array" ref="E95">IFERROR(E89/SUM($C89:$F89),"-")</f>
        <v>0.19477510111929999</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0.19</v>
      </c>
      <c r="L95" s="24">
        <v>0.81</v>
      </c>
    </row>
    <row r="96" spans="1:13" x14ac:dyDescent="0.25">
      <c r="B96" s="148" t="s">
        <v>112</v>
      </c>
      <c r="C96" s="36">
        <f t="array" ref="C96">IFERROR(C90/SUM($C90:$F90),"-")</f>
        <v>0.58367518670453356</v>
      </c>
      <c r="D96" s="37">
        <f t="array" ref="D96">IFERROR(D90/SUM($C90:$F90),"-")</f>
        <v>0.22341432628589461</v>
      </c>
      <c r="E96" s="37">
        <f t="array" ref="E96">IFERROR(E90/SUM($C90:$F90),"-")</f>
        <v>0.19291048700957189</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0.23</v>
      </c>
      <c r="L96" s="37">
        <v>0.77</v>
      </c>
    </row>
    <row r="97" spans="1:27" x14ac:dyDescent="0.25">
      <c r="B97" s="149" t="s">
        <v>113</v>
      </c>
      <c r="C97" s="23">
        <f t="array" ref="C97">IFERROR(C91/SUM($C91:$F91),"-")</f>
        <v>0.57550222784890992</v>
      </c>
      <c r="D97" s="24">
        <f t="array" ref="D97">IFERROR(D91/SUM($C91:$F91),"-")</f>
        <v>0.21363248986252525</v>
      </c>
      <c r="E97" s="24">
        <f t="array" ref="E97">IFERROR(E91/SUM($C91:$F91),"-")</f>
        <v>0.21072009826055019</v>
      </c>
      <c r="F97" s="24">
        <f t="array" ref="F97">IFERROR(F91/SUM($C91:$F91),"-")</f>
        <v>1.4518402801471007E-4</v>
      </c>
      <c r="G97" s="23">
        <f t="shared" ref="G97:J97" si="43">IFERROR(G91/SUM($G91:$J91),"-")</f>
        <v>0.33286502081620545</v>
      </c>
      <c r="H97" s="24">
        <f t="shared" si="43"/>
        <v>0.25517986506279083</v>
      </c>
      <c r="I97" s="24">
        <f t="shared" si="43"/>
        <v>0.37856543012192706</v>
      </c>
      <c r="J97" s="24">
        <f t="shared" si="43"/>
        <v>3.3389683999076755E-2</v>
      </c>
      <c r="K97" s="453" t="s">
        <v>110</v>
      </c>
      <c r="L97" s="24" t="s">
        <v>110</v>
      </c>
    </row>
    <row r="98" spans="1:27" ht="15.75" thickBot="1" x14ac:dyDescent="0.3">
      <c r="B98" s="307" t="s">
        <v>114</v>
      </c>
      <c r="C98" s="494">
        <f t="array" ref="C98">IFERROR(C92/SUM($C92:$F92),"-")</f>
        <v>0.60335664335664341</v>
      </c>
      <c r="D98" s="495">
        <f t="array" ref="D98">IFERROR(D92/SUM($C92:$F92),"-")</f>
        <v>0.18139860139860139</v>
      </c>
      <c r="E98" s="495">
        <f t="array" ref="E98">IFERROR(E92/SUM($C92:$F92),"-")</f>
        <v>0.1841958041958042</v>
      </c>
      <c r="F98" s="495">
        <f t="array" ref="F98">IFERROR(F92/SUM($C92:$F92),"-")</f>
        <v>3.104895104895105E-2</v>
      </c>
      <c r="G98" s="494">
        <f t="shared" ref="G98:J98" si="44">IFERROR(G92/SUM($G92:$J92),"-")</f>
        <v>0.29672295904002705</v>
      </c>
      <c r="H98" s="495">
        <f t="shared" si="44"/>
        <v>0.30392456899992981</v>
      </c>
      <c r="I98" s="495">
        <f t="shared" si="44"/>
        <v>0.36878798437423721</v>
      </c>
      <c r="J98" s="495">
        <f t="shared" si="44"/>
        <v>3.0564487585805974E-2</v>
      </c>
      <c r="K98" s="528" t="s">
        <v>110</v>
      </c>
      <c r="L98" s="495" t="s">
        <v>110</v>
      </c>
    </row>
    <row r="99" spans="1:27" x14ac:dyDescent="0.25">
      <c r="C99" s="17"/>
      <c r="D99" s="496"/>
    </row>
    <row r="100" spans="1:27" ht="17.25" x14ac:dyDescent="0.25">
      <c r="A100" s="745" t="s">
        <v>143</v>
      </c>
      <c r="B100" s="6"/>
      <c r="C100" s="6"/>
    </row>
    <row r="101" spans="1:27" x14ac:dyDescent="0.25">
      <c r="A101" s="5"/>
      <c r="B101" s="6"/>
      <c r="C101" s="6"/>
    </row>
    <row r="102" spans="1:27" x14ac:dyDescent="0.25">
      <c r="B102" s="5" t="s">
        <v>117</v>
      </c>
      <c r="C102" s="768" t="s">
        <v>99</v>
      </c>
      <c r="D102" s="769"/>
      <c r="E102" s="769"/>
      <c r="F102" s="769"/>
      <c r="G102" s="769"/>
      <c r="H102" s="769"/>
      <c r="I102" s="769"/>
      <c r="J102" s="769"/>
      <c r="K102" s="769"/>
      <c r="L102" s="769"/>
      <c r="M102" s="769"/>
      <c r="N102" s="769"/>
      <c r="O102" s="769"/>
      <c r="P102" s="769"/>
      <c r="Q102" s="769"/>
      <c r="R102" s="769"/>
      <c r="S102" s="769"/>
      <c r="T102" s="770"/>
      <c r="U102" s="763" t="s">
        <v>100</v>
      </c>
      <c r="V102" s="757"/>
      <c r="W102" s="757"/>
      <c r="X102" s="757"/>
      <c r="Y102" s="757"/>
      <c r="Z102" s="757"/>
      <c r="AA102" s="757"/>
    </row>
    <row r="103" spans="1:27" x14ac:dyDescent="0.25">
      <c r="A103" s="5"/>
      <c r="C103" s="759" t="str">
        <f>$A$1</f>
        <v>West Dunbartonshire</v>
      </c>
      <c r="D103" s="760"/>
      <c r="E103" s="760"/>
      <c r="F103" s="760"/>
      <c r="G103" s="760"/>
      <c r="H103" s="760"/>
      <c r="I103" s="760"/>
      <c r="J103" s="760"/>
      <c r="K103" s="761"/>
      <c r="L103" s="759" t="s">
        <v>101</v>
      </c>
      <c r="M103" s="760"/>
      <c r="N103" s="760"/>
      <c r="O103" s="760"/>
      <c r="P103" s="760"/>
      <c r="Q103" s="760"/>
      <c r="R103" s="760"/>
      <c r="S103" s="760"/>
      <c r="T103" s="761"/>
      <c r="U103" s="762" t="str">
        <f>$A$1</f>
        <v>West Dunbartonshire</v>
      </c>
      <c r="V103" s="760"/>
      <c r="W103" s="760"/>
      <c r="X103" s="760"/>
      <c r="Y103" s="760"/>
      <c r="Z103" s="760"/>
      <c r="AA103" s="760"/>
    </row>
    <row r="104" spans="1:27" ht="27" thickBot="1" x14ac:dyDescent="0.3">
      <c r="A104" s="5"/>
      <c r="B104" s="28" t="s">
        <v>144</v>
      </c>
      <c r="C104" s="73" t="s">
        <v>145</v>
      </c>
      <c r="D104" s="74" t="s">
        <v>146</v>
      </c>
      <c r="E104" s="74" t="s">
        <v>147</v>
      </c>
      <c r="F104" s="74" t="s">
        <v>148</v>
      </c>
      <c r="G104" s="74" t="s">
        <v>149</v>
      </c>
      <c r="H104" s="74" t="s">
        <v>150</v>
      </c>
      <c r="I104" s="74" t="s">
        <v>151</v>
      </c>
      <c r="J104" s="74" t="s">
        <v>104</v>
      </c>
      <c r="K104" s="74" t="s">
        <v>105</v>
      </c>
      <c r="L104" s="73" t="s">
        <v>145</v>
      </c>
      <c r="M104" s="74" t="s">
        <v>146</v>
      </c>
      <c r="N104" s="74" t="s">
        <v>147</v>
      </c>
      <c r="O104" s="74" t="s">
        <v>148</v>
      </c>
      <c r="P104" s="74" t="s">
        <v>149</v>
      </c>
      <c r="Q104" s="74" t="s">
        <v>150</v>
      </c>
      <c r="R104" s="74" t="s">
        <v>151</v>
      </c>
      <c r="S104" s="74" t="s">
        <v>104</v>
      </c>
      <c r="T104" s="74" t="s">
        <v>105</v>
      </c>
      <c r="U104" s="458" t="s">
        <v>145</v>
      </c>
      <c r="V104" s="74" t="s">
        <v>146</v>
      </c>
      <c r="W104" s="74" t="s">
        <v>147</v>
      </c>
      <c r="X104" s="74" t="s">
        <v>148</v>
      </c>
      <c r="Y104" s="74" t="s">
        <v>149</v>
      </c>
      <c r="Z104" s="74" t="s">
        <v>150</v>
      </c>
      <c r="AA104" s="74" t="s">
        <v>151</v>
      </c>
    </row>
    <row r="105" spans="1:27" x14ac:dyDescent="0.25">
      <c r="A105" s="5"/>
      <c r="B105" s="27" t="s">
        <v>108</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109</v>
      </c>
      <c r="C106" s="32">
        <v>2415</v>
      </c>
      <c r="D106" s="33">
        <v>849</v>
      </c>
      <c r="E106" s="33">
        <v>749</v>
      </c>
      <c r="F106" s="33">
        <v>363</v>
      </c>
      <c r="G106" s="33">
        <v>206</v>
      </c>
      <c r="H106" s="33">
        <v>146</v>
      </c>
      <c r="I106" s="33">
        <v>48</v>
      </c>
      <c r="J106" s="33">
        <v>794</v>
      </c>
      <c r="K106" s="33">
        <v>0</v>
      </c>
      <c r="L106" s="32">
        <v>26543</v>
      </c>
      <c r="M106" s="33">
        <v>10028</v>
      </c>
      <c r="N106" s="33">
        <v>6026</v>
      </c>
      <c r="O106" s="33">
        <v>2785</v>
      </c>
      <c r="P106" s="33">
        <v>1465</v>
      </c>
      <c r="Q106" s="33">
        <v>935</v>
      </c>
      <c r="R106" s="33">
        <v>504</v>
      </c>
      <c r="S106" s="33">
        <v>43153</v>
      </c>
      <c r="T106" s="33">
        <v>0</v>
      </c>
      <c r="U106" s="63" t="s">
        <v>110</v>
      </c>
      <c r="V106" s="33" t="s">
        <v>110</v>
      </c>
      <c r="W106" s="33" t="s">
        <v>110</v>
      </c>
      <c r="X106" s="33" t="s">
        <v>110</v>
      </c>
      <c r="Y106" s="33" t="s">
        <v>110</v>
      </c>
      <c r="Z106" s="33" t="s">
        <v>110</v>
      </c>
      <c r="AA106" s="33" t="s">
        <v>110</v>
      </c>
    </row>
    <row r="107" spans="1:27" x14ac:dyDescent="0.25">
      <c r="A107" s="5"/>
      <c r="B107" s="149" t="s">
        <v>111</v>
      </c>
      <c r="C107" s="30">
        <v>1592.798</v>
      </c>
      <c r="D107" s="31">
        <v>618.47699999999998</v>
      </c>
      <c r="E107" s="31">
        <v>555.18499999999995</v>
      </c>
      <c r="F107" s="31">
        <v>322.25799999999998</v>
      </c>
      <c r="G107" s="31">
        <v>157.91200000000001</v>
      </c>
      <c r="H107" s="31">
        <v>113.508</v>
      </c>
      <c r="I107" s="31">
        <v>48.265999999999998</v>
      </c>
      <c r="J107" s="31">
        <v>6154.8050000000003</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110</v>
      </c>
      <c r="V107" s="31" t="s">
        <v>110</v>
      </c>
      <c r="W107" s="31" t="s">
        <v>110</v>
      </c>
      <c r="X107" s="31" t="s">
        <v>110</v>
      </c>
      <c r="Y107" s="31" t="s">
        <v>110</v>
      </c>
      <c r="Z107" s="31" t="s">
        <v>110</v>
      </c>
      <c r="AA107" s="31" t="s">
        <v>110</v>
      </c>
    </row>
    <row r="108" spans="1:27" x14ac:dyDescent="0.25">
      <c r="A108" s="5"/>
      <c r="B108" s="148" t="s">
        <v>112</v>
      </c>
      <c r="C108" s="32">
        <v>1349</v>
      </c>
      <c r="D108" s="33">
        <v>755</v>
      </c>
      <c r="E108" s="33">
        <v>695</v>
      </c>
      <c r="F108" s="33">
        <v>419</v>
      </c>
      <c r="G108" s="33">
        <v>154</v>
      </c>
      <c r="H108" s="33">
        <v>108</v>
      </c>
      <c r="I108" s="33">
        <v>37</v>
      </c>
      <c r="J108" s="33">
        <v>5990</v>
      </c>
      <c r="K108" s="33">
        <v>0</v>
      </c>
      <c r="L108" s="32">
        <v>28915.24</v>
      </c>
      <c r="M108" s="33">
        <v>9529.76</v>
      </c>
      <c r="N108" s="33">
        <v>6222.64</v>
      </c>
      <c r="O108" s="33">
        <v>2996.68</v>
      </c>
      <c r="P108" s="33">
        <v>1275.8</v>
      </c>
      <c r="Q108" s="33">
        <v>721.12</v>
      </c>
      <c r="R108" s="33">
        <v>367.8</v>
      </c>
      <c r="S108" s="33">
        <v>81987.684999999998</v>
      </c>
      <c r="T108" s="33">
        <v>3143.6</v>
      </c>
      <c r="U108" s="63" t="s">
        <v>110</v>
      </c>
      <c r="V108" s="33" t="s">
        <v>110</v>
      </c>
      <c r="W108" s="33" t="s">
        <v>110</v>
      </c>
      <c r="X108" s="33" t="s">
        <v>110</v>
      </c>
      <c r="Y108" s="33" t="s">
        <v>110</v>
      </c>
      <c r="Z108" s="33" t="s">
        <v>110</v>
      </c>
      <c r="AA108" s="33" t="s">
        <v>110</v>
      </c>
    </row>
    <row r="109" spans="1:27" x14ac:dyDescent="0.25">
      <c r="A109" s="5"/>
      <c r="B109" s="149" t="s">
        <v>113</v>
      </c>
      <c r="C109" s="30">
        <v>1080.47</v>
      </c>
      <c r="D109" s="31">
        <v>605.71</v>
      </c>
      <c r="E109" s="31">
        <v>518.27</v>
      </c>
      <c r="F109" s="31">
        <v>338.71</v>
      </c>
      <c r="G109" s="31">
        <v>140.72</v>
      </c>
      <c r="H109" s="31">
        <v>122.4</v>
      </c>
      <c r="I109" s="31">
        <v>52.28</v>
      </c>
      <c r="J109" s="31">
        <v>4029.25</v>
      </c>
      <c r="K109" s="31">
        <v>0</v>
      </c>
      <c r="L109" s="30">
        <v>26299.59</v>
      </c>
      <c r="M109" s="31">
        <v>9557.26</v>
      </c>
      <c r="N109" s="31">
        <v>6878.45</v>
      </c>
      <c r="O109" s="31">
        <v>3345.71</v>
      </c>
      <c r="P109" s="31">
        <v>2027.18</v>
      </c>
      <c r="Q109" s="31">
        <v>1184.04</v>
      </c>
      <c r="R109" s="31">
        <v>365.19</v>
      </c>
      <c r="S109" s="31">
        <v>51632.5</v>
      </c>
      <c r="T109" s="31">
        <v>18629</v>
      </c>
      <c r="U109" s="64" t="s">
        <v>110</v>
      </c>
      <c r="V109" s="31" t="s">
        <v>110</v>
      </c>
      <c r="W109" s="31" t="s">
        <v>110</v>
      </c>
      <c r="X109" s="31" t="s">
        <v>110</v>
      </c>
      <c r="Y109" s="31" t="s">
        <v>110</v>
      </c>
      <c r="Z109" s="31" t="s">
        <v>110</v>
      </c>
      <c r="AA109" s="31" t="s">
        <v>110</v>
      </c>
    </row>
    <row r="110" spans="1:27" x14ac:dyDescent="0.25">
      <c r="A110" s="5"/>
      <c r="B110" s="148" t="s">
        <v>114</v>
      </c>
      <c r="C110" s="32">
        <v>1095.75</v>
      </c>
      <c r="D110" s="33">
        <v>597</v>
      </c>
      <c r="E110" s="33">
        <v>552</v>
      </c>
      <c r="F110" s="33">
        <v>376</v>
      </c>
      <c r="G110" s="33">
        <v>181</v>
      </c>
      <c r="H110" s="33">
        <v>159</v>
      </c>
      <c r="I110" s="33">
        <v>76</v>
      </c>
      <c r="J110" s="33">
        <v>4105</v>
      </c>
      <c r="K110" s="33">
        <v>0</v>
      </c>
      <c r="L110" s="32">
        <v>38853.58</v>
      </c>
      <c r="M110" s="33">
        <v>11085.88</v>
      </c>
      <c r="N110" s="33">
        <v>7153.1549999999997</v>
      </c>
      <c r="O110" s="33">
        <v>4311.18</v>
      </c>
      <c r="P110" s="33">
        <v>2744.64</v>
      </c>
      <c r="Q110" s="33">
        <v>2394.86</v>
      </c>
      <c r="R110" s="33">
        <v>1116.32</v>
      </c>
      <c r="S110" s="33">
        <v>112406.1862</v>
      </c>
      <c r="T110" s="33">
        <v>739</v>
      </c>
      <c r="U110" s="63" t="s">
        <v>110</v>
      </c>
      <c r="V110" s="33" t="s">
        <v>110</v>
      </c>
      <c r="W110" s="33" t="s">
        <v>110</v>
      </c>
      <c r="X110" s="33" t="s">
        <v>110</v>
      </c>
      <c r="Y110" s="33" t="s">
        <v>110</v>
      </c>
      <c r="Z110" s="33" t="s">
        <v>110</v>
      </c>
      <c r="AA110" s="33" t="s">
        <v>110</v>
      </c>
    </row>
    <row r="111" spans="1:27" x14ac:dyDescent="0.25">
      <c r="A111" s="5"/>
      <c r="B111" s="52" t="s">
        <v>115</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109</v>
      </c>
      <c r="C112" s="58">
        <f>IFERROR(C106/SUM($C106:$K106),"-")</f>
        <v>0.43357271095152605</v>
      </c>
      <c r="D112" s="56">
        <f t="shared" ref="D112:K112" si="45">IFERROR(D106/SUM($C106:$K106),"-")</f>
        <v>0.15242369838420108</v>
      </c>
      <c r="E112" s="56">
        <f t="shared" si="45"/>
        <v>0.13447037701974865</v>
      </c>
      <c r="F112" s="56">
        <f t="shared" si="45"/>
        <v>6.5170556552962292E-2</v>
      </c>
      <c r="G112" s="56">
        <f t="shared" si="45"/>
        <v>3.698384201077199E-2</v>
      </c>
      <c r="H112" s="56">
        <f t="shared" si="45"/>
        <v>2.6211849192100539E-2</v>
      </c>
      <c r="I112" s="56">
        <f t="shared" si="45"/>
        <v>8.6175942549371626E-3</v>
      </c>
      <c r="J112" s="56">
        <f t="shared" si="45"/>
        <v>0.14254937163375225</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0.11900000000000001</v>
      </c>
      <c r="V112" s="56">
        <v>0.20200000000000001</v>
      </c>
      <c r="W112" s="56">
        <v>0.158</v>
      </c>
      <c r="X112" s="56">
        <v>8.7999999999999995E-2</v>
      </c>
      <c r="Y112" s="56">
        <v>0.124</v>
      </c>
      <c r="Z112" s="56">
        <v>0.18099999999999999</v>
      </c>
      <c r="AA112" s="56">
        <v>0.127</v>
      </c>
    </row>
    <row r="113" spans="1:30" x14ac:dyDescent="0.25">
      <c r="A113" s="323"/>
      <c r="B113" s="149" t="s">
        <v>111</v>
      </c>
      <c r="C113" s="59">
        <f t="shared" ref="C113:K113" si="47">IFERROR(C107/SUM($C107:$K107),"-")</f>
        <v>0.16655476210966424</v>
      </c>
      <c r="D113" s="50">
        <f t="shared" si="47"/>
        <v>6.4672538266182411E-2</v>
      </c>
      <c r="E113" s="50">
        <f t="shared" si="47"/>
        <v>5.8054257728760293E-2</v>
      </c>
      <c r="F113" s="50">
        <f t="shared" si="47"/>
        <v>3.3697684532461858E-2</v>
      </c>
      <c r="G113" s="50">
        <f t="shared" si="47"/>
        <v>1.65124489070562E-2</v>
      </c>
      <c r="H113" s="50">
        <f t="shared" si="47"/>
        <v>1.1869237616787421E-2</v>
      </c>
      <c r="I113" s="50">
        <f t="shared" si="47"/>
        <v>5.0470506291350531E-3</v>
      </c>
      <c r="J113" s="50">
        <f t="shared" si="47"/>
        <v>0.64359202020995265</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0.155</v>
      </c>
      <c r="V113" s="50">
        <v>0.217</v>
      </c>
      <c r="W113" s="50">
        <v>0.183</v>
      </c>
      <c r="X113" s="50">
        <v>9.2999999999999999E-2</v>
      </c>
      <c r="Y113" s="50">
        <v>6.0999999999999999E-2</v>
      </c>
      <c r="Z113" s="50">
        <v>0.14799999999999999</v>
      </c>
      <c r="AA113" s="50">
        <v>0.14399999999999999</v>
      </c>
    </row>
    <row r="114" spans="1:30" x14ac:dyDescent="0.25">
      <c r="A114" s="323"/>
      <c r="B114" s="148" t="s">
        <v>112</v>
      </c>
      <c r="C114" s="58">
        <f t="shared" ref="C114:K114" si="49">IFERROR(C108/SUM($C108:$K108),"-")</f>
        <v>0.14189544546123908</v>
      </c>
      <c r="D114" s="56">
        <f t="shared" si="49"/>
        <v>7.9415167771116013E-2</v>
      </c>
      <c r="E114" s="56">
        <f t="shared" si="49"/>
        <v>7.3104028610497529E-2</v>
      </c>
      <c r="F114" s="56">
        <f t="shared" si="49"/>
        <v>4.4072788471652469E-2</v>
      </c>
      <c r="G114" s="56">
        <f t="shared" si="49"/>
        <v>1.6198590512254127E-2</v>
      </c>
      <c r="H114" s="56">
        <f t="shared" si="49"/>
        <v>1.1360050489113285E-2</v>
      </c>
      <c r="I114" s="56">
        <f t="shared" si="49"/>
        <v>3.89186914904807E-3</v>
      </c>
      <c r="J114" s="56">
        <f t="shared" si="49"/>
        <v>0.63006205953507943</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0.107</v>
      </c>
      <c r="V114" s="56">
        <v>0.18099999999999999</v>
      </c>
      <c r="W114" s="56">
        <v>0.16900000000000001</v>
      </c>
      <c r="X114" s="56">
        <v>0.12</v>
      </c>
      <c r="Y114" s="56">
        <v>0.10299999999999999</v>
      </c>
      <c r="Z114" s="56">
        <v>0.112</v>
      </c>
      <c r="AA114" s="56">
        <v>0.20899999999999999</v>
      </c>
    </row>
    <row r="115" spans="1:30" x14ac:dyDescent="0.25">
      <c r="A115" s="323"/>
      <c r="B115" s="149" t="s">
        <v>113</v>
      </c>
      <c r="C115" s="59">
        <f t="shared" ref="C115:K115" si="51">IFERROR(C109/SUM($C109:$K109),"-")</f>
        <v>0.15686698674905378</v>
      </c>
      <c r="D115" s="50">
        <f t="shared" si="51"/>
        <v>8.7939417608790038E-2</v>
      </c>
      <c r="E115" s="50">
        <f t="shared" si="51"/>
        <v>7.5244526199183773E-2</v>
      </c>
      <c r="F115" s="50">
        <f t="shared" si="51"/>
        <v>4.9175282128862442E-2</v>
      </c>
      <c r="G115" s="50">
        <f t="shared" si="51"/>
        <v>2.0430296422229998E-2</v>
      </c>
      <c r="H115" s="50">
        <f t="shared" si="51"/>
        <v>1.7770525029000513E-2</v>
      </c>
      <c r="I115" s="50">
        <f t="shared" si="51"/>
        <v>7.5902209846090418E-3</v>
      </c>
      <c r="J115" s="50">
        <f t="shared" si="51"/>
        <v>0.58498274487827051</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110</v>
      </c>
      <c r="V115" s="50" t="s">
        <v>110</v>
      </c>
      <c r="W115" s="50" t="s">
        <v>110</v>
      </c>
      <c r="X115" s="50" t="s">
        <v>110</v>
      </c>
      <c r="Y115" s="50" t="s">
        <v>110</v>
      </c>
      <c r="Z115" s="50" t="s">
        <v>110</v>
      </c>
      <c r="AA115" s="50" t="s">
        <v>110</v>
      </c>
    </row>
    <row r="116" spans="1:30" ht="14.25" customHeight="1" thickBot="1" x14ac:dyDescent="0.3">
      <c r="A116" s="323"/>
      <c r="B116" s="307" t="s">
        <v>114</v>
      </c>
      <c r="C116" s="60">
        <f t="shared" ref="C116:K116" si="53">IFERROR(C110/SUM($C110:$K110),"-")</f>
        <v>0.15342878146112648</v>
      </c>
      <c r="D116" s="57">
        <f t="shared" si="53"/>
        <v>8.359295690832079E-2</v>
      </c>
      <c r="E116" s="57">
        <f t="shared" si="53"/>
        <v>7.7291980256939827E-2</v>
      </c>
      <c r="F116" s="57">
        <f t="shared" si="53"/>
        <v>5.2648160464872057E-2</v>
      </c>
      <c r="G116" s="57">
        <f t="shared" si="53"/>
        <v>2.5343928308887879E-2</v>
      </c>
      <c r="H116" s="57">
        <f t="shared" si="53"/>
        <v>2.2263450834879406E-2</v>
      </c>
      <c r="I116" s="57">
        <f t="shared" si="53"/>
        <v>1.0641649455665628E-2</v>
      </c>
      <c r="J116" s="57">
        <f t="shared" si="53"/>
        <v>0.57478909230930797</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9" t="s">
        <v>110</v>
      </c>
      <c r="V116" s="57" t="s">
        <v>110</v>
      </c>
      <c r="W116" s="57" t="s">
        <v>110</v>
      </c>
      <c r="X116" s="57" t="s">
        <v>110</v>
      </c>
      <c r="Y116" s="57" t="s">
        <v>110</v>
      </c>
      <c r="Z116" s="57" t="s">
        <v>110</v>
      </c>
      <c r="AA116" s="57" t="s">
        <v>110</v>
      </c>
    </row>
    <row r="117" spans="1:30" x14ac:dyDescent="0.25">
      <c r="B117" s="6"/>
      <c r="C117" s="253"/>
      <c r="D117" s="253"/>
      <c r="E117" s="253"/>
      <c r="F117" s="253"/>
      <c r="G117" s="253"/>
      <c r="H117" s="253"/>
      <c r="I117" s="253"/>
      <c r="J117" s="17"/>
      <c r="K117" s="17"/>
      <c r="L117" s="17"/>
      <c r="M117" s="17"/>
    </row>
    <row r="118" spans="1:30" x14ac:dyDescent="0.25">
      <c r="B118" s="442" t="s">
        <v>122</v>
      </c>
      <c r="C118" s="768" t="s">
        <v>99</v>
      </c>
      <c r="D118" s="769"/>
      <c r="E118" s="769"/>
      <c r="F118" s="769"/>
      <c r="G118" s="769"/>
      <c r="H118" s="769"/>
      <c r="I118" s="769"/>
      <c r="J118" s="769"/>
      <c r="K118" s="769"/>
      <c r="L118" s="769"/>
      <c r="M118" s="769"/>
      <c r="N118" s="769"/>
      <c r="O118" s="769"/>
      <c r="P118" s="769"/>
      <c r="Q118" s="769"/>
      <c r="R118" s="769"/>
      <c r="S118" s="769"/>
      <c r="T118" s="769"/>
      <c r="U118" s="769"/>
      <c r="V118" s="770"/>
      <c r="W118" s="763" t="s">
        <v>100</v>
      </c>
      <c r="X118" s="757"/>
      <c r="Y118" s="757"/>
      <c r="Z118" s="757"/>
      <c r="AA118" s="757"/>
      <c r="AB118" s="757"/>
      <c r="AC118" s="757"/>
      <c r="AD118" s="757"/>
    </row>
    <row r="119" spans="1:30" x14ac:dyDescent="0.25">
      <c r="C119" s="759" t="str">
        <f>$A$1</f>
        <v>West Dunbartonshire</v>
      </c>
      <c r="D119" s="760"/>
      <c r="E119" s="760"/>
      <c r="F119" s="760"/>
      <c r="G119" s="760"/>
      <c r="H119" s="760"/>
      <c r="I119" s="760"/>
      <c r="J119" s="760"/>
      <c r="K119" s="760"/>
      <c r="L119" s="761"/>
      <c r="M119" s="759" t="s">
        <v>101</v>
      </c>
      <c r="N119" s="760"/>
      <c r="O119" s="760"/>
      <c r="P119" s="760"/>
      <c r="Q119" s="760"/>
      <c r="R119" s="760"/>
      <c r="S119" s="760"/>
      <c r="T119" s="760"/>
      <c r="U119" s="760"/>
      <c r="V119" s="761"/>
      <c r="W119" s="762" t="str">
        <f>$A$1</f>
        <v>West Dunbartonshire</v>
      </c>
      <c r="X119" s="760"/>
      <c r="Y119" s="760"/>
      <c r="Z119" s="760"/>
      <c r="AA119" s="760"/>
      <c r="AB119" s="760"/>
      <c r="AC119" s="760"/>
      <c r="AD119" s="760"/>
    </row>
    <row r="120" spans="1:30" ht="27" thickBot="1" x14ac:dyDescent="0.3">
      <c r="B120" s="28" t="s">
        <v>144</v>
      </c>
      <c r="C120" s="73" t="s">
        <v>152</v>
      </c>
      <c r="D120" s="74" t="s">
        <v>153</v>
      </c>
      <c r="E120" s="74" t="s">
        <v>146</v>
      </c>
      <c r="F120" s="74" t="s">
        <v>147</v>
      </c>
      <c r="G120" s="74" t="s">
        <v>148</v>
      </c>
      <c r="H120" s="74" t="s">
        <v>149</v>
      </c>
      <c r="I120" s="74" t="s">
        <v>150</v>
      </c>
      <c r="J120" s="74" t="s">
        <v>151</v>
      </c>
      <c r="K120" s="74" t="s">
        <v>104</v>
      </c>
      <c r="L120" s="74" t="s">
        <v>105</v>
      </c>
      <c r="M120" s="73" t="s">
        <v>152</v>
      </c>
      <c r="N120" s="74" t="s">
        <v>153</v>
      </c>
      <c r="O120" s="74" t="s">
        <v>146</v>
      </c>
      <c r="P120" s="74" t="s">
        <v>147</v>
      </c>
      <c r="Q120" s="74" t="s">
        <v>148</v>
      </c>
      <c r="R120" s="74" t="s">
        <v>149</v>
      </c>
      <c r="S120" s="74" t="s">
        <v>150</v>
      </c>
      <c r="T120" s="74" t="s">
        <v>151</v>
      </c>
      <c r="U120" s="74" t="s">
        <v>104</v>
      </c>
      <c r="V120" s="74" t="s">
        <v>105</v>
      </c>
      <c r="W120" s="458" t="s">
        <v>152</v>
      </c>
      <c r="X120" s="74" t="s">
        <v>153</v>
      </c>
      <c r="Y120" s="74" t="s">
        <v>146</v>
      </c>
      <c r="Z120" s="74" t="s">
        <v>147</v>
      </c>
      <c r="AA120" s="74" t="s">
        <v>148</v>
      </c>
      <c r="AB120" s="74" t="s">
        <v>149</v>
      </c>
      <c r="AC120" s="74" t="s">
        <v>150</v>
      </c>
      <c r="AD120" s="74" t="s">
        <v>151</v>
      </c>
    </row>
    <row r="121" spans="1:30" x14ac:dyDescent="0.25">
      <c r="B121" s="27" t="s">
        <v>108</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109</v>
      </c>
      <c r="C122" s="32">
        <v>1776</v>
      </c>
      <c r="D122" s="33">
        <v>639</v>
      </c>
      <c r="E122" s="33">
        <v>849</v>
      </c>
      <c r="F122" s="33">
        <v>749</v>
      </c>
      <c r="G122" s="33">
        <v>363</v>
      </c>
      <c r="H122" s="33">
        <v>206</v>
      </c>
      <c r="I122" s="33">
        <v>146</v>
      </c>
      <c r="J122" s="33">
        <v>48</v>
      </c>
      <c r="K122" s="33">
        <v>794</v>
      </c>
      <c r="L122" s="33">
        <v>0</v>
      </c>
      <c r="M122" s="32">
        <v>13696</v>
      </c>
      <c r="N122" s="33">
        <v>12847</v>
      </c>
      <c r="O122" s="33">
        <v>10028</v>
      </c>
      <c r="P122" s="33">
        <v>6026</v>
      </c>
      <c r="Q122" s="33">
        <v>2785</v>
      </c>
      <c r="R122" s="33">
        <v>1465</v>
      </c>
      <c r="S122" s="33">
        <v>935</v>
      </c>
      <c r="T122" s="33">
        <v>504</v>
      </c>
      <c r="U122" s="33">
        <v>43153</v>
      </c>
      <c r="V122" s="33">
        <v>0</v>
      </c>
      <c r="W122" s="63" t="s">
        <v>110</v>
      </c>
      <c r="X122" s="33" t="s">
        <v>110</v>
      </c>
      <c r="Y122" s="33" t="s">
        <v>110</v>
      </c>
      <c r="Z122" s="33" t="s">
        <v>110</v>
      </c>
      <c r="AA122" s="33" t="s">
        <v>110</v>
      </c>
      <c r="AB122" s="33" t="s">
        <v>110</v>
      </c>
      <c r="AC122" s="33" t="s">
        <v>110</v>
      </c>
      <c r="AD122" s="33" t="s">
        <v>110</v>
      </c>
    </row>
    <row r="123" spans="1:30" x14ac:dyDescent="0.25">
      <c r="B123" s="149" t="s">
        <v>111</v>
      </c>
      <c r="C123" s="30">
        <v>1167.9100000000001</v>
      </c>
      <c r="D123" s="31">
        <v>424.88799999999998</v>
      </c>
      <c r="E123" s="31">
        <v>618.47699999999998</v>
      </c>
      <c r="F123" s="31">
        <v>555.18499999999995</v>
      </c>
      <c r="G123" s="31">
        <v>322.25799999999998</v>
      </c>
      <c r="H123" s="31">
        <v>157.91200000000001</v>
      </c>
      <c r="I123" s="31">
        <v>113.508</v>
      </c>
      <c r="J123" s="31">
        <v>48.265999999999998</v>
      </c>
      <c r="K123" s="31">
        <v>6154.8050000000003</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110</v>
      </c>
      <c r="X123" s="31" t="s">
        <v>110</v>
      </c>
      <c r="Y123" s="31" t="s">
        <v>110</v>
      </c>
      <c r="Z123" s="31" t="s">
        <v>110</v>
      </c>
      <c r="AA123" s="31" t="s">
        <v>110</v>
      </c>
      <c r="AB123" s="31" t="s">
        <v>110</v>
      </c>
      <c r="AC123" s="31" t="s">
        <v>110</v>
      </c>
      <c r="AD123" s="31" t="s">
        <v>110</v>
      </c>
    </row>
    <row r="124" spans="1:30" x14ac:dyDescent="0.25">
      <c r="B124" s="148" t="s">
        <v>112</v>
      </c>
      <c r="C124" s="32">
        <v>715</v>
      </c>
      <c r="D124" s="33">
        <v>594</v>
      </c>
      <c r="E124" s="33">
        <v>755</v>
      </c>
      <c r="F124" s="33">
        <v>695</v>
      </c>
      <c r="G124" s="33">
        <v>419</v>
      </c>
      <c r="H124" s="33">
        <v>154</v>
      </c>
      <c r="I124" s="33">
        <v>108</v>
      </c>
      <c r="J124" s="33">
        <v>37</v>
      </c>
      <c r="K124" s="33">
        <v>5990</v>
      </c>
      <c r="L124" s="33">
        <v>0</v>
      </c>
      <c r="M124" s="32">
        <v>14624.2</v>
      </c>
      <c r="N124" s="33">
        <v>12586.2</v>
      </c>
      <c r="O124" s="33">
        <v>9529.76</v>
      </c>
      <c r="P124" s="33">
        <v>6222.64</v>
      </c>
      <c r="Q124" s="33">
        <v>2996.68</v>
      </c>
      <c r="R124" s="33">
        <v>1275.8</v>
      </c>
      <c r="S124" s="33">
        <v>721.12</v>
      </c>
      <c r="T124" s="33">
        <v>367.8</v>
      </c>
      <c r="U124" s="33">
        <v>81987.684999999998</v>
      </c>
      <c r="V124" s="33">
        <v>3143.6</v>
      </c>
      <c r="W124" s="63" t="s">
        <v>110</v>
      </c>
      <c r="X124" s="33" t="s">
        <v>110</v>
      </c>
      <c r="Y124" s="33" t="s">
        <v>110</v>
      </c>
      <c r="Z124" s="33" t="s">
        <v>110</v>
      </c>
      <c r="AA124" s="33" t="s">
        <v>110</v>
      </c>
      <c r="AB124" s="33" t="s">
        <v>110</v>
      </c>
      <c r="AC124" s="33" t="s">
        <v>110</v>
      </c>
      <c r="AD124" s="33" t="s">
        <v>110</v>
      </c>
    </row>
    <row r="125" spans="1:30" x14ac:dyDescent="0.25">
      <c r="B125" s="149" t="s">
        <v>113</v>
      </c>
      <c r="C125" s="30">
        <v>572.37</v>
      </c>
      <c r="D125" s="31">
        <v>501.38</v>
      </c>
      <c r="E125" s="31">
        <v>605.71</v>
      </c>
      <c r="F125" s="31">
        <v>518.27</v>
      </c>
      <c r="G125" s="31">
        <v>338.71</v>
      </c>
      <c r="H125" s="31">
        <v>140.72</v>
      </c>
      <c r="I125" s="31">
        <v>122.4</v>
      </c>
      <c r="J125" s="31">
        <v>52.28</v>
      </c>
      <c r="K125" s="31">
        <v>4029.25</v>
      </c>
      <c r="L125" s="31">
        <v>0</v>
      </c>
      <c r="M125" s="30">
        <v>10337.73</v>
      </c>
      <c r="N125" s="31">
        <v>11334.14</v>
      </c>
      <c r="O125" s="31">
        <v>9557.26</v>
      </c>
      <c r="P125" s="31">
        <v>6878.45</v>
      </c>
      <c r="Q125" s="31">
        <v>3345.71</v>
      </c>
      <c r="R125" s="31">
        <v>2027.18</v>
      </c>
      <c r="S125" s="31">
        <v>1184.04</v>
      </c>
      <c r="T125" s="31">
        <v>365.19</v>
      </c>
      <c r="U125" s="31">
        <v>51632.5</v>
      </c>
      <c r="V125" s="31">
        <v>18629</v>
      </c>
      <c r="W125" s="64" t="s">
        <v>110</v>
      </c>
      <c r="X125" s="31" t="s">
        <v>110</v>
      </c>
      <c r="Y125" s="31" t="s">
        <v>110</v>
      </c>
      <c r="Z125" s="31" t="s">
        <v>110</v>
      </c>
      <c r="AA125" s="31" t="s">
        <v>110</v>
      </c>
      <c r="AB125" s="31" t="s">
        <v>110</v>
      </c>
      <c r="AC125" s="31" t="s">
        <v>110</v>
      </c>
      <c r="AD125" s="31" t="s">
        <v>110</v>
      </c>
    </row>
    <row r="126" spans="1:30" x14ac:dyDescent="0.25">
      <c r="B126" s="148" t="s">
        <v>114</v>
      </c>
      <c r="C126" s="32">
        <v>636</v>
      </c>
      <c r="D126" s="33">
        <v>446</v>
      </c>
      <c r="E126" s="33">
        <v>597</v>
      </c>
      <c r="F126" s="33">
        <v>552</v>
      </c>
      <c r="G126" s="33">
        <v>376</v>
      </c>
      <c r="H126" s="33">
        <v>181</v>
      </c>
      <c r="I126" s="33">
        <v>159</v>
      </c>
      <c r="J126" s="33">
        <v>76</v>
      </c>
      <c r="K126" s="33">
        <v>4105</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110</v>
      </c>
      <c r="X126" s="33" t="s">
        <v>110</v>
      </c>
      <c r="Y126" s="33" t="s">
        <v>110</v>
      </c>
      <c r="Z126" s="33" t="s">
        <v>110</v>
      </c>
      <c r="AA126" s="33" t="s">
        <v>110</v>
      </c>
      <c r="AB126" s="33" t="s">
        <v>110</v>
      </c>
      <c r="AC126" s="33" t="s">
        <v>110</v>
      </c>
      <c r="AD126" s="33" t="s">
        <v>110</v>
      </c>
    </row>
    <row r="127" spans="1:30" x14ac:dyDescent="0.25">
      <c r="B127" s="52" t="s">
        <v>115</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109</v>
      </c>
      <c r="C128" s="58">
        <f>IFERROR(C122/SUM($C122:$L122),"-")</f>
        <v>0.31885098743267504</v>
      </c>
      <c r="D128" s="56">
        <f t="shared" ref="D128:L128" si="55">IFERROR(D122/SUM($C122:$L122),"-")</f>
        <v>0.11472172351885099</v>
      </c>
      <c r="E128" s="56">
        <f t="shared" si="55"/>
        <v>0.15242369838420108</v>
      </c>
      <c r="F128" s="56">
        <f t="shared" si="55"/>
        <v>0.13447037701974865</v>
      </c>
      <c r="G128" s="56">
        <f t="shared" si="55"/>
        <v>6.5170556552962292E-2</v>
      </c>
      <c r="H128" s="56">
        <f t="shared" si="55"/>
        <v>3.698384201077199E-2</v>
      </c>
      <c r="I128" s="56">
        <f t="shared" si="55"/>
        <v>2.6211849192100539E-2</v>
      </c>
      <c r="J128" s="56">
        <f t="shared" si="55"/>
        <v>8.6175942549371626E-3</v>
      </c>
      <c r="K128" s="56">
        <f t="shared" si="55"/>
        <v>0.14254937163375225</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0.02</v>
      </c>
      <c r="X128" s="56">
        <v>9.9000000000000005E-2</v>
      </c>
      <c r="Y128" s="56">
        <v>0.20200000000000001</v>
      </c>
      <c r="Z128" s="56">
        <v>0.158</v>
      </c>
      <c r="AA128" s="56">
        <v>8.7999999999999995E-2</v>
      </c>
      <c r="AB128" s="56">
        <v>0.124</v>
      </c>
      <c r="AC128" s="56">
        <v>0.18099999999999999</v>
      </c>
      <c r="AD128" s="56">
        <v>0.127</v>
      </c>
    </row>
    <row r="129" spans="1:36" x14ac:dyDescent="0.25">
      <c r="B129" s="149" t="s">
        <v>111</v>
      </c>
      <c r="C129" s="59">
        <f t="shared" ref="C129:L129" si="57">IFERROR(C123/SUM($C123:$L123),"-")</f>
        <v>0.12212532425046867</v>
      </c>
      <c r="D129" s="50">
        <f t="shared" si="57"/>
        <v>4.4429437859195592E-2</v>
      </c>
      <c r="E129" s="50">
        <f t="shared" si="57"/>
        <v>6.4672538266182411E-2</v>
      </c>
      <c r="F129" s="50">
        <f t="shared" si="57"/>
        <v>5.8054257728760293E-2</v>
      </c>
      <c r="G129" s="50">
        <f t="shared" si="57"/>
        <v>3.3697684532461858E-2</v>
      </c>
      <c r="H129" s="50">
        <f t="shared" si="57"/>
        <v>1.65124489070562E-2</v>
      </c>
      <c r="I129" s="50">
        <f t="shared" si="57"/>
        <v>1.1869237616787421E-2</v>
      </c>
      <c r="J129" s="50">
        <f t="shared" si="57"/>
        <v>5.0470506291350531E-3</v>
      </c>
      <c r="K129" s="50">
        <f t="shared" si="57"/>
        <v>0.64359202020995265</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2.7E-2</v>
      </c>
      <c r="X129" s="50">
        <v>0.128</v>
      </c>
      <c r="Y129" s="50">
        <v>0.217</v>
      </c>
      <c r="Z129" s="50">
        <v>0.183</v>
      </c>
      <c r="AA129" s="50">
        <v>9.2999999999999999E-2</v>
      </c>
      <c r="AB129" s="50">
        <v>6.0999999999999999E-2</v>
      </c>
      <c r="AC129" s="50">
        <v>0.14799999999999999</v>
      </c>
      <c r="AD129" s="50">
        <v>0.14399999999999999</v>
      </c>
    </row>
    <row r="130" spans="1:36" x14ac:dyDescent="0.25">
      <c r="B130" s="148" t="s">
        <v>112</v>
      </c>
      <c r="C130" s="58">
        <f t="shared" ref="C130:L130" si="59">IFERROR(C124/SUM($C124:$L124),"-")</f>
        <v>7.5525509665152632E-2</v>
      </c>
      <c r="D130" s="56">
        <f t="shared" si="59"/>
        <v>6.2744269567972966E-2</v>
      </c>
      <c r="E130" s="56">
        <f t="shared" si="59"/>
        <v>7.9750713003063273E-2</v>
      </c>
      <c r="F130" s="56">
        <f t="shared" si="59"/>
        <v>7.3412907996197319E-2</v>
      </c>
      <c r="G130" s="56">
        <f t="shared" si="59"/>
        <v>4.4259004964613921E-2</v>
      </c>
      <c r="H130" s="56">
        <f t="shared" si="59"/>
        <v>1.6267032850955952E-2</v>
      </c>
      <c r="I130" s="56">
        <f t="shared" si="59"/>
        <v>1.140804901235872E-2</v>
      </c>
      <c r="J130" s="56">
        <f t="shared" si="59"/>
        <v>3.9083130875673389E-3</v>
      </c>
      <c r="K130" s="56">
        <f t="shared" si="59"/>
        <v>0.63272419985211792</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1.9E-2</v>
      </c>
      <c r="X130" s="56">
        <v>8.7999999999999995E-2</v>
      </c>
      <c r="Y130" s="56">
        <v>0.18099999999999999</v>
      </c>
      <c r="Z130" s="56">
        <v>0.16900000000000001</v>
      </c>
      <c r="AA130" s="56">
        <v>0.12</v>
      </c>
      <c r="AB130" s="56">
        <v>0.10299999999999999</v>
      </c>
      <c r="AC130" s="56">
        <v>0.112</v>
      </c>
      <c r="AD130" s="56">
        <v>0.20899999999999999</v>
      </c>
    </row>
    <row r="131" spans="1:36" x14ac:dyDescent="0.25">
      <c r="B131" s="149" t="s">
        <v>113</v>
      </c>
      <c r="C131" s="59">
        <f t="shared" ref="C131:L131" si="61">IFERROR(C125/SUM($C125:$L125),"-")</f>
        <v>8.3180135705244365E-2</v>
      </c>
      <c r="D131" s="50">
        <f t="shared" si="61"/>
        <v>7.2863456225685172E-2</v>
      </c>
      <c r="E131" s="50">
        <f t="shared" si="61"/>
        <v>8.8025298317563061E-2</v>
      </c>
      <c r="F131" s="50">
        <f t="shared" si="61"/>
        <v>7.5318009210750034E-2</v>
      </c>
      <c r="G131" s="50">
        <f t="shared" si="61"/>
        <v>4.9223306191315618E-2</v>
      </c>
      <c r="H131" s="50">
        <f t="shared" si="61"/>
        <v>2.0450248434477677E-2</v>
      </c>
      <c r="I131" s="50">
        <f t="shared" si="61"/>
        <v>1.7787879536526916E-2</v>
      </c>
      <c r="J131" s="50">
        <f t="shared" si="61"/>
        <v>7.5976335144577389E-3</v>
      </c>
      <c r="K131" s="50">
        <f t="shared" si="61"/>
        <v>0.58555403286397933</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110</v>
      </c>
      <c r="X131" s="50" t="s">
        <v>110</v>
      </c>
      <c r="Y131" s="50" t="s">
        <v>110</v>
      </c>
      <c r="Z131" s="50" t="s">
        <v>110</v>
      </c>
      <c r="AA131" s="50" t="s">
        <v>110</v>
      </c>
      <c r="AB131" s="50" t="s">
        <v>110</v>
      </c>
      <c r="AC131" s="50" t="s">
        <v>110</v>
      </c>
      <c r="AD131" s="50" t="s">
        <v>110</v>
      </c>
    </row>
    <row r="132" spans="1:36" ht="15.75" thickBot="1" x14ac:dyDescent="0.3">
      <c r="B132" s="307" t="s">
        <v>114</v>
      </c>
      <c r="C132" s="60">
        <f t="shared" ref="C132:L132" si="63">IFERROR(C126/SUM($C126:$L126),"-")</f>
        <v>8.9225589225589222E-2</v>
      </c>
      <c r="D132" s="57">
        <f t="shared" si="63"/>
        <v>6.2570145903479243E-2</v>
      </c>
      <c r="E132" s="57">
        <f t="shared" si="63"/>
        <v>8.3754208754208748E-2</v>
      </c>
      <c r="F132" s="57">
        <f t="shared" si="63"/>
        <v>7.7441077441077436E-2</v>
      </c>
      <c r="G132" s="57">
        <f t="shared" si="63"/>
        <v>5.2749719416386086E-2</v>
      </c>
      <c r="H132" s="57">
        <f t="shared" si="63"/>
        <v>2.5392817059483725E-2</v>
      </c>
      <c r="I132" s="57">
        <f t="shared" si="63"/>
        <v>2.2306397306397305E-2</v>
      </c>
      <c r="J132" s="57">
        <f t="shared" si="63"/>
        <v>1.0662177328843996E-2</v>
      </c>
      <c r="K132" s="57">
        <f t="shared" si="63"/>
        <v>0.5758978675645342</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9" t="s">
        <v>110</v>
      </c>
      <c r="X132" s="57" t="s">
        <v>110</v>
      </c>
      <c r="Y132" s="57" t="s">
        <v>110</v>
      </c>
      <c r="Z132" s="57" t="s">
        <v>110</v>
      </c>
      <c r="AA132" s="57" t="s">
        <v>110</v>
      </c>
      <c r="AB132" s="57" t="s">
        <v>110</v>
      </c>
      <c r="AC132" s="57" t="s">
        <v>110</v>
      </c>
      <c r="AD132" s="57" t="s">
        <v>110</v>
      </c>
    </row>
    <row r="133" spans="1:36" x14ac:dyDescent="0.25">
      <c r="C133" s="17"/>
      <c r="D133" s="17"/>
      <c r="E133" s="17"/>
      <c r="F133" s="17"/>
      <c r="G133" s="17"/>
      <c r="H133" s="17"/>
      <c r="I133" s="17"/>
      <c r="J133" s="17"/>
    </row>
    <row r="134" spans="1:36" ht="17.25" x14ac:dyDescent="0.25">
      <c r="A134" t="s">
        <v>154</v>
      </c>
    </row>
    <row r="135" spans="1:36" x14ac:dyDescent="0.25">
      <c r="A135" s="5"/>
    </row>
    <row r="136" spans="1:36" x14ac:dyDescent="0.25">
      <c r="A136" s="5"/>
      <c r="B136" s="5" t="s">
        <v>117</v>
      </c>
      <c r="C136" s="756" t="s">
        <v>99</v>
      </c>
      <c r="D136" s="757"/>
      <c r="E136" s="757"/>
      <c r="F136" s="757"/>
      <c r="G136" s="757"/>
      <c r="H136" s="757"/>
      <c r="I136" s="757"/>
      <c r="J136" s="757"/>
      <c r="K136" s="757"/>
      <c r="L136" s="757"/>
      <c r="M136" s="757"/>
      <c r="N136" s="757"/>
      <c r="O136" s="757"/>
      <c r="P136" s="757"/>
      <c r="Q136" s="757"/>
      <c r="R136" s="757"/>
      <c r="S136" s="757"/>
      <c r="T136" s="757"/>
      <c r="U136" s="757"/>
      <c r="V136" s="757"/>
      <c r="W136" s="757"/>
      <c r="X136" s="757"/>
      <c r="Y136" s="757"/>
      <c r="Z136" s="758"/>
      <c r="AA136" s="763" t="s">
        <v>100</v>
      </c>
      <c r="AB136" s="757"/>
      <c r="AC136" s="757"/>
      <c r="AD136" s="757"/>
      <c r="AE136" s="757"/>
      <c r="AF136" s="757"/>
      <c r="AG136" s="757"/>
      <c r="AH136" s="757"/>
      <c r="AI136" s="757"/>
      <c r="AJ136" s="757"/>
    </row>
    <row r="137" spans="1:36" x14ac:dyDescent="0.25">
      <c r="A137" s="5"/>
      <c r="C137" s="759" t="str">
        <f>$A$1</f>
        <v>West Dunbartonshire</v>
      </c>
      <c r="D137" s="760"/>
      <c r="E137" s="760"/>
      <c r="F137" s="760"/>
      <c r="G137" s="760"/>
      <c r="H137" s="760"/>
      <c r="I137" s="760"/>
      <c r="J137" s="760"/>
      <c r="K137" s="760"/>
      <c r="L137" s="760"/>
      <c r="M137" s="760"/>
      <c r="N137" s="761"/>
      <c r="O137" s="759" t="s">
        <v>101</v>
      </c>
      <c r="P137" s="760"/>
      <c r="Q137" s="760"/>
      <c r="R137" s="760"/>
      <c r="S137" s="760"/>
      <c r="T137" s="760"/>
      <c r="U137" s="760"/>
      <c r="V137" s="760"/>
      <c r="W137" s="760"/>
      <c r="X137" s="760"/>
      <c r="Y137" s="760"/>
      <c r="Z137" s="761"/>
      <c r="AA137" s="762" t="str">
        <f>$A$1</f>
        <v>West Dunbartonshire</v>
      </c>
      <c r="AB137" s="760"/>
      <c r="AC137" s="760"/>
      <c r="AD137" s="760"/>
      <c r="AE137" s="760"/>
      <c r="AF137" s="760"/>
      <c r="AG137" s="760"/>
      <c r="AH137" s="760"/>
      <c r="AI137" s="760"/>
      <c r="AJ137" s="760"/>
    </row>
    <row r="138" spans="1:36" ht="52.5" thickBot="1" x14ac:dyDescent="0.3">
      <c r="A138" s="5"/>
      <c r="B138" s="40" t="s">
        <v>91</v>
      </c>
      <c r="C138" s="71" t="s">
        <v>155</v>
      </c>
      <c r="D138" s="70" t="s">
        <v>156</v>
      </c>
      <c r="E138" s="70" t="s">
        <v>157</v>
      </c>
      <c r="F138" s="70" t="s">
        <v>158</v>
      </c>
      <c r="G138" s="70" t="s">
        <v>159</v>
      </c>
      <c r="H138" s="70" t="s">
        <v>160</v>
      </c>
      <c r="I138" s="70" t="s">
        <v>161</v>
      </c>
      <c r="J138" s="70" t="s">
        <v>162</v>
      </c>
      <c r="K138" s="70" t="s">
        <v>163</v>
      </c>
      <c r="L138" s="70" t="s">
        <v>164</v>
      </c>
      <c r="M138" s="70" t="s">
        <v>138</v>
      </c>
      <c r="N138" s="70" t="s">
        <v>105</v>
      </c>
      <c r="O138" s="71" t="s">
        <v>155</v>
      </c>
      <c r="P138" s="70" t="s">
        <v>156</v>
      </c>
      <c r="Q138" s="70" t="s">
        <v>157</v>
      </c>
      <c r="R138" s="70" t="s">
        <v>158</v>
      </c>
      <c r="S138" s="70" t="s">
        <v>159</v>
      </c>
      <c r="T138" s="70" t="s">
        <v>160</v>
      </c>
      <c r="U138" s="70" t="s">
        <v>161</v>
      </c>
      <c r="V138" s="70" t="s">
        <v>162</v>
      </c>
      <c r="W138" s="70" t="s">
        <v>163</v>
      </c>
      <c r="X138" s="70" t="s">
        <v>164</v>
      </c>
      <c r="Y138" s="70" t="s">
        <v>138</v>
      </c>
      <c r="Z138" s="70" t="s">
        <v>105</v>
      </c>
      <c r="AA138" s="72" t="s">
        <v>155</v>
      </c>
      <c r="AB138" s="70" t="s">
        <v>156</v>
      </c>
      <c r="AC138" s="70" t="s">
        <v>157</v>
      </c>
      <c r="AD138" s="70" t="s">
        <v>158</v>
      </c>
      <c r="AE138" s="70" t="s">
        <v>159</v>
      </c>
      <c r="AF138" s="70" t="s">
        <v>160</v>
      </c>
      <c r="AG138" s="70" t="s">
        <v>161</v>
      </c>
      <c r="AH138" s="70" t="s">
        <v>162</v>
      </c>
      <c r="AI138" s="70" t="s">
        <v>165</v>
      </c>
      <c r="AJ138" s="70" t="s">
        <v>164</v>
      </c>
    </row>
    <row r="139" spans="1:36" x14ac:dyDescent="0.25">
      <c r="A139" s="5"/>
      <c r="B139" s="85" t="s">
        <v>108</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109</v>
      </c>
      <c r="C140" s="79">
        <v>14</v>
      </c>
      <c r="D140" s="80">
        <v>339</v>
      </c>
      <c r="E140" s="80">
        <v>327</v>
      </c>
      <c r="F140" s="80">
        <v>155</v>
      </c>
      <c r="G140" s="80">
        <v>1222</v>
      </c>
      <c r="H140" s="80">
        <v>198</v>
      </c>
      <c r="I140" s="80">
        <v>74</v>
      </c>
      <c r="J140" s="81">
        <v>4</v>
      </c>
      <c r="K140" s="81">
        <v>2362</v>
      </c>
      <c r="L140" s="81">
        <v>119</v>
      </c>
      <c r="M140" s="81">
        <v>746</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110</v>
      </c>
      <c r="AB140" s="33" t="s">
        <v>110</v>
      </c>
      <c r="AC140" s="33" t="s">
        <v>110</v>
      </c>
      <c r="AD140" s="33" t="s">
        <v>110</v>
      </c>
      <c r="AE140" s="33" t="s">
        <v>110</v>
      </c>
      <c r="AF140" s="33" t="s">
        <v>110</v>
      </c>
      <c r="AG140" s="33" t="s">
        <v>110</v>
      </c>
      <c r="AH140" s="33" t="s">
        <v>110</v>
      </c>
      <c r="AI140" s="33" t="s">
        <v>110</v>
      </c>
      <c r="AJ140" s="33" t="s">
        <v>110</v>
      </c>
    </row>
    <row r="141" spans="1:36" x14ac:dyDescent="0.25">
      <c r="A141" s="5"/>
      <c r="B141" s="149" t="s">
        <v>111</v>
      </c>
      <c r="C141" s="82">
        <v>106.69</v>
      </c>
      <c r="D141" s="83">
        <v>789.25300000000004</v>
      </c>
      <c r="E141" s="83">
        <v>643.99300000000005</v>
      </c>
      <c r="F141" s="83">
        <v>322.13</v>
      </c>
      <c r="G141" s="83">
        <v>2022.835</v>
      </c>
      <c r="H141" s="83">
        <v>600.50400000000002</v>
      </c>
      <c r="I141" s="84">
        <v>137.59200000000001</v>
      </c>
      <c r="J141" s="84">
        <v>6.8650000000000002</v>
      </c>
      <c r="K141" s="84">
        <v>3303.326</v>
      </c>
      <c r="L141" s="84">
        <v>290.93599999999998</v>
      </c>
      <c r="M141" s="84">
        <v>1253.3150000000001</v>
      </c>
      <c r="N141" s="84">
        <v>85.77</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110</v>
      </c>
      <c r="AB141" s="31" t="s">
        <v>110</v>
      </c>
      <c r="AC141" s="31" t="s">
        <v>110</v>
      </c>
      <c r="AD141" s="31" t="s">
        <v>110</v>
      </c>
      <c r="AE141" s="31" t="s">
        <v>110</v>
      </c>
      <c r="AF141" s="31" t="s">
        <v>110</v>
      </c>
      <c r="AG141" s="31" t="s">
        <v>110</v>
      </c>
      <c r="AH141" s="31" t="s">
        <v>110</v>
      </c>
      <c r="AI141" s="31" t="s">
        <v>110</v>
      </c>
      <c r="AJ141" s="31" t="s">
        <v>110</v>
      </c>
    </row>
    <row r="142" spans="1:36" x14ac:dyDescent="0.25">
      <c r="A142" s="5"/>
      <c r="B142" s="148" t="s">
        <v>112</v>
      </c>
      <c r="C142" s="79">
        <v>136</v>
      </c>
      <c r="D142" s="80">
        <v>771</v>
      </c>
      <c r="E142" s="80">
        <v>629</v>
      </c>
      <c r="F142" s="80">
        <v>171</v>
      </c>
      <c r="G142" s="80">
        <v>2072</v>
      </c>
      <c r="H142" s="80">
        <v>632</v>
      </c>
      <c r="I142" s="81">
        <v>192</v>
      </c>
      <c r="J142" s="81">
        <v>5</v>
      </c>
      <c r="K142" s="81">
        <v>3278</v>
      </c>
      <c r="L142" s="81">
        <v>308</v>
      </c>
      <c r="M142" s="81">
        <v>1214</v>
      </c>
      <c r="N142" s="81">
        <v>99</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110</v>
      </c>
      <c r="AB142" s="33" t="s">
        <v>110</v>
      </c>
      <c r="AC142" s="33" t="s">
        <v>110</v>
      </c>
      <c r="AD142" s="33" t="s">
        <v>110</v>
      </c>
      <c r="AE142" s="33" t="s">
        <v>110</v>
      </c>
      <c r="AF142" s="33" t="s">
        <v>110</v>
      </c>
      <c r="AG142" s="33" t="s">
        <v>110</v>
      </c>
      <c r="AH142" s="33" t="s">
        <v>110</v>
      </c>
      <c r="AI142" s="33" t="s">
        <v>110</v>
      </c>
      <c r="AJ142" s="33" t="s">
        <v>110</v>
      </c>
    </row>
    <row r="143" spans="1:36" x14ac:dyDescent="0.25">
      <c r="A143" s="5"/>
      <c r="B143" s="149" t="s">
        <v>113</v>
      </c>
      <c r="C143" s="82">
        <v>116.55</v>
      </c>
      <c r="D143" s="83">
        <v>609.12</v>
      </c>
      <c r="E143" s="83">
        <v>427.98</v>
      </c>
      <c r="F143" s="83">
        <v>230.67</v>
      </c>
      <c r="G143" s="83">
        <v>1469.95</v>
      </c>
      <c r="H143" s="83">
        <v>479.57</v>
      </c>
      <c r="I143" s="84">
        <v>188.76</v>
      </c>
      <c r="J143" s="84">
        <v>2</v>
      </c>
      <c r="K143" s="84">
        <v>2249.83</v>
      </c>
      <c r="L143" s="84">
        <v>117.88</v>
      </c>
      <c r="M143" s="84">
        <v>754.35</v>
      </c>
      <c r="N143" s="84">
        <v>241.15</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110</v>
      </c>
      <c r="AB143" s="31" t="s">
        <v>110</v>
      </c>
      <c r="AC143" s="31" t="s">
        <v>110</v>
      </c>
      <c r="AD143" s="31" t="s">
        <v>110</v>
      </c>
      <c r="AE143" s="31" t="s">
        <v>110</v>
      </c>
      <c r="AF143" s="31" t="s">
        <v>110</v>
      </c>
      <c r="AG143" s="31" t="s">
        <v>110</v>
      </c>
      <c r="AH143" s="31" t="s">
        <v>110</v>
      </c>
      <c r="AI143" s="31" t="s">
        <v>110</v>
      </c>
      <c r="AJ143" s="31" t="s">
        <v>110</v>
      </c>
    </row>
    <row r="144" spans="1:36" x14ac:dyDescent="0.25">
      <c r="A144" s="5"/>
      <c r="B144" s="45" t="s">
        <v>114</v>
      </c>
      <c r="C144" s="86">
        <v>99</v>
      </c>
      <c r="D144" s="87">
        <v>586</v>
      </c>
      <c r="E144" s="87">
        <v>432</v>
      </c>
      <c r="F144" s="87">
        <v>219</v>
      </c>
      <c r="G144" s="87">
        <v>1575</v>
      </c>
      <c r="H144" s="87">
        <v>452</v>
      </c>
      <c r="I144" s="541">
        <v>146</v>
      </c>
      <c r="J144" s="541">
        <v>1</v>
      </c>
      <c r="K144" s="541">
        <v>2245</v>
      </c>
      <c r="L144" s="541">
        <v>140</v>
      </c>
      <c r="M144" s="541">
        <v>1060</v>
      </c>
      <c r="N144" s="541">
        <v>195</v>
      </c>
      <c r="O144" s="86">
        <v>4145.1378000000004</v>
      </c>
      <c r="P144" s="87">
        <v>15756.3042</v>
      </c>
      <c r="Q144" s="87">
        <v>12919.7282</v>
      </c>
      <c r="R144" s="87">
        <v>7280.0994000000001</v>
      </c>
      <c r="S144" s="87">
        <v>20479.048599999998</v>
      </c>
      <c r="T144" s="87">
        <v>15234.6324</v>
      </c>
      <c r="U144" s="541">
        <v>2734.7624000000001</v>
      </c>
      <c r="V144" s="541">
        <v>58.24</v>
      </c>
      <c r="W144" s="541">
        <v>42840.138800000001</v>
      </c>
      <c r="X144" s="541">
        <v>5281.4093999999996</v>
      </c>
      <c r="Y144" s="541">
        <v>71259.096000000005</v>
      </c>
      <c r="Z144" s="541">
        <v>3838.5740000000001</v>
      </c>
      <c r="AA144" s="531" t="s">
        <v>110</v>
      </c>
      <c r="AB144" s="530" t="s">
        <v>110</v>
      </c>
      <c r="AC144" s="530" t="s">
        <v>110</v>
      </c>
      <c r="AD144" s="530" t="s">
        <v>110</v>
      </c>
      <c r="AE144" s="530" t="s">
        <v>110</v>
      </c>
      <c r="AF144" s="530" t="s">
        <v>110</v>
      </c>
      <c r="AG144" s="530" t="s">
        <v>110</v>
      </c>
      <c r="AH144" s="530" t="s">
        <v>110</v>
      </c>
      <c r="AI144" s="530" t="s">
        <v>110</v>
      </c>
      <c r="AJ144" s="530" t="s">
        <v>110</v>
      </c>
    </row>
    <row r="145" spans="1:42" x14ac:dyDescent="0.25">
      <c r="A145" s="5"/>
      <c r="B145" s="5" t="s">
        <v>115</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109</v>
      </c>
      <c r="C146" s="58">
        <f>IFERROR(C140/SUM($C140:$N140),"-")</f>
        <v>2.5179856115107912E-3</v>
      </c>
      <c r="D146" s="56">
        <f t="shared" ref="D146:N146" si="65">IFERROR(D140/SUM($C140:$N140),"-")</f>
        <v>6.0971223021582734E-2</v>
      </c>
      <c r="E146" s="56">
        <f t="shared" si="65"/>
        <v>5.8812949640287771E-2</v>
      </c>
      <c r="F146" s="56">
        <f t="shared" si="65"/>
        <v>2.7877697841726619E-2</v>
      </c>
      <c r="G146" s="56">
        <f t="shared" si="65"/>
        <v>0.2197841726618705</v>
      </c>
      <c r="H146" s="56">
        <f t="shared" si="65"/>
        <v>3.5611510791366909E-2</v>
      </c>
      <c r="I146" s="56">
        <f t="shared" si="65"/>
        <v>1.3309352517985611E-2</v>
      </c>
      <c r="J146" s="56">
        <f t="shared" si="65"/>
        <v>7.1942446043165469E-4</v>
      </c>
      <c r="K146" s="56">
        <f t="shared" si="65"/>
        <v>0.42482014388489209</v>
      </c>
      <c r="L146" s="56">
        <f t="shared" si="65"/>
        <v>2.1402877697841726E-2</v>
      </c>
      <c r="M146" s="56">
        <f t="shared" si="65"/>
        <v>0.13417266187050358</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5.8000000000000003E-2</v>
      </c>
      <c r="AB146" s="56">
        <v>0.33200000000000002</v>
      </c>
      <c r="AC146" s="56">
        <v>0.128</v>
      </c>
      <c r="AD146" s="56">
        <v>6.9000000000000006E-2</v>
      </c>
      <c r="AE146" s="56">
        <v>0.252</v>
      </c>
      <c r="AF146" s="56">
        <v>3.3000000000000002E-2</v>
      </c>
      <c r="AG146" s="56">
        <f>SUM(AK162:AL162)</f>
        <v>6.6000000000000003E-2</v>
      </c>
      <c r="AH146" s="56">
        <v>0</v>
      </c>
      <c r="AI146" s="56">
        <f>SUM(AN162:AO162)</f>
        <v>5.8999999999999997E-2</v>
      </c>
      <c r="AJ146" s="56">
        <v>2E-3</v>
      </c>
    </row>
    <row r="147" spans="1:42" x14ac:dyDescent="0.25">
      <c r="A147" s="323"/>
      <c r="B147" s="149" t="s">
        <v>111</v>
      </c>
      <c r="C147" s="59">
        <f t="shared" ref="C147:N147" si="67">IFERROR(C141/SUM($C141:$N141),"-")</f>
        <v>1.1156297012854158E-2</v>
      </c>
      <c r="D147" s="50">
        <f t="shared" si="67"/>
        <v>8.2530142340296028E-2</v>
      </c>
      <c r="E147" s="50">
        <f t="shared" si="67"/>
        <v>6.7340680309297851E-2</v>
      </c>
      <c r="F147" s="50">
        <f t="shared" si="67"/>
        <v>3.3684299903933915E-2</v>
      </c>
      <c r="G147" s="50">
        <f t="shared" si="67"/>
        <v>0.21152261756487806</v>
      </c>
      <c r="H147" s="50">
        <f t="shared" si="67"/>
        <v>6.2793148199521726E-2</v>
      </c>
      <c r="I147" s="50">
        <f t="shared" si="67"/>
        <v>1.4387639128246596E-2</v>
      </c>
      <c r="J147" s="50">
        <f t="shared" si="67"/>
        <v>7.1785527222086227E-4</v>
      </c>
      <c r="K147" s="50">
        <f t="shared" si="67"/>
        <v>0.34542024544271693</v>
      </c>
      <c r="L147" s="50">
        <f t="shared" si="67"/>
        <v>3.0422424104712128E-2</v>
      </c>
      <c r="M147" s="50">
        <f t="shared" si="67"/>
        <v>0.13105590393350181</v>
      </c>
      <c r="N147" s="50">
        <f t="shared" si="67"/>
        <v>8.9687467878198611E-3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5.3999999999999999E-2</v>
      </c>
      <c r="AB147" s="50">
        <v>0.32400000000000001</v>
      </c>
      <c r="AC147" s="50">
        <v>0.112</v>
      </c>
      <c r="AD147" s="50">
        <v>4.2000000000000003E-2</v>
      </c>
      <c r="AE147" s="50">
        <v>0.23100000000000001</v>
      </c>
      <c r="AF147" s="50">
        <v>7.0999999999999994E-2</v>
      </c>
      <c r="AG147" s="50">
        <f>SUM(AK163:AL163)</f>
        <v>6.9999999999999993E-2</v>
      </c>
      <c r="AH147" s="50">
        <v>0</v>
      </c>
      <c r="AI147" s="50">
        <f>SUM(AN163:AO163)</f>
        <v>9.6000000000000002E-2</v>
      </c>
      <c r="AJ147" s="50">
        <v>0</v>
      </c>
    </row>
    <row r="148" spans="1:42" x14ac:dyDescent="0.25">
      <c r="A148" s="323"/>
      <c r="B148" s="148" t="s">
        <v>112</v>
      </c>
      <c r="C148" s="58">
        <f t="shared" ref="C148:N148" si="69">IFERROR(C142/SUM($C142:$N142),"-")</f>
        <v>1.4305248764068581E-2</v>
      </c>
      <c r="D148" s="56">
        <f t="shared" si="69"/>
        <v>8.1098138213947624E-2</v>
      </c>
      <c r="E148" s="56">
        <f t="shared" si="69"/>
        <v>6.6161775533817191E-2</v>
      </c>
      <c r="F148" s="56">
        <f t="shared" si="69"/>
        <v>1.7986746607762703E-2</v>
      </c>
      <c r="G148" s="56">
        <f t="shared" si="69"/>
        <v>0.2179446723466919</v>
      </c>
      <c r="H148" s="56">
        <f t="shared" si="69"/>
        <v>6.6477332491848118E-2</v>
      </c>
      <c r="I148" s="56">
        <f t="shared" si="69"/>
        <v>2.0195645313979174E-2</v>
      </c>
      <c r="J148" s="56">
        <f t="shared" si="69"/>
        <v>5.2592826338487429E-4</v>
      </c>
      <c r="K148" s="56">
        <f t="shared" si="69"/>
        <v>0.34479856947512361</v>
      </c>
      <c r="L148" s="56">
        <f t="shared" si="69"/>
        <v>3.2397181024508254E-2</v>
      </c>
      <c r="M148" s="56">
        <f t="shared" si="69"/>
        <v>0.12769538234984748</v>
      </c>
      <c r="N148" s="56">
        <f t="shared" si="69"/>
        <v>1.0413379615020511E-2</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3.6999999999999998E-2</v>
      </c>
      <c r="AB148" s="56">
        <v>0.41</v>
      </c>
      <c r="AC148" s="56">
        <v>0.129</v>
      </c>
      <c r="AD148" s="56">
        <v>3.7999999999999999E-2</v>
      </c>
      <c r="AE148" s="56">
        <v>0.20100000000000001</v>
      </c>
      <c r="AF148" s="56">
        <v>3.5999999999999997E-2</v>
      </c>
      <c r="AG148" s="56">
        <f>SUM(AK164:AL164)</f>
        <v>0.04</v>
      </c>
      <c r="AH148" s="56">
        <v>0</v>
      </c>
      <c r="AI148" s="56">
        <f>SUM(AN164:AO164)</f>
        <v>0.10400000000000001</v>
      </c>
      <c r="AJ148" s="56">
        <v>5.0000000000000001E-3</v>
      </c>
    </row>
    <row r="149" spans="1:42" x14ac:dyDescent="0.25">
      <c r="A149" s="323"/>
      <c r="B149" s="149" t="s">
        <v>113</v>
      </c>
      <c r="C149" s="59">
        <f t="shared" ref="C149:N149" si="71">IFERROR(C143/SUM($C143:$N143),"-")</f>
        <v>1.6921198465114456E-2</v>
      </c>
      <c r="D149" s="50">
        <f t="shared" si="71"/>
        <v>8.8434495144320183E-2</v>
      </c>
      <c r="E149" s="50">
        <f t="shared" si="71"/>
        <v>6.2135860309735606E-2</v>
      </c>
      <c r="F149" s="50">
        <f t="shared" si="71"/>
        <v>3.348959974215316E-2</v>
      </c>
      <c r="G149" s="50">
        <f t="shared" si="71"/>
        <v>0.21341326198022303</v>
      </c>
      <c r="H149" s="50">
        <f t="shared" si="71"/>
        <v>6.9625904315014489E-2</v>
      </c>
      <c r="I149" s="50">
        <f t="shared" si="71"/>
        <v>2.7404937128056667E-2</v>
      </c>
      <c r="J149" s="50">
        <f t="shared" si="71"/>
        <v>2.9036805602942009E-4</v>
      </c>
      <c r="K149" s="50">
        <f t="shared" si="71"/>
        <v>0.32663938174833507</v>
      </c>
      <c r="L149" s="50">
        <f t="shared" si="71"/>
        <v>1.7114293222374018E-2</v>
      </c>
      <c r="M149" s="50">
        <f t="shared" si="71"/>
        <v>0.10951957153289651</v>
      </c>
      <c r="N149" s="50">
        <f t="shared" si="71"/>
        <v>3.5011128355747323E-2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110</v>
      </c>
      <c r="AB149" s="50" t="s">
        <v>110</v>
      </c>
      <c r="AC149" s="50" t="s">
        <v>110</v>
      </c>
      <c r="AD149" s="50" t="s">
        <v>110</v>
      </c>
      <c r="AE149" s="50" t="s">
        <v>110</v>
      </c>
      <c r="AF149" s="50" t="s">
        <v>110</v>
      </c>
      <c r="AG149" s="50" t="s">
        <v>110</v>
      </c>
      <c r="AH149" s="50" t="s">
        <v>110</v>
      </c>
      <c r="AI149" s="50" t="s">
        <v>110</v>
      </c>
      <c r="AJ149" s="50" t="s">
        <v>110</v>
      </c>
    </row>
    <row r="150" spans="1:42" ht="15.75" thickBot="1" x14ac:dyDescent="0.3">
      <c r="A150" s="323"/>
      <c r="B150" s="307" t="s">
        <v>114</v>
      </c>
      <c r="C150" s="60">
        <f t="shared" ref="C150:N150" si="73">IFERROR(C144/SUM($C144:$N144),"-")</f>
        <v>1.3846153846153847E-2</v>
      </c>
      <c r="D150" s="57">
        <f t="shared" si="73"/>
        <v>8.1958041958041961E-2</v>
      </c>
      <c r="E150" s="57">
        <f t="shared" si="73"/>
        <v>6.041958041958042E-2</v>
      </c>
      <c r="F150" s="57">
        <f t="shared" si="73"/>
        <v>3.0629370629370628E-2</v>
      </c>
      <c r="G150" s="57">
        <f t="shared" si="73"/>
        <v>0.22027972027972029</v>
      </c>
      <c r="H150" s="57">
        <f t="shared" si="73"/>
        <v>6.3216783216783215E-2</v>
      </c>
      <c r="I150" s="57">
        <f t="shared" si="73"/>
        <v>2.0419580419580419E-2</v>
      </c>
      <c r="J150" s="57">
        <f t="shared" si="73"/>
        <v>1.3986013986013986E-4</v>
      </c>
      <c r="K150" s="57">
        <f t="shared" si="73"/>
        <v>0.313986013986014</v>
      </c>
      <c r="L150" s="57">
        <f t="shared" si="73"/>
        <v>1.9580419580419582E-2</v>
      </c>
      <c r="M150" s="57">
        <f t="shared" si="73"/>
        <v>0.14825174825174825</v>
      </c>
      <c r="N150" s="57">
        <f t="shared" si="73"/>
        <v>2.7272727272727271E-2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9" t="s">
        <v>110</v>
      </c>
      <c r="AB150" s="57" t="s">
        <v>110</v>
      </c>
      <c r="AC150" s="57" t="s">
        <v>110</v>
      </c>
      <c r="AD150" s="57" t="s">
        <v>110</v>
      </c>
      <c r="AE150" s="57" t="s">
        <v>110</v>
      </c>
      <c r="AF150" s="57" t="s">
        <v>110</v>
      </c>
      <c r="AG150" s="57" t="s">
        <v>110</v>
      </c>
      <c r="AH150" s="57" t="s">
        <v>110</v>
      </c>
      <c r="AI150" s="57" t="s">
        <v>110</v>
      </c>
      <c r="AJ150" s="57" t="s">
        <v>110</v>
      </c>
    </row>
    <row r="151" spans="1:42" x14ac:dyDescent="0.25">
      <c r="A151" s="17"/>
      <c r="B151" s="17"/>
      <c r="C151" s="17"/>
      <c r="D151" s="17"/>
      <c r="E151" s="17"/>
      <c r="F151" s="17"/>
      <c r="G151" s="17"/>
      <c r="H151" s="17"/>
      <c r="I151" s="17"/>
      <c r="J151" s="17"/>
      <c r="K151" s="17"/>
      <c r="L151" s="17"/>
    </row>
    <row r="152" spans="1:42" x14ac:dyDescent="0.25">
      <c r="A152" s="17"/>
      <c r="B152" s="5" t="s">
        <v>122</v>
      </c>
      <c r="C152" s="756" t="s">
        <v>99</v>
      </c>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757"/>
      <c r="Z152" s="757"/>
      <c r="AA152" s="757"/>
      <c r="AB152" s="757"/>
      <c r="AC152" s="757"/>
      <c r="AD152" s="758"/>
      <c r="AE152" s="763" t="s">
        <v>100</v>
      </c>
      <c r="AF152" s="757"/>
      <c r="AG152" s="757"/>
      <c r="AH152" s="757"/>
      <c r="AI152" s="757"/>
      <c r="AJ152" s="757"/>
      <c r="AK152" s="757"/>
      <c r="AL152" s="757"/>
      <c r="AM152" s="757"/>
      <c r="AN152" s="757"/>
      <c r="AO152" s="757"/>
      <c r="AP152" s="757"/>
    </row>
    <row r="153" spans="1:42" x14ac:dyDescent="0.25">
      <c r="A153" s="17"/>
      <c r="C153" s="759" t="str">
        <f>$A$1</f>
        <v>West Dunbartonshire</v>
      </c>
      <c r="D153" s="760"/>
      <c r="E153" s="760"/>
      <c r="F153" s="760"/>
      <c r="G153" s="760"/>
      <c r="H153" s="760"/>
      <c r="I153" s="760"/>
      <c r="J153" s="760"/>
      <c r="K153" s="760"/>
      <c r="L153" s="760"/>
      <c r="M153" s="760"/>
      <c r="N153" s="760"/>
      <c r="O153" s="760"/>
      <c r="P153" s="761"/>
      <c r="Q153" s="759" t="s">
        <v>101</v>
      </c>
      <c r="R153" s="760"/>
      <c r="S153" s="760"/>
      <c r="T153" s="760"/>
      <c r="U153" s="760"/>
      <c r="V153" s="760"/>
      <c r="W153" s="760"/>
      <c r="X153" s="760"/>
      <c r="Y153" s="760"/>
      <c r="Z153" s="760"/>
      <c r="AA153" s="760"/>
      <c r="AB153" s="760"/>
      <c r="AC153" s="760"/>
      <c r="AD153" s="761"/>
      <c r="AE153" s="762" t="str">
        <f>$A$1</f>
        <v>West Dunbartonshire</v>
      </c>
      <c r="AF153" s="760"/>
      <c r="AG153" s="760"/>
      <c r="AH153" s="760"/>
      <c r="AI153" s="760"/>
      <c r="AJ153" s="760"/>
      <c r="AK153" s="760"/>
      <c r="AL153" s="760"/>
      <c r="AM153" s="760"/>
      <c r="AN153" s="760"/>
      <c r="AO153" s="760"/>
      <c r="AP153" s="760"/>
    </row>
    <row r="154" spans="1:42" ht="90.75" thickBot="1" x14ac:dyDescent="0.3">
      <c r="A154" s="17"/>
      <c r="B154" s="40" t="s">
        <v>91</v>
      </c>
      <c r="C154" s="71" t="s">
        <v>155</v>
      </c>
      <c r="D154" s="70" t="s">
        <v>156</v>
      </c>
      <c r="E154" s="70" t="s">
        <v>157</v>
      </c>
      <c r="F154" s="70" t="s">
        <v>158</v>
      </c>
      <c r="G154" s="70" t="s">
        <v>159</v>
      </c>
      <c r="H154" s="70" t="s">
        <v>160</v>
      </c>
      <c r="I154" s="70" t="s">
        <v>166</v>
      </c>
      <c r="J154" s="70" t="s">
        <v>167</v>
      </c>
      <c r="K154" s="70" t="s">
        <v>162</v>
      </c>
      <c r="L154" s="70" t="s">
        <v>168</v>
      </c>
      <c r="M154" s="70" t="s">
        <v>169</v>
      </c>
      <c r="N154" s="70" t="s">
        <v>164</v>
      </c>
      <c r="O154" s="70" t="s">
        <v>138</v>
      </c>
      <c r="P154" s="70" t="s">
        <v>105</v>
      </c>
      <c r="Q154" s="71" t="s">
        <v>155</v>
      </c>
      <c r="R154" s="70" t="s">
        <v>156</v>
      </c>
      <c r="S154" s="70" t="s">
        <v>157</v>
      </c>
      <c r="T154" s="70" t="s">
        <v>158</v>
      </c>
      <c r="U154" s="70" t="s">
        <v>159</v>
      </c>
      <c r="V154" s="70" t="s">
        <v>160</v>
      </c>
      <c r="W154" s="70" t="s">
        <v>166</v>
      </c>
      <c r="X154" s="70" t="s">
        <v>167</v>
      </c>
      <c r="Y154" s="70" t="s">
        <v>162</v>
      </c>
      <c r="Z154" s="70" t="s">
        <v>168</v>
      </c>
      <c r="AA154" s="70" t="s">
        <v>169</v>
      </c>
      <c r="AB154" s="70" t="s">
        <v>164</v>
      </c>
      <c r="AC154" s="70" t="s">
        <v>138</v>
      </c>
      <c r="AD154" s="70" t="s">
        <v>105</v>
      </c>
      <c r="AE154" s="72" t="s">
        <v>155</v>
      </c>
      <c r="AF154" s="70" t="s">
        <v>156</v>
      </c>
      <c r="AG154" s="70" t="s">
        <v>157</v>
      </c>
      <c r="AH154" s="70" t="s">
        <v>158</v>
      </c>
      <c r="AI154" s="70" t="s">
        <v>159</v>
      </c>
      <c r="AJ154" s="70" t="s">
        <v>160</v>
      </c>
      <c r="AK154" s="70" t="s">
        <v>166</v>
      </c>
      <c r="AL154" s="70" t="s">
        <v>167</v>
      </c>
      <c r="AM154" s="70" t="s">
        <v>162</v>
      </c>
      <c r="AN154" s="70" t="s">
        <v>168</v>
      </c>
      <c r="AO154" s="70" t="s">
        <v>169</v>
      </c>
      <c r="AP154" s="70" t="s">
        <v>164</v>
      </c>
    </row>
    <row r="155" spans="1:42" x14ac:dyDescent="0.25">
      <c r="B155" s="85" t="s">
        <v>108</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109</v>
      </c>
      <c r="C156" s="79">
        <v>14</v>
      </c>
      <c r="D156" s="81">
        <v>339</v>
      </c>
      <c r="E156" s="81">
        <v>327</v>
      </c>
      <c r="F156" s="81">
        <v>155</v>
      </c>
      <c r="G156" s="81">
        <v>1222</v>
      </c>
      <c r="H156" s="81">
        <v>198</v>
      </c>
      <c r="I156" s="81">
        <v>71</v>
      </c>
      <c r="J156" s="81">
        <v>3</v>
      </c>
      <c r="K156" s="81">
        <v>4</v>
      </c>
      <c r="L156" s="81">
        <v>1564</v>
      </c>
      <c r="M156" s="81">
        <v>798</v>
      </c>
      <c r="N156" s="81">
        <v>119</v>
      </c>
      <c r="O156" s="81">
        <v>746</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110</v>
      </c>
      <c r="AF156" s="33" t="s">
        <v>110</v>
      </c>
      <c r="AG156" s="33" t="s">
        <v>110</v>
      </c>
      <c r="AH156" s="33" t="s">
        <v>110</v>
      </c>
      <c r="AI156" s="33" t="s">
        <v>110</v>
      </c>
      <c r="AJ156" s="33" t="s">
        <v>110</v>
      </c>
      <c r="AK156" s="33" t="s">
        <v>110</v>
      </c>
      <c r="AL156" s="33" t="s">
        <v>110</v>
      </c>
      <c r="AM156" s="33" t="s">
        <v>110</v>
      </c>
      <c r="AN156" s="33" t="s">
        <v>110</v>
      </c>
      <c r="AO156" s="33" t="s">
        <v>110</v>
      </c>
      <c r="AP156" s="33" t="s">
        <v>110</v>
      </c>
    </row>
    <row r="157" spans="1:42" x14ac:dyDescent="0.25">
      <c r="B157" s="149" t="s">
        <v>111</v>
      </c>
      <c r="C157" s="88">
        <v>106.69</v>
      </c>
      <c r="D157" s="84">
        <v>789.25300000000004</v>
      </c>
      <c r="E157" s="84">
        <v>643.99300000000005</v>
      </c>
      <c r="F157" s="84">
        <v>322.13</v>
      </c>
      <c r="G157" s="84">
        <v>2022.835</v>
      </c>
      <c r="H157" s="84">
        <v>600.50400000000002</v>
      </c>
      <c r="I157" s="84">
        <v>65.7</v>
      </c>
      <c r="J157" s="84">
        <v>71.891999999999996</v>
      </c>
      <c r="K157" s="84">
        <v>6.8650000000000002</v>
      </c>
      <c r="L157" s="84">
        <v>1892</v>
      </c>
      <c r="M157" s="84">
        <v>1411.326</v>
      </c>
      <c r="N157" s="84">
        <v>290.93599999999998</v>
      </c>
      <c r="O157" s="84">
        <v>1253.3150000000001</v>
      </c>
      <c r="P157" s="84">
        <v>85.77</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110</v>
      </c>
      <c r="AF157" s="31" t="s">
        <v>110</v>
      </c>
      <c r="AG157" s="31" t="s">
        <v>110</v>
      </c>
      <c r="AH157" s="31" t="s">
        <v>110</v>
      </c>
      <c r="AI157" s="31" t="s">
        <v>110</v>
      </c>
      <c r="AJ157" s="31" t="s">
        <v>110</v>
      </c>
      <c r="AK157" s="31" t="s">
        <v>110</v>
      </c>
      <c r="AL157" s="31" t="s">
        <v>110</v>
      </c>
      <c r="AM157" s="31" t="s">
        <v>110</v>
      </c>
      <c r="AN157" s="31" t="s">
        <v>110</v>
      </c>
      <c r="AO157" s="31" t="s">
        <v>110</v>
      </c>
      <c r="AP157" s="31" t="s">
        <v>110</v>
      </c>
    </row>
    <row r="158" spans="1:42" x14ac:dyDescent="0.25">
      <c r="B158" s="148" t="s">
        <v>112</v>
      </c>
      <c r="C158" s="198">
        <v>136</v>
      </c>
      <c r="D158" s="81">
        <v>771</v>
      </c>
      <c r="E158" s="81">
        <v>629</v>
      </c>
      <c r="F158" s="81">
        <v>171</v>
      </c>
      <c r="G158" s="81">
        <v>2072</v>
      </c>
      <c r="H158" s="81">
        <v>632</v>
      </c>
      <c r="I158" s="81">
        <v>97</v>
      </c>
      <c r="J158" s="81">
        <v>40</v>
      </c>
      <c r="K158" s="81">
        <v>5</v>
      </c>
      <c r="L158" s="81">
        <v>22</v>
      </c>
      <c r="M158" s="81">
        <v>2162</v>
      </c>
      <c r="N158" s="81">
        <v>308</v>
      </c>
      <c r="O158" s="81">
        <v>1214</v>
      </c>
      <c r="P158" s="81">
        <v>99</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110</v>
      </c>
      <c r="AF158" s="33" t="s">
        <v>110</v>
      </c>
      <c r="AG158" s="33" t="s">
        <v>110</v>
      </c>
      <c r="AH158" s="33" t="s">
        <v>110</v>
      </c>
      <c r="AI158" s="33" t="s">
        <v>110</v>
      </c>
      <c r="AJ158" s="33" t="s">
        <v>110</v>
      </c>
      <c r="AK158" s="33" t="s">
        <v>110</v>
      </c>
      <c r="AL158" s="33" t="s">
        <v>110</v>
      </c>
      <c r="AM158" s="33" t="s">
        <v>110</v>
      </c>
      <c r="AN158" s="33" t="s">
        <v>110</v>
      </c>
      <c r="AO158" s="33" t="s">
        <v>110</v>
      </c>
      <c r="AP158" s="33" t="s">
        <v>110</v>
      </c>
    </row>
    <row r="159" spans="1:42" x14ac:dyDescent="0.25">
      <c r="B159" s="149" t="s">
        <v>113</v>
      </c>
      <c r="C159" s="88">
        <v>116.55</v>
      </c>
      <c r="D159" s="84">
        <v>609.12</v>
      </c>
      <c r="E159" s="84">
        <v>427.98</v>
      </c>
      <c r="F159" s="84">
        <v>230.67</v>
      </c>
      <c r="G159" s="84">
        <v>1469.95</v>
      </c>
      <c r="H159" s="84">
        <v>479.57</v>
      </c>
      <c r="I159" s="84">
        <v>88.8</v>
      </c>
      <c r="J159" s="84">
        <v>45.88</v>
      </c>
      <c r="K159" s="84">
        <v>2</v>
      </c>
      <c r="L159" s="84">
        <v>203.28</v>
      </c>
      <c r="M159" s="84">
        <v>1672.8</v>
      </c>
      <c r="N159" s="84">
        <v>117.88</v>
      </c>
      <c r="O159" s="84">
        <v>754.35</v>
      </c>
      <c r="P159" s="84">
        <v>241.15</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110</v>
      </c>
      <c r="AF159" s="31" t="s">
        <v>110</v>
      </c>
      <c r="AG159" s="31" t="s">
        <v>110</v>
      </c>
      <c r="AH159" s="31" t="s">
        <v>110</v>
      </c>
      <c r="AI159" s="31" t="s">
        <v>110</v>
      </c>
      <c r="AJ159" s="31" t="s">
        <v>110</v>
      </c>
      <c r="AK159" s="31" t="s">
        <v>110</v>
      </c>
      <c r="AL159" s="31" t="s">
        <v>110</v>
      </c>
      <c r="AM159" s="31" t="s">
        <v>110</v>
      </c>
      <c r="AN159" s="31" t="s">
        <v>110</v>
      </c>
      <c r="AO159" s="31" t="s">
        <v>110</v>
      </c>
      <c r="AP159" s="31" t="s">
        <v>110</v>
      </c>
    </row>
    <row r="160" spans="1:42" x14ac:dyDescent="0.25">
      <c r="B160" s="45" t="s">
        <v>114</v>
      </c>
      <c r="C160" s="540">
        <v>99</v>
      </c>
      <c r="D160" s="541">
        <v>586</v>
      </c>
      <c r="E160" s="541">
        <v>432</v>
      </c>
      <c r="F160" s="541">
        <v>219</v>
      </c>
      <c r="G160" s="541">
        <v>1575</v>
      </c>
      <c r="H160" s="541">
        <v>452</v>
      </c>
      <c r="I160" s="541">
        <v>72</v>
      </c>
      <c r="J160" s="541">
        <v>42</v>
      </c>
      <c r="K160" s="541">
        <v>1</v>
      </c>
      <c r="L160" s="541">
        <v>1745</v>
      </c>
      <c r="M160" s="541">
        <v>5</v>
      </c>
      <c r="N160" s="541">
        <v>140</v>
      </c>
      <c r="O160" s="541">
        <v>1060</v>
      </c>
      <c r="P160" s="541">
        <v>195</v>
      </c>
      <c r="Q160" s="540">
        <v>4145.1378000000004</v>
      </c>
      <c r="R160" s="541">
        <v>15756.3042</v>
      </c>
      <c r="S160" s="541">
        <v>12919.7282</v>
      </c>
      <c r="T160" s="541">
        <v>7280.0994000000001</v>
      </c>
      <c r="U160" s="541">
        <v>20479.048599999998</v>
      </c>
      <c r="V160" s="541">
        <v>15234.6324</v>
      </c>
      <c r="W160" s="541">
        <v>227.60499999999999</v>
      </c>
      <c r="X160" s="541">
        <v>930.59500000000003</v>
      </c>
      <c r="Y160" s="541">
        <v>58.24</v>
      </c>
      <c r="Z160" s="541">
        <v>16944.86</v>
      </c>
      <c r="AA160" s="541">
        <v>5285.6149999999998</v>
      </c>
      <c r="AB160" s="541">
        <v>5281.4093999999996</v>
      </c>
      <c r="AC160" s="541">
        <v>71259.096000000005</v>
      </c>
      <c r="AD160" s="541">
        <v>3838.5740000000001</v>
      </c>
      <c r="AE160" s="531" t="s">
        <v>110</v>
      </c>
      <c r="AF160" s="530" t="s">
        <v>110</v>
      </c>
      <c r="AG160" s="530" t="s">
        <v>110</v>
      </c>
      <c r="AH160" s="530" t="s">
        <v>110</v>
      </c>
      <c r="AI160" s="530" t="s">
        <v>110</v>
      </c>
      <c r="AJ160" s="530" t="s">
        <v>110</v>
      </c>
      <c r="AK160" s="530" t="s">
        <v>110</v>
      </c>
      <c r="AL160" s="530" t="s">
        <v>110</v>
      </c>
      <c r="AM160" s="530" t="s">
        <v>110</v>
      </c>
      <c r="AN160" s="530" t="s">
        <v>110</v>
      </c>
      <c r="AO160" s="530" t="s">
        <v>110</v>
      </c>
      <c r="AP160" s="530" t="s">
        <v>110</v>
      </c>
    </row>
    <row r="161" spans="1:42" x14ac:dyDescent="0.25">
      <c r="B161" s="5" t="s">
        <v>115</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109</v>
      </c>
      <c r="C162" s="58">
        <f>IFERROR(C156/SUM($C156:$P156),"-")</f>
        <v>2.5179856115107912E-3</v>
      </c>
      <c r="D162" s="56">
        <f t="shared" ref="D162:P162" si="75">IFERROR(D156/SUM($C156:$P156),"-")</f>
        <v>6.0971223021582734E-2</v>
      </c>
      <c r="E162" s="56">
        <f t="shared" si="75"/>
        <v>5.8812949640287771E-2</v>
      </c>
      <c r="F162" s="56">
        <f t="shared" si="75"/>
        <v>2.7877697841726619E-2</v>
      </c>
      <c r="G162" s="56">
        <f t="shared" si="75"/>
        <v>0.2197841726618705</v>
      </c>
      <c r="H162" s="56">
        <f t="shared" si="75"/>
        <v>3.5611510791366909E-2</v>
      </c>
      <c r="I162" s="56">
        <f t="shared" si="75"/>
        <v>1.276978417266187E-2</v>
      </c>
      <c r="J162" s="56">
        <f t="shared" si="75"/>
        <v>5.3956834532374099E-4</v>
      </c>
      <c r="K162" s="56">
        <f t="shared" si="75"/>
        <v>7.1942446043165469E-4</v>
      </c>
      <c r="L162" s="56">
        <f t="shared" si="75"/>
        <v>0.28129496402877696</v>
      </c>
      <c r="M162" s="56">
        <f t="shared" si="75"/>
        <v>0.1435251798561151</v>
      </c>
      <c r="N162" s="56">
        <f t="shared" si="75"/>
        <v>2.1402877697841726E-2</v>
      </c>
      <c r="O162" s="56">
        <f t="shared" si="75"/>
        <v>0.13417266187050358</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5.8000000000000003E-2</v>
      </c>
      <c r="AF162" s="56">
        <v>0.33200000000000002</v>
      </c>
      <c r="AG162" s="56">
        <v>0.128</v>
      </c>
      <c r="AH162" s="56">
        <v>6.9000000000000006E-2</v>
      </c>
      <c r="AI162" s="56">
        <v>0.252</v>
      </c>
      <c r="AJ162" s="56">
        <v>3.3000000000000002E-2</v>
      </c>
      <c r="AK162" s="56">
        <v>2.1999999999999999E-2</v>
      </c>
      <c r="AL162" s="56">
        <v>4.3999999999999997E-2</v>
      </c>
      <c r="AM162" s="56">
        <v>0</v>
      </c>
      <c r="AN162" s="56">
        <v>5.8999999999999997E-2</v>
      </c>
      <c r="AO162" s="56">
        <v>0</v>
      </c>
      <c r="AP162" s="56">
        <v>2E-3</v>
      </c>
    </row>
    <row r="163" spans="1:42" x14ac:dyDescent="0.25">
      <c r="B163" s="149" t="s">
        <v>111</v>
      </c>
      <c r="C163" s="59">
        <f t="shared" ref="C163:P163" si="77">IFERROR(C157/SUM($C157:$P157),"-")</f>
        <v>1.1156297012854158E-2</v>
      </c>
      <c r="D163" s="50">
        <f t="shared" si="77"/>
        <v>8.2530142340296028E-2</v>
      </c>
      <c r="E163" s="50">
        <f t="shared" si="77"/>
        <v>6.7340680309297851E-2</v>
      </c>
      <c r="F163" s="50">
        <f t="shared" si="77"/>
        <v>3.3684299903933915E-2</v>
      </c>
      <c r="G163" s="50">
        <f t="shared" si="77"/>
        <v>0.21152261756487806</v>
      </c>
      <c r="H163" s="50">
        <f t="shared" si="77"/>
        <v>6.2793148199521726E-2</v>
      </c>
      <c r="I163" s="50">
        <f t="shared" si="77"/>
        <v>6.8700788616038819E-3</v>
      </c>
      <c r="J163" s="50">
        <f t="shared" si="77"/>
        <v>7.5175602666427126E-3</v>
      </c>
      <c r="K163" s="50">
        <f t="shared" si="77"/>
        <v>7.1785527222086227E-4</v>
      </c>
      <c r="L163" s="50">
        <f t="shared" si="77"/>
        <v>0.19784154042853186</v>
      </c>
      <c r="M163" s="50">
        <f t="shared" si="77"/>
        <v>0.14757870501418507</v>
      </c>
      <c r="N163" s="50">
        <f t="shared" si="77"/>
        <v>3.0422424104712128E-2</v>
      </c>
      <c r="O163" s="50">
        <f t="shared" si="77"/>
        <v>0.13105590393350181</v>
      </c>
      <c r="P163" s="50">
        <f t="shared" si="77"/>
        <v>8.9687467878198611E-3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5.3999999999999999E-2</v>
      </c>
      <c r="AF163" s="50">
        <v>0.32400000000000001</v>
      </c>
      <c r="AG163" s="50">
        <v>0.112</v>
      </c>
      <c r="AH163" s="50">
        <v>4.2000000000000003E-2</v>
      </c>
      <c r="AI163" s="50">
        <v>0.23100000000000001</v>
      </c>
      <c r="AJ163" s="50">
        <v>7.0999999999999994E-2</v>
      </c>
      <c r="AK163" s="50">
        <v>0.01</v>
      </c>
      <c r="AL163" s="50">
        <v>0.06</v>
      </c>
      <c r="AM163" s="50">
        <v>0</v>
      </c>
      <c r="AN163" s="50">
        <v>9.6000000000000002E-2</v>
      </c>
      <c r="AO163" s="50">
        <v>0</v>
      </c>
      <c r="AP163" s="50">
        <v>0</v>
      </c>
    </row>
    <row r="164" spans="1:42" x14ac:dyDescent="0.25">
      <c r="B164" s="148" t="s">
        <v>112</v>
      </c>
      <c r="C164" s="58">
        <f t="shared" ref="C164:P164" si="79">IFERROR(C158/SUM($C158:$P158),"-")</f>
        <v>1.6271835367312755E-2</v>
      </c>
      <c r="D164" s="56">
        <f t="shared" si="79"/>
        <v>9.2246949030868636E-2</v>
      </c>
      <c r="E164" s="56">
        <f t="shared" si="79"/>
        <v>7.5257238573821494E-2</v>
      </c>
      <c r="F164" s="56">
        <f t="shared" si="79"/>
        <v>2.0459440057430008E-2</v>
      </c>
      <c r="G164" s="56">
        <f t="shared" si="79"/>
        <v>0.24790619765494137</v>
      </c>
      <c r="H164" s="56">
        <f t="shared" si="79"/>
        <v>7.5616176118688677E-2</v>
      </c>
      <c r="I164" s="56">
        <f t="shared" si="79"/>
        <v>1.1605647284039244E-2</v>
      </c>
      <c r="J164" s="56">
        <f t="shared" si="79"/>
        <v>4.7858339315625751E-3</v>
      </c>
      <c r="K164" s="56">
        <f t="shared" si="79"/>
        <v>5.9822924144532189E-4</v>
      </c>
      <c r="L164" s="56">
        <f t="shared" si="79"/>
        <v>2.632208662359416E-3</v>
      </c>
      <c r="M164" s="56">
        <f t="shared" si="79"/>
        <v>0.25867432400095719</v>
      </c>
      <c r="N164" s="56">
        <f t="shared" si="79"/>
        <v>3.6850921273031828E-2</v>
      </c>
      <c r="O164" s="56">
        <f t="shared" si="79"/>
        <v>0.14525005982292413</v>
      </c>
      <c r="P164" s="56">
        <f t="shared" si="79"/>
        <v>1.1844938980617373E-2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3.6999999999999998E-2</v>
      </c>
      <c r="AF164" s="56">
        <v>0.41</v>
      </c>
      <c r="AG164" s="56">
        <v>0.129</v>
      </c>
      <c r="AH164" s="56">
        <v>3.7999999999999999E-2</v>
      </c>
      <c r="AI164" s="56">
        <v>0.20100000000000001</v>
      </c>
      <c r="AJ164" s="56">
        <v>3.5999999999999997E-2</v>
      </c>
      <c r="AK164" s="56">
        <v>0</v>
      </c>
      <c r="AL164" s="56">
        <v>0.04</v>
      </c>
      <c r="AM164" s="56">
        <v>0</v>
      </c>
      <c r="AN164" s="56">
        <v>9.9000000000000005E-2</v>
      </c>
      <c r="AO164" s="56">
        <v>5.0000000000000001E-3</v>
      </c>
      <c r="AP164" s="56">
        <v>5.0000000000000001E-3</v>
      </c>
    </row>
    <row r="165" spans="1:42" x14ac:dyDescent="0.25">
      <c r="B165" s="149" t="s">
        <v>113</v>
      </c>
      <c r="C165" s="59">
        <f t="shared" ref="C165:P165" si="81">IFERROR(C159/SUM($C159:$P159),"-")</f>
        <v>1.8041851522760128E-2</v>
      </c>
      <c r="D165" s="50">
        <f t="shared" si="81"/>
        <v>9.4291313595398107E-2</v>
      </c>
      <c r="E165" s="50">
        <f t="shared" si="81"/>
        <v>6.6250979105198463E-2</v>
      </c>
      <c r="F165" s="50">
        <f t="shared" si="81"/>
        <v>3.5707540890219464E-2</v>
      </c>
      <c r="G165" s="50">
        <f t="shared" si="81"/>
        <v>0.22754714410880525</v>
      </c>
      <c r="H165" s="50">
        <f t="shared" si="81"/>
        <v>7.4237071941399183E-2</v>
      </c>
      <c r="I165" s="50">
        <f t="shared" si="81"/>
        <v>1.3746172588769621E-2</v>
      </c>
      <c r="J165" s="50">
        <f t="shared" si="81"/>
        <v>7.1021891708643045E-3</v>
      </c>
      <c r="K165" s="50">
        <f t="shared" si="81"/>
        <v>3.0959848172904556E-4</v>
      </c>
      <c r="L165" s="50">
        <f t="shared" si="81"/>
        <v>3.1467589682940188E-2</v>
      </c>
      <c r="M165" s="50">
        <f t="shared" si="81"/>
        <v>0.25894817011817367</v>
      </c>
      <c r="N165" s="50">
        <f t="shared" si="81"/>
        <v>1.8247734513109942E-2</v>
      </c>
      <c r="O165" s="50">
        <f t="shared" si="81"/>
        <v>0.11677280734615275</v>
      </c>
      <c r="P165" s="50">
        <f t="shared" si="81"/>
        <v>3.7329836934479665E-2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110</v>
      </c>
      <c r="AF165" s="50" t="s">
        <v>110</v>
      </c>
      <c r="AG165" s="50" t="s">
        <v>110</v>
      </c>
      <c r="AH165" s="50" t="s">
        <v>110</v>
      </c>
      <c r="AI165" s="50" t="s">
        <v>110</v>
      </c>
      <c r="AJ165" s="50" t="s">
        <v>110</v>
      </c>
      <c r="AK165" s="50" t="s">
        <v>110</v>
      </c>
      <c r="AL165" s="50" t="s">
        <v>110</v>
      </c>
      <c r="AM165" s="50" t="s">
        <v>110</v>
      </c>
      <c r="AN165" s="50" t="s">
        <v>110</v>
      </c>
      <c r="AO165" s="50" t="s">
        <v>110</v>
      </c>
      <c r="AP165" s="50" t="s">
        <v>110</v>
      </c>
    </row>
    <row r="166" spans="1:42" ht="15.75" thickBot="1" x14ac:dyDescent="0.3">
      <c r="B166" s="307" t="s">
        <v>114</v>
      </c>
      <c r="C166" s="60">
        <f t="shared" ref="C166:P166" si="83">IFERROR(C160/SUM($C160:$P160),"-")</f>
        <v>1.4947908802657405E-2</v>
      </c>
      <c r="D166" s="57">
        <f t="shared" si="83"/>
        <v>8.847954099350748E-2</v>
      </c>
      <c r="E166" s="57">
        <f t="shared" si="83"/>
        <v>6.5227238411595959E-2</v>
      </c>
      <c r="F166" s="57">
        <f t="shared" si="83"/>
        <v>3.3066586139211838E-2</v>
      </c>
      <c r="G166" s="57">
        <f t="shared" si="83"/>
        <v>0.23780764004227692</v>
      </c>
      <c r="H166" s="57">
        <f t="shared" si="83"/>
        <v>6.8247017967688353E-2</v>
      </c>
      <c r="I166" s="57">
        <f t="shared" si="83"/>
        <v>1.0871206401932659E-2</v>
      </c>
      <c r="J166" s="57">
        <f t="shared" si="83"/>
        <v>6.3415370677940511E-3</v>
      </c>
      <c r="K166" s="57">
        <f t="shared" si="83"/>
        <v>1.5098897780462027E-4</v>
      </c>
      <c r="L166" s="57">
        <f t="shared" si="83"/>
        <v>0.26347576626906238</v>
      </c>
      <c r="M166" s="57">
        <f t="shared" si="83"/>
        <v>7.5494488902310135E-4</v>
      </c>
      <c r="N166" s="57">
        <f t="shared" si="83"/>
        <v>2.1138456892646838E-2</v>
      </c>
      <c r="O166" s="57">
        <f t="shared" si="83"/>
        <v>0.16004831647289747</v>
      </c>
      <c r="P166" s="57">
        <f t="shared" si="83"/>
        <v>2.9442850671900951E-2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9" t="s">
        <v>110</v>
      </c>
      <c r="AF166" s="57" t="s">
        <v>110</v>
      </c>
      <c r="AG166" s="57" t="s">
        <v>110</v>
      </c>
      <c r="AH166" s="57" t="s">
        <v>110</v>
      </c>
      <c r="AI166" s="57" t="s">
        <v>110</v>
      </c>
      <c r="AJ166" s="57" t="s">
        <v>110</v>
      </c>
      <c r="AK166" s="57" t="s">
        <v>110</v>
      </c>
      <c r="AL166" s="57" t="s">
        <v>110</v>
      </c>
      <c r="AM166" s="57" t="s">
        <v>110</v>
      </c>
      <c r="AN166" s="57" t="s">
        <v>110</v>
      </c>
      <c r="AO166" s="57" t="s">
        <v>110</v>
      </c>
      <c r="AP166" s="57" t="s">
        <v>110</v>
      </c>
    </row>
    <row r="167" spans="1:42" x14ac:dyDescent="0.25">
      <c r="C167" s="17"/>
      <c r="D167" s="17"/>
      <c r="E167" s="17"/>
      <c r="F167" s="17"/>
      <c r="G167" s="17"/>
      <c r="H167" s="17"/>
      <c r="I167" s="17"/>
      <c r="J167" s="17"/>
      <c r="K167" s="17"/>
      <c r="L167" s="17"/>
      <c r="M167" s="17"/>
      <c r="N167" s="17"/>
    </row>
    <row r="168" spans="1:42" ht="17.25" x14ac:dyDescent="0.25">
      <c r="A168" t="s">
        <v>170</v>
      </c>
    </row>
    <row r="169" spans="1:42" x14ac:dyDescent="0.25">
      <c r="A169" s="5"/>
    </row>
    <row r="170" spans="1:42" x14ac:dyDescent="0.25">
      <c r="B170" s="5" t="s">
        <v>117</v>
      </c>
      <c r="C170" s="756" t="s">
        <v>99</v>
      </c>
      <c r="D170" s="757"/>
      <c r="E170" s="757"/>
      <c r="F170" s="757"/>
      <c r="G170" s="757"/>
      <c r="H170" s="757"/>
      <c r="I170" s="757"/>
      <c r="J170" s="757"/>
      <c r="K170" s="757"/>
      <c r="L170" s="757"/>
      <c r="M170" s="757"/>
      <c r="N170" s="758"/>
      <c r="O170" s="763" t="s">
        <v>100</v>
      </c>
      <c r="P170" s="757"/>
      <c r="Q170" s="757"/>
      <c r="R170" s="757"/>
    </row>
    <row r="171" spans="1:42" x14ac:dyDescent="0.25">
      <c r="C171" s="759" t="str">
        <f>$A$1</f>
        <v>West Dunbartonshire</v>
      </c>
      <c r="D171" s="760"/>
      <c r="E171" s="760"/>
      <c r="F171" s="760"/>
      <c r="G171" s="760"/>
      <c r="H171" s="761"/>
      <c r="I171" s="759" t="s">
        <v>101</v>
      </c>
      <c r="J171" s="760"/>
      <c r="K171" s="760"/>
      <c r="L171" s="760"/>
      <c r="M171" s="760"/>
      <c r="N171" s="761"/>
      <c r="O171" s="762" t="str">
        <f>$A$1</f>
        <v>West Dunbartonshire</v>
      </c>
      <c r="P171" s="760"/>
      <c r="Q171" s="760"/>
      <c r="R171" s="760"/>
    </row>
    <row r="172" spans="1:42" ht="27" thickBot="1" x14ac:dyDescent="0.3">
      <c r="B172" s="40" t="s">
        <v>93</v>
      </c>
      <c r="C172" s="71" t="s">
        <v>171</v>
      </c>
      <c r="D172" s="70" t="s">
        <v>172</v>
      </c>
      <c r="E172" s="70" t="s">
        <v>173</v>
      </c>
      <c r="F172" s="70" t="s">
        <v>164</v>
      </c>
      <c r="G172" s="70" t="s">
        <v>138</v>
      </c>
      <c r="H172" s="70" t="s">
        <v>105</v>
      </c>
      <c r="I172" s="71" t="s">
        <v>171</v>
      </c>
      <c r="J172" s="70" t="s">
        <v>172</v>
      </c>
      <c r="K172" s="70" t="s">
        <v>173</v>
      </c>
      <c r="L172" s="70" t="s">
        <v>164</v>
      </c>
      <c r="M172" s="70" t="s">
        <v>138</v>
      </c>
      <c r="N172" s="70" t="s">
        <v>105</v>
      </c>
      <c r="O172" s="72" t="s">
        <v>171</v>
      </c>
      <c r="P172" s="70" t="s">
        <v>172</v>
      </c>
      <c r="Q172" s="70" t="s">
        <v>173</v>
      </c>
      <c r="R172" s="70" t="s">
        <v>164</v>
      </c>
    </row>
    <row r="173" spans="1:42" x14ac:dyDescent="0.25">
      <c r="B173" s="93" t="s">
        <v>108</v>
      </c>
      <c r="C173" s="53"/>
      <c r="D173" s="51"/>
      <c r="E173" s="51"/>
      <c r="F173" s="51"/>
      <c r="G173" s="51"/>
      <c r="H173" s="51"/>
      <c r="I173" s="53"/>
      <c r="J173" s="51"/>
      <c r="K173" s="51"/>
      <c r="L173" s="51"/>
      <c r="M173" s="51"/>
      <c r="N173" s="51"/>
      <c r="O173" s="463"/>
      <c r="P173" s="90"/>
      <c r="Q173" s="90"/>
      <c r="R173" s="90"/>
    </row>
    <row r="174" spans="1:42" x14ac:dyDescent="0.25">
      <c r="B174" s="4" t="s">
        <v>109</v>
      </c>
      <c r="C174" s="79">
        <v>925</v>
      </c>
      <c r="D174" s="80">
        <v>2256</v>
      </c>
      <c r="E174" s="80">
        <v>288</v>
      </c>
      <c r="F174" s="80">
        <v>177</v>
      </c>
      <c r="G174" s="80">
        <v>1508</v>
      </c>
      <c r="H174" s="80">
        <v>0</v>
      </c>
      <c r="I174" s="79">
        <v>13867</v>
      </c>
      <c r="J174" s="80">
        <v>33440</v>
      </c>
      <c r="K174" s="80">
        <v>9127</v>
      </c>
      <c r="L174" s="80">
        <v>8067</v>
      </c>
      <c r="M174" s="80">
        <v>39342</v>
      </c>
      <c r="N174" s="80">
        <v>0</v>
      </c>
      <c r="O174" s="575" t="s">
        <v>110</v>
      </c>
      <c r="P174" s="576" t="s">
        <v>110</v>
      </c>
      <c r="Q174" s="576" t="s">
        <v>110</v>
      </c>
      <c r="R174" s="576" t="s">
        <v>110</v>
      </c>
    </row>
    <row r="175" spans="1:42" x14ac:dyDescent="0.25">
      <c r="B175" s="1" t="s">
        <v>111</v>
      </c>
      <c r="C175" s="82">
        <v>1943</v>
      </c>
      <c r="D175" s="83">
        <v>3963</v>
      </c>
      <c r="E175" s="83">
        <v>493</v>
      </c>
      <c r="F175" s="83">
        <f t="shared" ref="F175:F177" si="85">SUM(F189:G189)</f>
        <v>581</v>
      </c>
      <c r="G175" s="83">
        <v>670</v>
      </c>
      <c r="H175" s="83">
        <v>1913</v>
      </c>
      <c r="I175" s="82">
        <v>23012</v>
      </c>
      <c r="J175" s="83">
        <v>54932</v>
      </c>
      <c r="K175" s="83">
        <v>13782</v>
      </c>
      <c r="L175" s="83">
        <f>SUM(M189:N189)</f>
        <v>13996</v>
      </c>
      <c r="M175" s="83">
        <v>85407</v>
      </c>
      <c r="N175" s="83">
        <v>6530</v>
      </c>
      <c r="O175" s="577" t="s">
        <v>110</v>
      </c>
      <c r="P175" s="61" t="s">
        <v>110</v>
      </c>
      <c r="Q175" s="61" t="s">
        <v>110</v>
      </c>
      <c r="R175" s="61" t="s">
        <v>110</v>
      </c>
    </row>
    <row r="176" spans="1:42" x14ac:dyDescent="0.25">
      <c r="B176" s="4" t="s">
        <v>112</v>
      </c>
      <c r="C176" s="79">
        <v>2028</v>
      </c>
      <c r="D176" s="80">
        <v>4009</v>
      </c>
      <c r="E176" s="80">
        <v>554</v>
      </c>
      <c r="F176" s="80">
        <f t="shared" si="85"/>
        <v>649</v>
      </c>
      <c r="G176" s="80">
        <v>2136</v>
      </c>
      <c r="H176" s="80">
        <v>131</v>
      </c>
      <c r="I176" s="79">
        <v>28876.974999999999</v>
      </c>
      <c r="J176" s="80">
        <v>61388.25</v>
      </c>
      <c r="K176" s="80">
        <v>15273.17</v>
      </c>
      <c r="L176" s="80">
        <f t="shared" ref="L176:L178" si="86">SUM(M190:N190)</f>
        <v>17278.355</v>
      </c>
      <c r="M176" s="80">
        <v>47691.474999999999</v>
      </c>
      <c r="N176" s="80">
        <v>2473.02</v>
      </c>
      <c r="O176" s="575" t="s">
        <v>110</v>
      </c>
      <c r="P176" s="576" t="s">
        <v>110</v>
      </c>
      <c r="Q176" s="576" t="s">
        <v>110</v>
      </c>
      <c r="R176" s="576" t="s">
        <v>110</v>
      </c>
    </row>
    <row r="177" spans="2:23" x14ac:dyDescent="0.25">
      <c r="B177" s="1" t="s">
        <v>113</v>
      </c>
      <c r="C177" s="82">
        <v>1614.09</v>
      </c>
      <c r="D177" s="83">
        <v>2783.11</v>
      </c>
      <c r="E177" s="83">
        <v>419.19</v>
      </c>
      <c r="F177" s="83">
        <f t="shared" si="85"/>
        <v>453.47</v>
      </c>
      <c r="G177" s="83">
        <v>1263.05</v>
      </c>
      <c r="H177" s="83">
        <v>354.9</v>
      </c>
      <c r="I177" s="82">
        <v>29980.18</v>
      </c>
      <c r="J177" s="83">
        <v>55980.68</v>
      </c>
      <c r="K177" s="83">
        <v>16390.689999999999</v>
      </c>
      <c r="L177" s="83">
        <f t="shared" si="86"/>
        <v>17350.32</v>
      </c>
      <c r="M177" s="83">
        <v>78451.95</v>
      </c>
      <c r="N177" s="83">
        <v>7089.4</v>
      </c>
      <c r="O177" s="577" t="s">
        <v>110</v>
      </c>
      <c r="P177" s="61" t="s">
        <v>110</v>
      </c>
      <c r="Q177" s="61" t="s">
        <v>110</v>
      </c>
      <c r="R177" s="61" t="s">
        <v>110</v>
      </c>
    </row>
    <row r="178" spans="2:23" x14ac:dyDescent="0.25">
      <c r="B178" s="523" t="s">
        <v>114</v>
      </c>
      <c r="C178" s="86">
        <v>1673</v>
      </c>
      <c r="D178" s="87">
        <v>2768</v>
      </c>
      <c r="E178" s="87">
        <v>364</v>
      </c>
      <c r="F178" s="87">
        <f>SUM(F192:G192)</f>
        <v>514</v>
      </c>
      <c r="G178" s="87">
        <v>1572</v>
      </c>
      <c r="H178" s="87">
        <v>259</v>
      </c>
      <c r="I178" s="86">
        <v>29610.597600000001</v>
      </c>
      <c r="J178" s="87">
        <v>58679.905200000001</v>
      </c>
      <c r="K178" s="87">
        <v>15156.204400000001</v>
      </c>
      <c r="L178" s="87">
        <f t="shared" si="86"/>
        <v>19517.5448</v>
      </c>
      <c r="M178" s="87">
        <v>73623.151800000007</v>
      </c>
      <c r="N178" s="87">
        <v>8023.7673999999997</v>
      </c>
      <c r="O178" s="578" t="s">
        <v>110</v>
      </c>
      <c r="P178" s="579" t="s">
        <v>110</v>
      </c>
      <c r="Q178" s="579" t="s">
        <v>110</v>
      </c>
      <c r="R178" s="579" t="s">
        <v>110</v>
      </c>
    </row>
    <row r="179" spans="2:23" x14ac:dyDescent="0.25">
      <c r="B179" s="233" t="s">
        <v>115</v>
      </c>
      <c r="C179" s="310"/>
      <c r="D179" s="319"/>
      <c r="E179" s="319"/>
      <c r="F179" s="319"/>
      <c r="G179" s="319"/>
      <c r="H179" s="319"/>
      <c r="I179" s="310"/>
      <c r="J179" s="319"/>
      <c r="K179" s="319"/>
      <c r="L179" s="319"/>
      <c r="M179" s="319"/>
      <c r="N179" s="319"/>
      <c r="O179" s="464"/>
    </row>
    <row r="180" spans="2:23" x14ac:dyDescent="0.25">
      <c r="B180" s="4" t="s">
        <v>109</v>
      </c>
      <c r="C180" s="58">
        <f>IFERROR(C174/SUM($C174:$H174),"-")</f>
        <v>0.17947225455956539</v>
      </c>
      <c r="D180" s="56">
        <f t="shared" ref="D180:H180" si="87">IFERROR(D174/SUM($C174:$H174),"-")</f>
        <v>0.43771827706635624</v>
      </c>
      <c r="E180" s="56">
        <f t="shared" si="87"/>
        <v>5.5878928987194411E-2</v>
      </c>
      <c r="F180" s="56">
        <f t="shared" si="87"/>
        <v>3.4342258440046569E-2</v>
      </c>
      <c r="G180" s="56">
        <f t="shared" si="87"/>
        <v>0.29258828094683742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0.53100000000000003</v>
      </c>
      <c r="P180" s="56">
        <v>0.35299999999999998</v>
      </c>
      <c r="Q180" s="56">
        <v>0.1</v>
      </c>
      <c r="R180" s="56">
        <v>2E-3</v>
      </c>
    </row>
    <row r="181" spans="2:23" x14ac:dyDescent="0.25">
      <c r="B181" s="1" t="s">
        <v>111</v>
      </c>
      <c r="C181" s="59">
        <f t="shared" ref="C181:H181" si="89">IFERROR(C175/SUM($C175:$H175),"-")</f>
        <v>0.20317891874934643</v>
      </c>
      <c r="D181" s="50">
        <f t="shared" si="89"/>
        <v>0.41440970406776118</v>
      </c>
      <c r="E181" s="50">
        <f t="shared" si="89"/>
        <v>5.1552859981177458E-2</v>
      </c>
      <c r="F181" s="50">
        <f t="shared" si="89"/>
        <v>6.075499320296978E-2</v>
      </c>
      <c r="G181" s="50">
        <f t="shared" si="89"/>
        <v>7.0061696120464284E-2</v>
      </c>
      <c r="H181" s="50">
        <f t="shared" si="89"/>
        <v>0.20004182787828087</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0.53400000000000003</v>
      </c>
      <c r="P181" s="50">
        <v>0.39</v>
      </c>
      <c r="Q181" s="50">
        <v>7.0000000000000007E-2</v>
      </c>
      <c r="R181" s="50">
        <v>0</v>
      </c>
    </row>
    <row r="182" spans="2:23" x14ac:dyDescent="0.25">
      <c r="B182" s="4" t="s">
        <v>112</v>
      </c>
      <c r="C182" s="58">
        <f t="shared" ref="C182:H182" si="91">IFERROR(C176/SUM($C176:$H176),"-")</f>
        <v>0.21331650362890503</v>
      </c>
      <c r="D182" s="56">
        <f t="shared" si="91"/>
        <v>0.4216892815819922</v>
      </c>
      <c r="E182" s="56">
        <f t="shared" si="91"/>
        <v>5.8272851583044072E-2</v>
      </c>
      <c r="F182" s="56">
        <f t="shared" si="91"/>
        <v>6.826548858735669E-2</v>
      </c>
      <c r="G182" s="56">
        <f t="shared" si="91"/>
        <v>0.22467655411801829</v>
      </c>
      <c r="H182" s="56">
        <f t="shared" si="91"/>
        <v>1.3779320500683707E-2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0.56599999999999995</v>
      </c>
      <c r="P182" s="56">
        <v>0.33600000000000002</v>
      </c>
      <c r="Q182" s="56">
        <v>8.8999999999999996E-2</v>
      </c>
      <c r="R182" s="56">
        <v>5.0000000000000001E-3</v>
      </c>
    </row>
    <row r="183" spans="2:23" x14ac:dyDescent="0.25">
      <c r="B183" s="1" t="s">
        <v>113</v>
      </c>
      <c r="C183" s="59">
        <f t="shared" ref="C183:H183" si="93">IFERROR(C177/SUM($C177:$H177),"-")</f>
        <v>0.23434008777826335</v>
      </c>
      <c r="D183" s="50">
        <f t="shared" si="93"/>
        <v>0.40406312020801971</v>
      </c>
      <c r="E183" s="50">
        <f t="shared" si="93"/>
        <v>6.0859692703486311E-2</v>
      </c>
      <c r="F183" s="50">
        <f t="shared" si="93"/>
        <v>6.583660118383057E-2</v>
      </c>
      <c r="G183" s="50">
        <f t="shared" si="93"/>
        <v>0.18337468658397954</v>
      </c>
      <c r="H183" s="50">
        <f t="shared" si="93"/>
        <v>5.1525811542420592E-2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110</v>
      </c>
      <c r="P183" s="50" t="s">
        <v>110</v>
      </c>
      <c r="Q183" s="50" t="s">
        <v>110</v>
      </c>
      <c r="R183" s="50" t="s">
        <v>110</v>
      </c>
    </row>
    <row r="184" spans="2:23" ht="15.75" thickBot="1" x14ac:dyDescent="0.3">
      <c r="B184" s="527" t="s">
        <v>114</v>
      </c>
      <c r="C184" s="60">
        <f t="shared" ref="C184:H184" si="95">IFERROR(C178/SUM($C178:$H178),"-")</f>
        <v>0.23398601398601399</v>
      </c>
      <c r="D184" s="57">
        <f t="shared" si="95"/>
        <v>0.38713286713286715</v>
      </c>
      <c r="E184" s="57">
        <f t="shared" si="95"/>
        <v>5.0909090909090911E-2</v>
      </c>
      <c r="F184" s="57">
        <f t="shared" si="95"/>
        <v>7.1888111888111894E-2</v>
      </c>
      <c r="G184" s="57">
        <f t="shared" si="95"/>
        <v>0.21986013986013986</v>
      </c>
      <c r="H184" s="57">
        <f t="shared" si="95"/>
        <v>3.6223776223776226E-2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9" t="s">
        <v>110</v>
      </c>
      <c r="P184" s="57" t="s">
        <v>110</v>
      </c>
      <c r="Q184" s="57" t="s">
        <v>110</v>
      </c>
      <c r="R184" s="57" t="s">
        <v>110</v>
      </c>
    </row>
    <row r="185" spans="2:23" x14ac:dyDescent="0.25">
      <c r="C185" s="496"/>
      <c r="D185" s="17"/>
      <c r="E185" s="17"/>
      <c r="F185" s="17"/>
    </row>
    <row r="186" spans="2:23" x14ac:dyDescent="0.25">
      <c r="B186" s="5" t="s">
        <v>122</v>
      </c>
      <c r="C186" s="756" t="str">
        <f>$A$1</f>
        <v>West Dunbartonshire</v>
      </c>
      <c r="D186" s="757"/>
      <c r="E186" s="757"/>
      <c r="F186" s="757"/>
      <c r="G186" s="757"/>
      <c r="H186" s="757"/>
      <c r="I186" s="757"/>
      <c r="J186" s="756" t="s">
        <v>101</v>
      </c>
      <c r="K186" s="757"/>
      <c r="L186" s="757"/>
      <c r="M186" s="757"/>
      <c r="N186" s="757"/>
      <c r="O186" s="757"/>
      <c r="P186" s="757"/>
      <c r="Q186" s="767"/>
      <c r="R186" s="767"/>
      <c r="S186" s="767"/>
      <c r="T186" s="767"/>
      <c r="U186" s="767"/>
      <c r="V186" s="767"/>
      <c r="W186" s="767"/>
    </row>
    <row r="187" spans="2:23" ht="39.75" thickBot="1" x14ac:dyDescent="0.3">
      <c r="B187" s="28" t="s">
        <v>93</v>
      </c>
      <c r="C187" s="73" t="s">
        <v>171</v>
      </c>
      <c r="D187" s="74" t="s">
        <v>172</v>
      </c>
      <c r="E187" s="74" t="s">
        <v>173</v>
      </c>
      <c r="F187" s="74" t="s">
        <v>174</v>
      </c>
      <c r="G187" s="74" t="s">
        <v>164</v>
      </c>
      <c r="H187" s="74" t="s">
        <v>138</v>
      </c>
      <c r="I187" s="74" t="s">
        <v>105</v>
      </c>
      <c r="J187" s="73" t="s">
        <v>171</v>
      </c>
      <c r="K187" s="74" t="s">
        <v>172</v>
      </c>
      <c r="L187" s="74" t="s">
        <v>173</v>
      </c>
      <c r="M187" s="74" t="s">
        <v>174</v>
      </c>
      <c r="N187" s="74" t="s">
        <v>164</v>
      </c>
      <c r="O187" s="74" t="s">
        <v>138</v>
      </c>
      <c r="P187" s="74" t="s">
        <v>105</v>
      </c>
    </row>
    <row r="188" spans="2:23" x14ac:dyDescent="0.25">
      <c r="B188" s="85" t="s">
        <v>129</v>
      </c>
      <c r="C188" s="53"/>
      <c r="D188" s="51"/>
      <c r="E188" s="51"/>
      <c r="F188" s="51"/>
      <c r="G188" s="90"/>
      <c r="H188" s="90"/>
      <c r="I188" s="90"/>
      <c r="J188" s="53"/>
      <c r="K188" s="51"/>
      <c r="L188" s="51"/>
      <c r="M188" s="51"/>
      <c r="N188" s="90"/>
      <c r="O188" s="90"/>
      <c r="P188" s="90"/>
    </row>
    <row r="189" spans="2:23" x14ac:dyDescent="0.25">
      <c r="B189" s="148" t="s">
        <v>111</v>
      </c>
      <c r="C189" s="79">
        <v>1943</v>
      </c>
      <c r="D189" s="80">
        <v>3963</v>
      </c>
      <c r="E189" s="80">
        <v>493</v>
      </c>
      <c r="F189" s="80">
        <v>151</v>
      </c>
      <c r="G189" s="80">
        <v>430</v>
      </c>
      <c r="H189" s="80">
        <v>670</v>
      </c>
      <c r="I189" s="80">
        <v>1913</v>
      </c>
      <c r="J189" s="79">
        <v>23012</v>
      </c>
      <c r="K189" s="80">
        <v>54932</v>
      </c>
      <c r="L189" s="80">
        <v>13782</v>
      </c>
      <c r="M189" s="80">
        <v>4236</v>
      </c>
      <c r="N189" s="80">
        <v>9760</v>
      </c>
      <c r="O189" s="80">
        <v>85407</v>
      </c>
      <c r="P189" s="80">
        <v>6530</v>
      </c>
      <c r="Q189" s="89"/>
    </row>
    <row r="190" spans="2:23" x14ac:dyDescent="0.25">
      <c r="B190" s="149" t="s">
        <v>112</v>
      </c>
      <c r="C190" s="82">
        <v>2028</v>
      </c>
      <c r="D190" s="83">
        <v>4009</v>
      </c>
      <c r="E190" s="83">
        <v>554</v>
      </c>
      <c r="F190" s="83">
        <v>180</v>
      </c>
      <c r="G190" s="83">
        <v>469</v>
      </c>
      <c r="H190" s="83">
        <v>2136</v>
      </c>
      <c r="I190" s="83">
        <v>131</v>
      </c>
      <c r="J190" s="82">
        <v>28876.974999999999</v>
      </c>
      <c r="K190" s="83">
        <v>61388.25</v>
      </c>
      <c r="L190" s="83">
        <v>15273.17</v>
      </c>
      <c r="M190" s="83">
        <v>4421.5249999999996</v>
      </c>
      <c r="N190" s="83">
        <v>12856.83</v>
      </c>
      <c r="O190" s="83">
        <v>47691.474999999999</v>
      </c>
      <c r="P190" s="83">
        <v>2473.02</v>
      </c>
      <c r="Q190" s="89"/>
    </row>
    <row r="191" spans="2:23" x14ac:dyDescent="0.25">
      <c r="B191" s="148" t="s">
        <v>113</v>
      </c>
      <c r="C191" s="79">
        <v>1614.09</v>
      </c>
      <c r="D191" s="80">
        <v>2783.11</v>
      </c>
      <c r="E191" s="80">
        <v>419.19</v>
      </c>
      <c r="F191" s="80">
        <v>130.12</v>
      </c>
      <c r="G191" s="80">
        <v>323.35000000000002</v>
      </c>
      <c r="H191" s="80">
        <v>1263.05</v>
      </c>
      <c r="I191" s="80">
        <v>354.9</v>
      </c>
      <c r="J191" s="79">
        <v>29980.18</v>
      </c>
      <c r="K191" s="80">
        <v>55980.68</v>
      </c>
      <c r="L191" s="80">
        <v>16390.689999999999</v>
      </c>
      <c r="M191" s="80">
        <v>5653.59</v>
      </c>
      <c r="N191" s="80">
        <v>11696.73</v>
      </c>
      <c r="O191" s="80">
        <v>78451.95</v>
      </c>
      <c r="P191" s="80">
        <v>7089.4</v>
      </c>
      <c r="Q191" s="89"/>
    </row>
    <row r="192" spans="2:23" x14ac:dyDescent="0.25">
      <c r="B192" s="96" t="s">
        <v>114</v>
      </c>
      <c r="C192" s="98">
        <v>1673</v>
      </c>
      <c r="D192" s="97">
        <v>2768</v>
      </c>
      <c r="E192" s="97">
        <v>364</v>
      </c>
      <c r="F192" s="97">
        <v>135</v>
      </c>
      <c r="G192" s="97">
        <v>379</v>
      </c>
      <c r="H192" s="97">
        <v>1572</v>
      </c>
      <c r="I192" s="97">
        <v>259</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130</v>
      </c>
      <c r="C193" s="310"/>
      <c r="D193" s="319"/>
      <c r="E193" s="319"/>
      <c r="F193" s="319"/>
      <c r="G193" s="319"/>
      <c r="H193" s="319"/>
      <c r="I193" s="319"/>
      <c r="J193" s="310"/>
      <c r="K193" s="319"/>
      <c r="L193" s="319"/>
      <c r="M193" s="319"/>
      <c r="N193" s="319"/>
      <c r="O193" s="319"/>
      <c r="P193" s="319"/>
    </row>
    <row r="194" spans="1:36" x14ac:dyDescent="0.25">
      <c r="B194" s="148" t="s">
        <v>111</v>
      </c>
      <c r="C194" s="58">
        <f>IFERROR(C189/SUM($C189:$I189),"-")</f>
        <v>0.20317891874934643</v>
      </c>
      <c r="D194" s="56">
        <f t="shared" ref="D194:I194" si="97">IFERROR(D189/SUM($C189:$I189),"-")</f>
        <v>0.41440970406776118</v>
      </c>
      <c r="E194" s="56">
        <f t="shared" si="97"/>
        <v>5.1552859981177458E-2</v>
      </c>
      <c r="F194" s="56">
        <f t="shared" si="97"/>
        <v>1.579002405103001E-2</v>
      </c>
      <c r="G194" s="56">
        <f t="shared" si="97"/>
        <v>4.4964969151939767E-2</v>
      </c>
      <c r="H194" s="56">
        <f t="shared" si="97"/>
        <v>7.0061696120464284E-2</v>
      </c>
      <c r="I194" s="56">
        <f t="shared" si="97"/>
        <v>0.20004182787828087</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112</v>
      </c>
      <c r="C195" s="59">
        <f t="shared" ref="C195:I195" si="99">IFERROR(C190/SUM($C190:$I190),"-")</f>
        <v>0.21331650362890503</v>
      </c>
      <c r="D195" s="50">
        <f t="shared" si="99"/>
        <v>0.4216892815819922</v>
      </c>
      <c r="E195" s="50">
        <f t="shared" si="99"/>
        <v>5.8272851583044072E-2</v>
      </c>
      <c r="F195" s="50">
        <f t="shared" si="99"/>
        <v>1.8933417481855473E-2</v>
      </c>
      <c r="G195" s="50">
        <f t="shared" si="99"/>
        <v>4.933207110550121E-2</v>
      </c>
      <c r="H195" s="50">
        <f t="shared" si="99"/>
        <v>0.22467655411801829</v>
      </c>
      <c r="I195" s="50">
        <f t="shared" si="99"/>
        <v>1.3779320500683707E-2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113</v>
      </c>
      <c r="C196" s="58">
        <f t="shared" ref="C196:I196" si="101">IFERROR(C191/SUM($C191:$I191),"-")</f>
        <v>0.23434008777826335</v>
      </c>
      <c r="D196" s="56">
        <f t="shared" si="101"/>
        <v>0.40406312020801971</v>
      </c>
      <c r="E196" s="56">
        <f t="shared" si="101"/>
        <v>6.0859692703486311E-2</v>
      </c>
      <c r="F196" s="56">
        <f t="shared" si="101"/>
        <v>1.8891345725274074E-2</v>
      </c>
      <c r="G196" s="56">
        <f t="shared" si="101"/>
        <v>4.6945255458556504E-2</v>
      </c>
      <c r="H196" s="56">
        <f t="shared" si="101"/>
        <v>0.18337468658397954</v>
      </c>
      <c r="I196" s="56">
        <f t="shared" si="101"/>
        <v>5.1525811542420592E-2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114</v>
      </c>
      <c r="C197" s="99">
        <f t="shared" ref="C197:I197" si="103">IFERROR(C192/SUM($C192:$I192),"-")</f>
        <v>0.23398601398601399</v>
      </c>
      <c r="D197" s="95">
        <f t="shared" si="103"/>
        <v>0.38713286713286715</v>
      </c>
      <c r="E197" s="95">
        <f t="shared" si="103"/>
        <v>5.0909090909090911E-2</v>
      </c>
      <c r="F197" s="95">
        <f t="shared" si="103"/>
        <v>1.8881118881118882E-2</v>
      </c>
      <c r="G197" s="95">
        <f t="shared" si="103"/>
        <v>5.3006993006993006E-2</v>
      </c>
      <c r="H197" s="95">
        <f t="shared" si="103"/>
        <v>0.21986013986013986</v>
      </c>
      <c r="I197" s="95">
        <f t="shared" si="103"/>
        <v>3.6223776223776226E-2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175</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6" t="str">
        <f>$A$1</f>
        <v>West Dunbartonshire</v>
      </c>
      <c r="D201" s="757"/>
      <c r="E201" s="757"/>
      <c r="F201" s="757"/>
      <c r="G201" s="757"/>
      <c r="H201" s="757"/>
      <c r="I201" s="757"/>
      <c r="J201" s="757"/>
      <c r="K201" s="757"/>
      <c r="L201" s="757"/>
      <c r="M201" s="757"/>
      <c r="N201" s="757"/>
      <c r="O201" s="757"/>
      <c r="P201" s="757"/>
      <c r="Q201" s="757"/>
      <c r="R201" s="757"/>
      <c r="S201" s="771"/>
      <c r="T201" s="756" t="s">
        <v>101</v>
      </c>
      <c r="U201" s="757"/>
      <c r="V201" s="757"/>
      <c r="W201" s="757"/>
      <c r="X201" s="757"/>
      <c r="Y201" s="757"/>
      <c r="Z201" s="757"/>
      <c r="AA201" s="757"/>
      <c r="AB201" s="757"/>
      <c r="AC201" s="757"/>
      <c r="AD201" s="757"/>
      <c r="AE201" s="757"/>
      <c r="AF201" s="757"/>
      <c r="AG201" s="757"/>
      <c r="AH201" s="757"/>
      <c r="AI201" s="757"/>
      <c r="AJ201" s="757"/>
    </row>
    <row r="202" spans="1:36" ht="15" customHeight="1" x14ac:dyDescent="0.25">
      <c r="B202" s="7"/>
      <c r="C202" s="772" t="s">
        <v>176</v>
      </c>
      <c r="D202" s="773"/>
      <c r="E202" s="773"/>
      <c r="F202" s="773"/>
      <c r="G202" s="773"/>
      <c r="H202" s="773"/>
      <c r="I202" s="773"/>
      <c r="J202" s="774"/>
      <c r="K202" s="773" t="s">
        <v>177</v>
      </c>
      <c r="L202" s="773"/>
      <c r="M202" s="773"/>
      <c r="N202" s="773"/>
      <c r="O202" s="773"/>
      <c r="P202" s="773"/>
      <c r="Q202" s="773"/>
      <c r="R202" s="554"/>
      <c r="S202" s="17"/>
      <c r="T202" s="772" t="s">
        <v>176</v>
      </c>
      <c r="U202" s="773"/>
      <c r="V202" s="773"/>
      <c r="W202" s="773"/>
      <c r="X202" s="773"/>
      <c r="Y202" s="773"/>
      <c r="Z202" s="773"/>
      <c r="AA202" s="774"/>
      <c r="AB202" s="773" t="s">
        <v>177</v>
      </c>
      <c r="AC202" s="773"/>
      <c r="AD202" s="773"/>
      <c r="AE202" s="773"/>
      <c r="AF202" s="773"/>
      <c r="AG202" s="773"/>
      <c r="AH202" s="773"/>
      <c r="AI202" s="554"/>
      <c r="AJ202" s="17"/>
    </row>
    <row r="203" spans="1:36" ht="15" customHeight="1" x14ac:dyDescent="0.25">
      <c r="B203" s="7"/>
      <c r="C203" s="753" t="s">
        <v>178</v>
      </c>
      <c r="D203" s="754"/>
      <c r="E203" s="754"/>
      <c r="F203" s="754"/>
      <c r="G203" s="754" t="s">
        <v>179</v>
      </c>
      <c r="H203" s="754"/>
      <c r="I203" s="754"/>
      <c r="J203" s="9"/>
      <c r="K203" s="755" t="s">
        <v>180</v>
      </c>
      <c r="L203" s="755"/>
      <c r="M203" s="755"/>
      <c r="N203" s="755" t="s">
        <v>181</v>
      </c>
      <c r="O203" s="755"/>
      <c r="P203" s="755"/>
      <c r="Q203" s="7"/>
      <c r="R203" s="554"/>
      <c r="S203" s="17"/>
      <c r="T203" s="753" t="s">
        <v>178</v>
      </c>
      <c r="U203" s="754"/>
      <c r="V203" s="754"/>
      <c r="W203" s="754"/>
      <c r="X203" s="754" t="s">
        <v>179</v>
      </c>
      <c r="Y203" s="754"/>
      <c r="Z203" s="754"/>
      <c r="AA203" s="9"/>
      <c r="AB203" s="755" t="s">
        <v>180</v>
      </c>
      <c r="AC203" s="755"/>
      <c r="AD203" s="755"/>
      <c r="AE203" s="755" t="s">
        <v>181</v>
      </c>
      <c r="AF203" s="755"/>
      <c r="AG203" s="755"/>
      <c r="AH203" s="7"/>
      <c r="AI203" s="554"/>
      <c r="AJ203" s="17"/>
    </row>
    <row r="204" spans="1:36" ht="65.25" thickBot="1" x14ac:dyDescent="0.3">
      <c r="B204" s="8" t="s">
        <v>95</v>
      </c>
      <c r="C204" s="115" t="s">
        <v>182</v>
      </c>
      <c r="D204" s="116" t="s">
        <v>183</v>
      </c>
      <c r="E204" s="116" t="s">
        <v>184</v>
      </c>
      <c r="F204" s="117" t="s">
        <v>185</v>
      </c>
      <c r="G204" s="118" t="s">
        <v>186</v>
      </c>
      <c r="H204" s="116" t="s">
        <v>187</v>
      </c>
      <c r="I204" s="119" t="s">
        <v>188</v>
      </c>
      <c r="J204" s="120" t="s">
        <v>189</v>
      </c>
      <c r="K204" s="116" t="s">
        <v>190</v>
      </c>
      <c r="L204" s="116" t="s">
        <v>191</v>
      </c>
      <c r="M204" s="117" t="s">
        <v>192</v>
      </c>
      <c r="N204" s="118" t="s">
        <v>193</v>
      </c>
      <c r="O204" s="116" t="s">
        <v>194</v>
      </c>
      <c r="P204" s="119" t="s">
        <v>195</v>
      </c>
      <c r="Q204" s="121" t="s">
        <v>196</v>
      </c>
      <c r="R204" s="555" t="s">
        <v>138</v>
      </c>
      <c r="S204" s="121" t="s">
        <v>105</v>
      </c>
      <c r="T204" s="115" t="s">
        <v>182</v>
      </c>
      <c r="U204" s="116" t="s">
        <v>183</v>
      </c>
      <c r="V204" s="116" t="s">
        <v>184</v>
      </c>
      <c r="W204" s="117" t="s">
        <v>185</v>
      </c>
      <c r="X204" s="118" t="s">
        <v>186</v>
      </c>
      <c r="Y204" s="116" t="s">
        <v>187</v>
      </c>
      <c r="Z204" s="119" t="s">
        <v>188</v>
      </c>
      <c r="AA204" s="120" t="s">
        <v>189</v>
      </c>
      <c r="AB204" s="116" t="s">
        <v>190</v>
      </c>
      <c r="AC204" s="116" t="s">
        <v>191</v>
      </c>
      <c r="AD204" s="117" t="s">
        <v>192</v>
      </c>
      <c r="AE204" s="118" t="s">
        <v>193</v>
      </c>
      <c r="AF204" s="116" t="s">
        <v>194</v>
      </c>
      <c r="AG204" s="119" t="s">
        <v>195</v>
      </c>
      <c r="AH204" s="121" t="s">
        <v>196</v>
      </c>
      <c r="AI204" s="555" t="s">
        <v>138</v>
      </c>
      <c r="AJ204" s="121" t="s">
        <v>105</v>
      </c>
    </row>
    <row r="205" spans="1:36" x14ac:dyDescent="0.25">
      <c r="B205" s="85" t="s">
        <v>129</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111</v>
      </c>
      <c r="C206" s="79">
        <v>794.17499999999995</v>
      </c>
      <c r="D206" s="80">
        <v>0</v>
      </c>
      <c r="E206" s="80">
        <v>26.815000000000001</v>
      </c>
      <c r="F206" s="109">
        <v>820.99</v>
      </c>
      <c r="G206" s="107">
        <v>737.05700000000002</v>
      </c>
      <c r="H206" s="80">
        <v>34.6</v>
      </c>
      <c r="I206" s="111">
        <v>771.65700000000004</v>
      </c>
      <c r="J206" s="103">
        <f>SUM(F206,I206)</f>
        <v>1592.6469999999999</v>
      </c>
      <c r="K206" s="80">
        <v>2286.4270000000001</v>
      </c>
      <c r="L206" s="80">
        <v>680.69600000000003</v>
      </c>
      <c r="M206" s="114">
        <f>SUM(K206:L206)</f>
        <v>2967.123</v>
      </c>
      <c r="N206" s="107">
        <v>1583.6890000000001</v>
      </c>
      <c r="O206" s="80">
        <v>902.22500000000002</v>
      </c>
      <c r="P206" s="113">
        <f>SUM(N206:O206)</f>
        <v>2485.9140000000002</v>
      </c>
      <c r="Q206" s="102">
        <f>SUM(M206,P206)</f>
        <v>5453.0370000000003</v>
      </c>
      <c r="R206" s="556">
        <v>776.77</v>
      </c>
      <c r="S206" s="102">
        <v>1740.7550000000001</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6">
        <v>84337.77</v>
      </c>
      <c r="AJ206" s="102">
        <v>10421.754999999999</v>
      </c>
    </row>
    <row r="207" spans="1:36" x14ac:dyDescent="0.25">
      <c r="B207" s="149" t="s">
        <v>112</v>
      </c>
      <c r="C207" s="82">
        <v>400</v>
      </c>
      <c r="D207" s="83">
        <v>43</v>
      </c>
      <c r="E207" s="83">
        <v>64</v>
      </c>
      <c r="F207" s="324">
        <v>882</v>
      </c>
      <c r="G207" s="325">
        <v>686</v>
      </c>
      <c r="H207" s="83">
        <v>247</v>
      </c>
      <c r="I207" s="326">
        <v>937</v>
      </c>
      <c r="J207" s="327">
        <f t="shared" ref="J207:J209" si="105">SUM(F207,I207)</f>
        <v>1819</v>
      </c>
      <c r="K207" s="83">
        <v>2487</v>
      </c>
      <c r="L207" s="83">
        <v>685</v>
      </c>
      <c r="M207" s="328">
        <f t="shared" ref="M207:M209" si="106">SUM(K207:L207)</f>
        <v>3172</v>
      </c>
      <c r="N207" s="325">
        <v>1292</v>
      </c>
      <c r="O207" s="83">
        <v>919</v>
      </c>
      <c r="P207" s="329">
        <f t="shared" ref="P207:P209" si="107">SUM(N207:O207)</f>
        <v>2211</v>
      </c>
      <c r="Q207" s="330">
        <f t="shared" ref="Q207:Q209" si="108">SUM(M207,P207)</f>
        <v>5383</v>
      </c>
      <c r="R207" s="557">
        <v>2107</v>
      </c>
      <c r="S207" s="330">
        <v>198</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7">
        <v>42018.83</v>
      </c>
      <c r="AJ207" s="330">
        <v>2397</v>
      </c>
    </row>
    <row r="208" spans="1:36" x14ac:dyDescent="0.25">
      <c r="B208" s="148" t="s">
        <v>113</v>
      </c>
      <c r="C208" s="79">
        <v>346.24</v>
      </c>
      <c r="D208" s="80">
        <v>59.16</v>
      </c>
      <c r="E208" s="80">
        <v>40.72</v>
      </c>
      <c r="F208" s="109">
        <v>667.43000000000006</v>
      </c>
      <c r="G208" s="107">
        <v>448.03</v>
      </c>
      <c r="H208" s="80">
        <v>67.52</v>
      </c>
      <c r="I208" s="111">
        <v>515.54999999999995</v>
      </c>
      <c r="J208" s="103">
        <f t="shared" si="105"/>
        <v>1182.98</v>
      </c>
      <c r="K208" s="80">
        <v>1686.46</v>
      </c>
      <c r="L208" s="80">
        <v>502.11</v>
      </c>
      <c r="M208" s="114">
        <f t="shared" si="106"/>
        <v>2188.5700000000002</v>
      </c>
      <c r="N208" s="107">
        <v>1105.76</v>
      </c>
      <c r="O208" s="80">
        <v>873.45</v>
      </c>
      <c r="P208" s="113">
        <f t="shared" si="107"/>
        <v>1979.21</v>
      </c>
      <c r="Q208" s="102">
        <f t="shared" si="108"/>
        <v>4167.7800000000007</v>
      </c>
      <c r="R208" s="556">
        <v>428.65</v>
      </c>
      <c r="S208" s="102">
        <v>0</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6">
        <v>74343.600000000006</v>
      </c>
      <c r="AJ208" s="102">
        <v>6593.7</v>
      </c>
    </row>
    <row r="209" spans="1:36" x14ac:dyDescent="0.25">
      <c r="B209" s="96" t="s">
        <v>114</v>
      </c>
      <c r="C209" s="98">
        <v>326</v>
      </c>
      <c r="D209" s="97">
        <v>65</v>
      </c>
      <c r="E209" s="97">
        <v>40</v>
      </c>
      <c r="F209" s="542">
        <v>703</v>
      </c>
      <c r="G209" s="543">
        <v>446</v>
      </c>
      <c r="H209" s="97">
        <v>72</v>
      </c>
      <c r="I209" s="544">
        <v>518</v>
      </c>
      <c r="J209" s="545">
        <f t="shared" si="105"/>
        <v>1221</v>
      </c>
      <c r="K209" s="97">
        <v>1628</v>
      </c>
      <c r="L209" s="97">
        <v>503</v>
      </c>
      <c r="M209" s="546">
        <f t="shared" si="106"/>
        <v>2131</v>
      </c>
      <c r="N209" s="543">
        <v>1052</v>
      </c>
      <c r="O209" s="97">
        <v>929</v>
      </c>
      <c r="P209" s="547">
        <f t="shared" si="107"/>
        <v>1981</v>
      </c>
      <c r="Q209" s="548">
        <f t="shared" si="108"/>
        <v>4112</v>
      </c>
      <c r="R209" s="558">
        <v>1488</v>
      </c>
      <c r="S209" s="548">
        <v>284</v>
      </c>
      <c r="T209" s="98">
        <v>1947.97</v>
      </c>
      <c r="U209" s="97">
        <v>631.44000000000005</v>
      </c>
      <c r="V209" s="97">
        <v>354.93</v>
      </c>
      <c r="W209" s="542">
        <v>17226.6924</v>
      </c>
      <c r="X209" s="543">
        <v>4393.8450000000003</v>
      </c>
      <c r="Y209" s="97">
        <v>1465.3</v>
      </c>
      <c r="Z209" s="544">
        <v>16461.379200000003</v>
      </c>
      <c r="AA209" s="545">
        <f t="shared" si="109"/>
        <v>33688.071600000003</v>
      </c>
      <c r="AB209" s="97">
        <v>56446.138200000001</v>
      </c>
      <c r="AC209" s="97">
        <v>6480.6152000000002</v>
      </c>
      <c r="AD209" s="546">
        <f t="shared" si="110"/>
        <v>62926.753400000001</v>
      </c>
      <c r="AE209" s="543">
        <v>18603.768199999999</v>
      </c>
      <c r="AF209" s="97">
        <v>7324.6827999999996</v>
      </c>
      <c r="AG209" s="547">
        <f t="shared" si="111"/>
        <v>25928.450999999997</v>
      </c>
      <c r="AH209" s="548">
        <f t="shared" si="112"/>
        <v>88855.204400000002</v>
      </c>
      <c r="AI209" s="558">
        <v>72464.784</v>
      </c>
      <c r="AJ209" s="548">
        <v>4179.8789999999999</v>
      </c>
    </row>
    <row r="210" spans="1:36" x14ac:dyDescent="0.25">
      <c r="B210" s="5" t="s">
        <v>130</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111</v>
      </c>
      <c r="C211" s="58">
        <f>IFERROR(C206/SUM($J206,$Q206,$R206,$S206),"-")</f>
        <v>8.3044823134159257E-2</v>
      </c>
      <c r="D211" s="56">
        <f t="shared" ref="D211:F211" si="113">IFERROR(D206/SUM($J206,$Q206,$R206,$S206),"-")</f>
        <v>0</v>
      </c>
      <c r="E211" s="56">
        <f t="shared" si="113"/>
        <v>2.8039751091919044E-3</v>
      </c>
      <c r="F211" s="110">
        <f t="shared" si="113"/>
        <v>8.5848798243351176E-2</v>
      </c>
      <c r="G211" s="108">
        <f t="shared" ref="G211:S211" si="114">IFERROR(G206/SUM($J206,$Q206,$R206,$S206),"-")</f>
        <v>7.707214178838924E-2</v>
      </c>
      <c r="H211" s="56">
        <f t="shared" si="114"/>
        <v>3.6180323989572962E-3</v>
      </c>
      <c r="I211" s="112">
        <f t="shared" si="114"/>
        <v>8.0690174187346544E-2</v>
      </c>
      <c r="J211" s="509">
        <f t="shared" si="114"/>
        <v>0.16653897243069771</v>
      </c>
      <c r="K211" s="56">
        <f t="shared" si="114"/>
        <v>0.23908575040031024</v>
      </c>
      <c r="L211" s="56">
        <f t="shared" si="114"/>
        <v>7.1178617972272706E-2</v>
      </c>
      <c r="M211" s="110">
        <f t="shared" si="114"/>
        <v>0.31026436837258292</v>
      </c>
      <c r="N211" s="108">
        <f t="shared" si="114"/>
        <v>0.16560225756856306</v>
      </c>
      <c r="O211" s="56">
        <f t="shared" si="114"/>
        <v>9.4343331825122737E-2</v>
      </c>
      <c r="P211" s="112">
        <f t="shared" si="114"/>
        <v>0.25994558939368578</v>
      </c>
      <c r="Q211" s="511">
        <f t="shared" si="114"/>
        <v>0.5702099577662687</v>
      </c>
      <c r="R211" s="559">
        <f t="shared" si="114"/>
        <v>8.1224827356591298E-2</v>
      </c>
      <c r="S211" s="511">
        <f t="shared" si="114"/>
        <v>0.18202624244644244</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9">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1">
        <f t="shared" si="115"/>
        <v>0.34012870944750312</v>
      </c>
      <c r="AI211" s="559">
        <f t="shared" si="115"/>
        <v>0.46456799000380122</v>
      </c>
      <c r="AJ211" s="511">
        <f t="shared" si="115"/>
        <v>5.7407419862560573E-2</v>
      </c>
    </row>
    <row r="212" spans="1:36" x14ac:dyDescent="0.25">
      <c r="B212" s="149" t="s">
        <v>112</v>
      </c>
      <c r="C212" s="59">
        <f t="shared" ref="C212:S212" si="116">IFERROR(C207/SUM($J207,$Q207,$R207,$S207),"-")</f>
        <v>4.2074261070789945E-2</v>
      </c>
      <c r="D212" s="50">
        <f t="shared" si="116"/>
        <v>4.5229830651099187E-3</v>
      </c>
      <c r="E212" s="50">
        <f t="shared" si="116"/>
        <v>6.7318817713263911E-3</v>
      </c>
      <c r="F212" s="332">
        <f t="shared" si="116"/>
        <v>9.2773745661091825E-2</v>
      </c>
      <c r="G212" s="333">
        <f t="shared" si="116"/>
        <v>7.2157357736404748E-2</v>
      </c>
      <c r="H212" s="50">
        <f t="shared" si="116"/>
        <v>2.598085621121279E-2</v>
      </c>
      <c r="I212" s="334">
        <f t="shared" si="116"/>
        <v>9.8558956558325445E-2</v>
      </c>
      <c r="J212" s="510">
        <f t="shared" si="116"/>
        <v>0.19133270221941728</v>
      </c>
      <c r="K212" s="50">
        <f t="shared" si="116"/>
        <v>0.26159671820763647</v>
      </c>
      <c r="L212" s="50">
        <f t="shared" si="116"/>
        <v>7.2052172083727786E-2</v>
      </c>
      <c r="M212" s="332">
        <f t="shared" si="116"/>
        <v>0.33364889029136424</v>
      </c>
      <c r="N212" s="333">
        <f t="shared" si="116"/>
        <v>0.13589986325865153</v>
      </c>
      <c r="O212" s="50">
        <f t="shared" si="116"/>
        <v>9.6665614810139897E-2</v>
      </c>
      <c r="P212" s="334">
        <f t="shared" si="116"/>
        <v>0.23256547806879141</v>
      </c>
      <c r="Q212" s="331">
        <f t="shared" si="116"/>
        <v>0.56621436836015571</v>
      </c>
      <c r="R212" s="560">
        <f t="shared" si="116"/>
        <v>0.22162617019038602</v>
      </c>
      <c r="S212" s="331">
        <f t="shared" si="116"/>
        <v>2.0826759230041021E-2</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10">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60">
        <f t="shared" si="117"/>
        <v>0.27849200136704805</v>
      </c>
      <c r="AJ212" s="331">
        <f t="shared" si="117"/>
        <v>1.5886813775557628E-2</v>
      </c>
    </row>
    <row r="213" spans="1:36" x14ac:dyDescent="0.25">
      <c r="B213" s="148" t="s">
        <v>113</v>
      </c>
      <c r="C213" s="58">
        <f t="shared" ref="C213:S213" si="118">IFERROR(C208/SUM($J208,$Q208,$R208,$S208),"-")</f>
        <v>5.9909229488823254E-2</v>
      </c>
      <c r="D213" s="56">
        <f t="shared" si="118"/>
        <v>1.023633900346229E-2</v>
      </c>
      <c r="E213" s="56">
        <f t="shared" si="118"/>
        <v>7.0457018969064316E-3</v>
      </c>
      <c r="F213" s="110">
        <f t="shared" si="118"/>
        <v>0.11548410650914195</v>
      </c>
      <c r="G213" s="108">
        <f t="shared" si="118"/>
        <v>7.7521753950662783E-2</v>
      </c>
      <c r="H213" s="56">
        <f t="shared" si="118"/>
        <v>1.1682853440057029E-2</v>
      </c>
      <c r="I213" s="112">
        <f t="shared" si="118"/>
        <v>8.9204607390719809E-2</v>
      </c>
      <c r="J213" s="509">
        <f t="shared" si="118"/>
        <v>0.20468871389986176</v>
      </c>
      <c r="K213" s="56">
        <f t="shared" si="118"/>
        <v>0.29180487281573725</v>
      </c>
      <c r="L213" s="56">
        <f t="shared" si="118"/>
        <v>8.6879110497438322E-2</v>
      </c>
      <c r="M213" s="110">
        <f t="shared" si="118"/>
        <v>0.3786839833131756</v>
      </c>
      <c r="N213" s="108">
        <f t="shared" si="118"/>
        <v>0.19132748844605246</v>
      </c>
      <c r="O213" s="56">
        <f t="shared" si="118"/>
        <v>0.15113134385689889</v>
      </c>
      <c r="P213" s="112">
        <f t="shared" si="118"/>
        <v>0.34245883230295138</v>
      </c>
      <c r="Q213" s="511">
        <f t="shared" si="118"/>
        <v>0.72114281561612703</v>
      </c>
      <c r="R213" s="559">
        <f t="shared" si="118"/>
        <v>7.4168470484011345E-2</v>
      </c>
      <c r="S213" s="511">
        <f t="shared" si="118"/>
        <v>0</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9">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1">
        <f t="shared" si="119"/>
        <v>0.4204238834958941</v>
      </c>
      <c r="AI213" s="559">
        <f t="shared" si="119"/>
        <v>0.37218730958802498</v>
      </c>
      <c r="AJ213" s="511">
        <f t="shared" si="119"/>
        <v>3.3010124116004069E-2</v>
      </c>
    </row>
    <row r="214" spans="1:36" ht="15.75" thickBot="1" x14ac:dyDescent="0.3">
      <c r="B214" s="94" t="s">
        <v>114</v>
      </c>
      <c r="C214" s="99">
        <f t="shared" ref="C214:S214" si="120">IFERROR(C209/SUM($J209,$Q209,$R209,$S209),"-")</f>
        <v>4.5883180858550317E-2</v>
      </c>
      <c r="D214" s="95">
        <f t="shared" si="120"/>
        <v>9.1484869809992965E-3</v>
      </c>
      <c r="E214" s="95">
        <f t="shared" si="120"/>
        <v>5.629838142153413E-3</v>
      </c>
      <c r="F214" s="549">
        <f t="shared" si="120"/>
        <v>9.894440534834624E-2</v>
      </c>
      <c r="G214" s="550">
        <f t="shared" si="120"/>
        <v>6.277269528501056E-2</v>
      </c>
      <c r="H214" s="95">
        <f t="shared" si="120"/>
        <v>1.0133708655876143E-2</v>
      </c>
      <c r="I214" s="551">
        <f t="shared" si="120"/>
        <v>7.2906403940886697E-2</v>
      </c>
      <c r="J214" s="552">
        <f t="shared" si="120"/>
        <v>0.17185080928923294</v>
      </c>
      <c r="K214" s="95">
        <f t="shared" si="120"/>
        <v>0.22913441238564392</v>
      </c>
      <c r="L214" s="95">
        <f t="shared" si="120"/>
        <v>7.0795214637579165E-2</v>
      </c>
      <c r="M214" s="549">
        <f t="shared" si="120"/>
        <v>0.29992962702322307</v>
      </c>
      <c r="N214" s="550">
        <f t="shared" si="120"/>
        <v>0.14806474313863477</v>
      </c>
      <c r="O214" s="95">
        <f t="shared" si="120"/>
        <v>0.13075299085151301</v>
      </c>
      <c r="P214" s="551">
        <f t="shared" si="120"/>
        <v>0.27881773399014781</v>
      </c>
      <c r="Q214" s="553">
        <f t="shared" si="120"/>
        <v>0.57874736101337088</v>
      </c>
      <c r="R214" s="561">
        <f t="shared" si="120"/>
        <v>0.20942997888810697</v>
      </c>
      <c r="S214" s="553">
        <f t="shared" si="120"/>
        <v>3.9971850809289236E-2</v>
      </c>
      <c r="T214" s="99">
        <f t="shared" ref="T214:AJ214" si="121">IFERROR(T209/SUM($AA209,$AH209,$AI209,$AJ209),"-")</f>
        <v>9.7795579881972683E-3</v>
      </c>
      <c r="U214" s="95">
        <f t="shared" si="121"/>
        <v>3.170071456987163E-3</v>
      </c>
      <c r="V214" s="95">
        <f t="shared" si="121"/>
        <v>1.7818849965609616E-3</v>
      </c>
      <c r="W214" s="549">
        <f t="shared" si="121"/>
        <v>8.6484615918436716E-2</v>
      </c>
      <c r="X214" s="550">
        <f t="shared" si="121"/>
        <v>2.2058790417024198E-2</v>
      </c>
      <c r="Y214" s="95">
        <f t="shared" si="121"/>
        <v>7.3563691022477022E-3</v>
      </c>
      <c r="Z214" s="551">
        <f t="shared" si="121"/>
        <v>8.2642449551124708E-2</v>
      </c>
      <c r="AA214" s="552">
        <f t="shared" si="121"/>
        <v>0.16912706546956141</v>
      </c>
      <c r="AB214" s="95">
        <f t="shared" si="121"/>
        <v>0.28338130553175717</v>
      </c>
      <c r="AC214" s="95">
        <f t="shared" si="121"/>
        <v>3.2535178748950261E-2</v>
      </c>
      <c r="AD214" s="549">
        <f t="shared" si="121"/>
        <v>0.3159164842807074</v>
      </c>
      <c r="AE214" s="550">
        <f t="shared" si="121"/>
        <v>9.3398065632879515E-2</v>
      </c>
      <c r="AF214" s="95">
        <f t="shared" si="121"/>
        <v>3.6772722468904104E-2</v>
      </c>
      <c r="AG214" s="551">
        <f t="shared" si="121"/>
        <v>0.13017078810178362</v>
      </c>
      <c r="AH214" s="553">
        <f t="shared" si="121"/>
        <v>0.44608727238249102</v>
      </c>
      <c r="AI214" s="561">
        <f t="shared" si="121"/>
        <v>0.3638010632762258</v>
      </c>
      <c r="AJ214" s="553">
        <f t="shared" si="121"/>
        <v>2.0984598871721848E-2</v>
      </c>
    </row>
    <row r="215" spans="1:36" x14ac:dyDescent="0.25">
      <c r="F215" s="17"/>
      <c r="U215" s="17"/>
    </row>
    <row r="216" spans="1:36" ht="17.25" x14ac:dyDescent="0.25">
      <c r="A216" s="142" t="s">
        <v>197</v>
      </c>
      <c r="F216" s="17"/>
      <c r="U216" s="17"/>
    </row>
    <row r="217" spans="1:36" x14ac:dyDescent="0.25">
      <c r="D217" s="567"/>
      <c r="F217" s="17"/>
      <c r="U217" s="17"/>
    </row>
    <row r="218" spans="1:36" x14ac:dyDescent="0.25">
      <c r="C218" s="756" t="str">
        <f>$A$1</f>
        <v>West Dunbartonshire</v>
      </c>
      <c r="D218" s="757"/>
      <c r="E218" s="757"/>
      <c r="F218" s="757"/>
      <c r="G218" s="757"/>
      <c r="H218" s="757"/>
      <c r="I218" s="757"/>
      <c r="J218" s="756" t="s">
        <v>101</v>
      </c>
      <c r="K218" s="757"/>
      <c r="L218" s="757"/>
      <c r="M218" s="757"/>
      <c r="N218" s="757"/>
      <c r="O218" s="757"/>
      <c r="P218" s="757"/>
      <c r="U218" s="17"/>
    </row>
    <row r="219" spans="1:36" ht="103.5" thickBot="1" x14ac:dyDescent="0.3">
      <c r="B219" s="335" t="s">
        <v>97</v>
      </c>
      <c r="C219" s="336" t="s">
        <v>198</v>
      </c>
      <c r="D219" s="337" t="s">
        <v>199</v>
      </c>
      <c r="E219" s="337" t="s">
        <v>200</v>
      </c>
      <c r="F219" s="337" t="s">
        <v>201</v>
      </c>
      <c r="G219" s="337" t="s">
        <v>202</v>
      </c>
      <c r="H219" s="337" t="s">
        <v>203</v>
      </c>
      <c r="I219" s="465" t="s">
        <v>204</v>
      </c>
      <c r="J219" s="336" t="s">
        <v>198</v>
      </c>
      <c r="K219" s="337" t="s">
        <v>199</v>
      </c>
      <c r="L219" s="337" t="s">
        <v>200</v>
      </c>
      <c r="M219" s="337" t="s">
        <v>201</v>
      </c>
      <c r="N219" s="337" t="s">
        <v>202</v>
      </c>
      <c r="O219" s="337" t="s">
        <v>203</v>
      </c>
      <c r="P219" s="465" t="s">
        <v>204</v>
      </c>
      <c r="U219" s="17"/>
    </row>
    <row r="220" spans="1:36" x14ac:dyDescent="0.25">
      <c r="B220" s="85" t="s">
        <v>129</v>
      </c>
      <c r="C220" s="53"/>
      <c r="D220" s="51"/>
      <c r="E220" s="51"/>
      <c r="F220" s="51"/>
      <c r="G220" s="51"/>
      <c r="H220" s="51"/>
      <c r="I220" s="466"/>
      <c r="J220" s="53"/>
      <c r="K220" s="51"/>
      <c r="L220" s="51"/>
      <c r="M220" s="51"/>
      <c r="N220" s="51"/>
      <c r="O220" s="51"/>
      <c r="P220" s="466"/>
      <c r="U220" s="17"/>
    </row>
    <row r="221" spans="1:36" x14ac:dyDescent="0.25">
      <c r="B221" s="148" t="s">
        <v>113</v>
      </c>
      <c r="C221" s="565">
        <v>72</v>
      </c>
      <c r="D221" s="566">
        <v>28.8</v>
      </c>
      <c r="E221" s="566">
        <v>18.239999999999998</v>
      </c>
      <c r="F221" s="566">
        <v>3.84</v>
      </c>
      <c r="G221" s="566">
        <v>1.92</v>
      </c>
      <c r="H221" s="566">
        <v>3.84</v>
      </c>
      <c r="I221" s="568">
        <v>0</v>
      </c>
      <c r="J221" s="565">
        <v>7196.55</v>
      </c>
      <c r="K221" s="566">
        <v>2724.8</v>
      </c>
      <c r="L221" s="566">
        <v>1585.64</v>
      </c>
      <c r="M221" s="566">
        <v>1228.49</v>
      </c>
      <c r="N221" s="566">
        <v>2113.4699999999998</v>
      </c>
      <c r="O221" s="566">
        <v>928.49</v>
      </c>
      <c r="P221" s="568">
        <v>10531.8</v>
      </c>
      <c r="U221" s="17"/>
    </row>
    <row r="222" spans="1:36" x14ac:dyDescent="0.25">
      <c r="B222" s="96" t="s">
        <v>114</v>
      </c>
      <c r="C222" s="563">
        <v>437</v>
      </c>
      <c r="D222" s="564">
        <v>1813</v>
      </c>
      <c r="E222" s="564">
        <v>117</v>
      </c>
      <c r="F222" s="564">
        <v>4</v>
      </c>
      <c r="G222" s="564">
        <v>116</v>
      </c>
      <c r="H222" s="564">
        <v>45</v>
      </c>
      <c r="I222" s="562">
        <v>2190</v>
      </c>
      <c r="J222" s="563">
        <v>11103.3974</v>
      </c>
      <c r="K222" s="564">
        <v>8455.5781999999999</v>
      </c>
      <c r="L222" s="564">
        <v>1373.9906000000001</v>
      </c>
      <c r="M222" s="564">
        <v>1335.3532</v>
      </c>
      <c r="N222" s="564">
        <v>1951.9764</v>
      </c>
      <c r="O222" s="564">
        <v>881.6422</v>
      </c>
      <c r="P222" s="562">
        <v>6994</v>
      </c>
      <c r="R222" s="89"/>
      <c r="U222" s="17"/>
    </row>
    <row r="223" spans="1:36" x14ac:dyDescent="0.25">
      <c r="B223" s="5" t="s">
        <v>130</v>
      </c>
      <c r="C223" s="310"/>
      <c r="D223" s="319"/>
      <c r="E223" s="319"/>
      <c r="F223" s="319"/>
      <c r="G223" s="319"/>
      <c r="H223" s="319"/>
      <c r="I223" s="467"/>
      <c r="J223" s="310"/>
      <c r="K223" s="319"/>
      <c r="L223" s="319"/>
      <c r="M223" s="319"/>
      <c r="N223" s="319"/>
      <c r="O223" s="319"/>
      <c r="P223" s="467"/>
      <c r="U223" s="17"/>
    </row>
    <row r="224" spans="1:36" x14ac:dyDescent="0.25">
      <c r="B224" s="148" t="s">
        <v>113</v>
      </c>
      <c r="C224" s="571" t="str">
        <f>IFERROR(C221/$I221,"-")</f>
        <v>-</v>
      </c>
      <c r="D224" s="572" t="str">
        <f t="shared" ref="D224:H224" si="122">IFERROR(D221/$I221,"-")</f>
        <v>-</v>
      </c>
      <c r="E224" s="572" t="str">
        <f t="shared" si="122"/>
        <v>-</v>
      </c>
      <c r="F224" s="572" t="str">
        <f t="shared" si="122"/>
        <v>-</v>
      </c>
      <c r="G224" s="572" t="str">
        <f t="shared" si="122"/>
        <v>-</v>
      </c>
      <c r="H224" s="572" t="str">
        <f t="shared" si="122"/>
        <v>-</v>
      </c>
      <c r="I224" s="574">
        <f>IFERROR(I221/Volume!$C21,"-")</f>
        <v>0</v>
      </c>
      <c r="J224" s="571">
        <f>IFERROR(J221/$P221,"-")</f>
        <v>0.68331624223779419</v>
      </c>
      <c r="K224" s="572">
        <f t="shared" ref="K224:O224" si="123">IFERROR(K221/$P221,"-")</f>
        <v>0.25872120625154299</v>
      </c>
      <c r="L224" s="572">
        <f t="shared" si="123"/>
        <v>0.15055735961564026</v>
      </c>
      <c r="M224" s="572">
        <f t="shared" si="123"/>
        <v>0.11664577754989651</v>
      </c>
      <c r="N224" s="572">
        <f t="shared" si="123"/>
        <v>0.20067509827379934</v>
      </c>
      <c r="O224" s="572">
        <f t="shared" si="123"/>
        <v>8.8160618317856404E-2</v>
      </c>
      <c r="P224" s="574">
        <f>IFERROR(P221/Volume!$E21,"-")</f>
        <v>5.0209205020920494E-2</v>
      </c>
      <c r="U224" s="17"/>
    </row>
    <row r="225" spans="1:21" ht="15.75" thickBot="1" x14ac:dyDescent="0.3">
      <c r="B225" s="94" t="s">
        <v>114</v>
      </c>
      <c r="C225" s="569">
        <f t="shared" ref="C225:H225" si="124">IFERROR(C222/$I222,"-")</f>
        <v>0.19954337899543378</v>
      </c>
      <c r="D225" s="570">
        <f t="shared" si="124"/>
        <v>0.82785388127853876</v>
      </c>
      <c r="E225" s="570">
        <f t="shared" si="124"/>
        <v>5.3424657534246578E-2</v>
      </c>
      <c r="F225" s="570">
        <f t="shared" si="124"/>
        <v>1.8264840182648401E-3</v>
      </c>
      <c r="G225" s="570">
        <f t="shared" si="124"/>
        <v>5.2968036529680365E-2</v>
      </c>
      <c r="H225" s="570">
        <f t="shared" si="124"/>
        <v>2.0547945205479451E-2</v>
      </c>
      <c r="I225" s="573">
        <f>IFERROR(I222/Volume!$C22,"-")</f>
        <v>0.30629370629370628</v>
      </c>
      <c r="J225" s="569">
        <f t="shared" ref="J225:O225" si="125">IFERROR(J222/$P222,"-")</f>
        <v>1.5875603946239634</v>
      </c>
      <c r="K225" s="570">
        <f t="shared" si="125"/>
        <v>1.208976008006863</v>
      </c>
      <c r="L225" s="570">
        <f t="shared" si="125"/>
        <v>0.19645275950814986</v>
      </c>
      <c r="M225" s="570">
        <f t="shared" si="125"/>
        <v>0.19092839576780096</v>
      </c>
      <c r="N225" s="570">
        <f t="shared" si="125"/>
        <v>0.27909299399485271</v>
      </c>
      <c r="O225" s="570">
        <f t="shared" si="125"/>
        <v>0.12605693451529884</v>
      </c>
      <c r="P225" s="573">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205</v>
      </c>
    </row>
    <row r="228" spans="1:21" x14ac:dyDescent="0.25">
      <c r="A228" s="10" t="s">
        <v>206</v>
      </c>
    </row>
    <row r="229" spans="1:21" x14ac:dyDescent="0.25">
      <c r="A229" s="10" t="s">
        <v>207</v>
      </c>
    </row>
    <row r="230" spans="1:21" x14ac:dyDescent="0.25">
      <c r="A230" s="10" t="s">
        <v>208</v>
      </c>
    </row>
    <row r="231" spans="1:21" x14ac:dyDescent="0.25">
      <c r="A231" s="10" t="s">
        <v>209</v>
      </c>
    </row>
    <row r="232" spans="1:21" x14ac:dyDescent="0.25">
      <c r="A232" s="10" t="s">
        <v>210</v>
      </c>
    </row>
    <row r="233" spans="1:21" x14ac:dyDescent="0.25">
      <c r="A233" s="10" t="s">
        <v>211</v>
      </c>
    </row>
    <row r="234" spans="1:21" x14ac:dyDescent="0.25">
      <c r="A234" s="10" t="s">
        <v>212</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33" location="'Notes &amp; Caveats'!A19" display="Table C2.2 Money and Welfare Rights Advice Clients by Age Bracket in 2017/18 to 2021/221" xr:uid="{29D80120-6330-47F4-8923-274967910D4F}"/>
    <hyperlink ref="A100" location="'Notes &amp; Caveats'!A20" display="Table C2.5 Money and Welfare Rights Advice Clients by Household Income in 2017/18 to 2021/222" xr:uid="{39E89EB2-CC8A-4B9B-BBC2-148123E4536F}"/>
    <hyperlink ref="A216" location="'Notes &amp; Caveats'!A21" display="Table C2.9 Money and Welfare Rights Advice Clients who fall under Child Poverty Priority Groups 2021/228" xr:uid="{B77188DF-885A-4AF6-BA01-7ACEB1BB7EE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246A9-58B6-4BCB-98E4-E29E1D8C3519}">
  <dimension ref="A1:A22"/>
  <sheetViews>
    <sheetView workbookViewId="0"/>
  </sheetViews>
  <sheetFormatPr defaultRowHeight="15" x14ac:dyDescent="0.25"/>
  <cols>
    <col min="1" max="16384" width="9.140625" style="2"/>
  </cols>
  <sheetData>
    <row r="1" spans="1:1" x14ac:dyDescent="0.25">
      <c r="A1" s="749" t="s">
        <v>15</v>
      </c>
    </row>
    <row r="2" spans="1:1" ht="17.25" x14ac:dyDescent="0.25">
      <c r="A2" s="750" t="s">
        <v>514</v>
      </c>
    </row>
    <row r="22" spans="1:1" x14ac:dyDescent="0.25">
      <c r="A22" s="751" t="s">
        <v>515</v>
      </c>
    </row>
  </sheetData>
  <hyperlinks>
    <hyperlink ref="A1" location="Contents!A1" display="Contents!A1" xr:uid="{D2D28643-792B-4952-8C91-6BDA21C341DF}"/>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28"/>
  <sheetViews>
    <sheetView workbookViewId="0">
      <selection activeCell="C19" sqref="C19:F19"/>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93</v>
      </c>
    </row>
    <row r="2" spans="1:14" x14ac:dyDescent="0.25">
      <c r="B2">
        <f>Demographics!B171</f>
        <v>0</v>
      </c>
      <c r="C2" t="str">
        <f>Demographics!C171</f>
        <v>West Dunbartonshire</v>
      </c>
      <c r="D2">
        <f>Demographics!D171</f>
        <v>0</v>
      </c>
      <c r="E2">
        <f>Demographics!E171</f>
        <v>0</v>
      </c>
      <c r="F2">
        <f>Demographics!F171</f>
        <v>0</v>
      </c>
      <c r="G2">
        <f>Demographics!G171</f>
        <v>0</v>
      </c>
      <c r="H2">
        <f>Demographics!H171</f>
        <v>0</v>
      </c>
      <c r="I2" t="str">
        <f>Demographics!I171</f>
        <v>Scotland</v>
      </c>
      <c r="J2">
        <f>Demographics!J171</f>
        <v>0</v>
      </c>
      <c r="K2">
        <f>Demographics!K171</f>
        <v>0</v>
      </c>
      <c r="L2">
        <f>Demographics!L171</f>
        <v>0</v>
      </c>
      <c r="M2">
        <f>Demographics!M171</f>
        <v>0</v>
      </c>
      <c r="N2">
        <f>Demographics!N171</f>
        <v>0</v>
      </c>
    </row>
    <row r="3" spans="1:14" x14ac:dyDescent="0.25">
      <c r="B3" t="str">
        <f>Demographics!B172</f>
        <v>Housing Tenure</v>
      </c>
      <c r="C3" t="str">
        <f>Demographics!C172</f>
        <v>Owner Occupied</v>
      </c>
      <c r="D3" t="str">
        <f>Demographics!D172</f>
        <v>Social Rented</v>
      </c>
      <c r="E3" t="str">
        <f>Demographics!E172</f>
        <v>Private Rented</v>
      </c>
      <c r="F3" t="str">
        <f>Demographics!F172</f>
        <v>Other</v>
      </c>
      <c r="G3" t="str">
        <f>Demographics!G172</f>
        <v>Not recorded</v>
      </c>
      <c r="H3" t="str">
        <f>Demographics!H172</f>
        <v>Prefer not to answer</v>
      </c>
      <c r="I3" t="str">
        <f>Demographics!I172</f>
        <v>Owner Occupied</v>
      </c>
      <c r="J3" t="str">
        <f>Demographics!J172</f>
        <v>Social Rented</v>
      </c>
      <c r="K3" t="str">
        <f>Demographics!K172</f>
        <v>Private Rented</v>
      </c>
      <c r="L3" t="str">
        <f>Demographics!L172</f>
        <v>Other</v>
      </c>
      <c r="M3" t="str">
        <f>Demographics!M172</f>
        <v>Not recorded</v>
      </c>
      <c r="N3" t="str">
        <f>Demographics!N172</f>
        <v>Prefer not to answer</v>
      </c>
    </row>
    <row r="4" spans="1:14" ht="15" customHeight="1" x14ac:dyDescent="0.25">
      <c r="B4" t="str">
        <f>Demographics!B173</f>
        <v>Number</v>
      </c>
      <c r="C4">
        <f>Demographics!C173</f>
        <v>0</v>
      </c>
      <c r="D4">
        <f>Demographics!D173</f>
        <v>0</v>
      </c>
      <c r="E4">
        <f>Demographics!E173</f>
        <v>0</v>
      </c>
      <c r="F4">
        <f>Demographics!F173</f>
        <v>0</v>
      </c>
      <c r="G4">
        <f>Demographics!G173</f>
        <v>0</v>
      </c>
      <c r="H4">
        <f>Demographics!H173</f>
        <v>0</v>
      </c>
      <c r="I4">
        <f>Demographics!I173</f>
        <v>0</v>
      </c>
      <c r="J4">
        <f>Demographics!J173</f>
        <v>0</v>
      </c>
      <c r="K4">
        <f>Demographics!K173</f>
        <v>0</v>
      </c>
      <c r="L4">
        <f>Demographics!L173</f>
        <v>0</v>
      </c>
      <c r="M4">
        <f>Demographics!M173</f>
        <v>0</v>
      </c>
      <c r="N4">
        <f>Demographics!N173</f>
        <v>0</v>
      </c>
    </row>
    <row r="5" spans="1:14" x14ac:dyDescent="0.25">
      <c r="B5" t="str">
        <f>Demographics!B174</f>
        <v>2017/18</v>
      </c>
      <c r="C5">
        <f>Demographics!C174</f>
        <v>925</v>
      </c>
      <c r="D5">
        <f>Demographics!D174</f>
        <v>2256</v>
      </c>
      <c r="E5">
        <f>Demographics!E174</f>
        <v>288</v>
      </c>
      <c r="F5">
        <f>Demographics!F174</f>
        <v>177</v>
      </c>
      <c r="G5">
        <f>Demographics!G174</f>
        <v>1508</v>
      </c>
      <c r="H5">
        <f>Demographics!H174</f>
        <v>0</v>
      </c>
      <c r="I5">
        <f>Demographics!I174</f>
        <v>13867</v>
      </c>
      <c r="J5">
        <f>Demographics!J174</f>
        <v>33440</v>
      </c>
      <c r="K5">
        <f>Demographics!K174</f>
        <v>9127</v>
      </c>
      <c r="L5">
        <f>Demographics!L174</f>
        <v>8067</v>
      </c>
      <c r="M5">
        <f>Demographics!M174</f>
        <v>39342</v>
      </c>
      <c r="N5">
        <f>Demographics!N174</f>
        <v>0</v>
      </c>
    </row>
    <row r="6" spans="1:14" x14ac:dyDescent="0.25">
      <c r="B6" t="str">
        <f>Demographics!B175</f>
        <v>2018/19</v>
      </c>
      <c r="C6">
        <f>Demographics!C175</f>
        <v>1943</v>
      </c>
      <c r="D6">
        <f>Demographics!D175</f>
        <v>3963</v>
      </c>
      <c r="E6">
        <f>Demographics!E175</f>
        <v>493</v>
      </c>
      <c r="F6">
        <f>Demographics!F175</f>
        <v>581</v>
      </c>
      <c r="G6">
        <f>Demographics!G175</f>
        <v>670</v>
      </c>
      <c r="H6">
        <f>Demographics!H175</f>
        <v>1913</v>
      </c>
      <c r="I6">
        <f>Demographics!I175</f>
        <v>23012</v>
      </c>
      <c r="J6">
        <f>Demographics!J175</f>
        <v>54932</v>
      </c>
      <c r="K6">
        <f>Demographics!K175</f>
        <v>13782</v>
      </c>
      <c r="L6">
        <f>Demographics!L175</f>
        <v>13996</v>
      </c>
      <c r="M6">
        <f>Demographics!M175</f>
        <v>85407</v>
      </c>
      <c r="N6">
        <f>Demographics!N175</f>
        <v>6530</v>
      </c>
    </row>
    <row r="7" spans="1:14" x14ac:dyDescent="0.25">
      <c r="B7" t="str">
        <f>Demographics!B176</f>
        <v>2019/20</v>
      </c>
      <c r="C7">
        <f>Demographics!C176</f>
        <v>2028</v>
      </c>
      <c r="D7">
        <f>Demographics!D176</f>
        <v>4009</v>
      </c>
      <c r="E7">
        <f>Demographics!E176</f>
        <v>554</v>
      </c>
      <c r="F7">
        <f>Demographics!F176</f>
        <v>649</v>
      </c>
      <c r="G7">
        <f>Demographics!G176</f>
        <v>2136</v>
      </c>
      <c r="H7">
        <f>Demographics!H176</f>
        <v>131</v>
      </c>
      <c r="I7">
        <f>Demographics!I176</f>
        <v>28876.974999999999</v>
      </c>
      <c r="J7">
        <f>Demographics!J176</f>
        <v>61388.25</v>
      </c>
      <c r="K7">
        <f>Demographics!K176</f>
        <v>15273.17</v>
      </c>
      <c r="L7">
        <f>Demographics!L176</f>
        <v>17278.355</v>
      </c>
      <c r="M7">
        <f>Demographics!M176</f>
        <v>47691.474999999999</v>
      </c>
      <c r="N7">
        <f>Demographics!N176</f>
        <v>2473.02</v>
      </c>
    </row>
    <row r="8" spans="1:14" x14ac:dyDescent="0.25">
      <c r="B8" t="str">
        <f>Demographics!B177</f>
        <v>2020/21</v>
      </c>
      <c r="C8">
        <f>Demographics!C177</f>
        <v>1614.09</v>
      </c>
      <c r="D8">
        <f>Demographics!D177</f>
        <v>2783.11</v>
      </c>
      <c r="E8">
        <f>Demographics!E177</f>
        <v>419.19</v>
      </c>
      <c r="F8">
        <f>Demographics!F177</f>
        <v>453.47</v>
      </c>
      <c r="G8">
        <f>Demographics!G177</f>
        <v>1263.05</v>
      </c>
      <c r="H8">
        <f>Demographics!H177</f>
        <v>354.9</v>
      </c>
      <c r="I8">
        <f>Demographics!I177</f>
        <v>29980.18</v>
      </c>
      <c r="J8">
        <f>Demographics!J177</f>
        <v>55980.68</v>
      </c>
      <c r="K8">
        <f>Demographics!K177</f>
        <v>16390.689999999999</v>
      </c>
      <c r="L8">
        <f>Demographics!L177</f>
        <v>17350.32</v>
      </c>
      <c r="M8">
        <f>Demographics!M177</f>
        <v>78451.95</v>
      </c>
      <c r="N8">
        <f>Demographics!N177</f>
        <v>7089.4</v>
      </c>
    </row>
    <row r="9" spans="1:14" x14ac:dyDescent="0.25">
      <c r="B9" t="str">
        <f>Demographics!B178</f>
        <v>2021/22</v>
      </c>
      <c r="C9">
        <f>Demographics!C178</f>
        <v>1673</v>
      </c>
      <c r="D9">
        <f>Demographics!D178</f>
        <v>2768</v>
      </c>
      <c r="E9">
        <f>Demographics!E178</f>
        <v>364</v>
      </c>
      <c r="F9">
        <f>Demographics!F178</f>
        <v>514</v>
      </c>
      <c r="G9">
        <f>Demographics!G178</f>
        <v>1572</v>
      </c>
      <c r="H9">
        <f>Demographics!H178</f>
        <v>259</v>
      </c>
      <c r="I9">
        <f>Demographics!I178</f>
        <v>29610.597600000001</v>
      </c>
      <c r="J9">
        <f>Demographics!J178</f>
        <v>58679.905200000001</v>
      </c>
      <c r="K9">
        <f>Demographics!K178</f>
        <v>15156.204400000001</v>
      </c>
      <c r="L9">
        <f>Demographics!L178</f>
        <v>19517.5448</v>
      </c>
      <c r="M9">
        <f>Demographics!M178</f>
        <v>73623.151800000007</v>
      </c>
      <c r="N9">
        <f>Demographics!N178</f>
        <v>8023.7673999999997</v>
      </c>
    </row>
    <row r="10" spans="1:14" x14ac:dyDescent="0.25">
      <c r="B10" t="str">
        <f>Demographics!B179</f>
        <v>Proportion</v>
      </c>
      <c r="C10">
        <f>Demographics!C179</f>
        <v>0</v>
      </c>
      <c r="D10">
        <f>Demographics!D179</f>
        <v>0</v>
      </c>
      <c r="E10">
        <f>Demographics!E179</f>
        <v>0</v>
      </c>
      <c r="F10">
        <f>Demographics!F179</f>
        <v>0</v>
      </c>
      <c r="G10">
        <f>Demographics!G179</f>
        <v>0</v>
      </c>
      <c r="H10">
        <f>Demographics!H179</f>
        <v>0</v>
      </c>
      <c r="I10">
        <f>Demographics!I179</f>
        <v>0</v>
      </c>
      <c r="J10">
        <f>Demographics!J179</f>
        <v>0</v>
      </c>
      <c r="K10">
        <f>Demographics!K179</f>
        <v>0</v>
      </c>
      <c r="L10">
        <f>Demographics!L179</f>
        <v>0</v>
      </c>
      <c r="M10">
        <f>Demographics!M179</f>
        <v>0</v>
      </c>
      <c r="N10">
        <f>Demographics!N179</f>
        <v>0</v>
      </c>
    </row>
    <row r="11" spans="1:14" ht="15" customHeight="1" x14ac:dyDescent="0.25">
      <c r="B11" t="s">
        <v>109</v>
      </c>
      <c r="C11" s="504">
        <f>C5/SUM($C5:$F5)</f>
        <v>0.25370268787712563</v>
      </c>
      <c r="D11" s="504">
        <f t="shared" ref="D11:F11" si="0">D5/SUM($C5:$F5)</f>
        <v>0.61876028524410309</v>
      </c>
      <c r="E11" s="504">
        <f t="shared" si="0"/>
        <v>7.8990674712013167E-2</v>
      </c>
      <c r="F11" s="504">
        <f t="shared" si="0"/>
        <v>4.8546352166758094E-2</v>
      </c>
      <c r="H11" s="504"/>
      <c r="I11" s="504">
        <f>I5/SUM($I5:$L5)</f>
        <v>0.21498891490054417</v>
      </c>
      <c r="J11" s="504">
        <f t="shared" ref="J11:L11" si="1">J5/SUM($I5:$L5)</f>
        <v>0.51844157454923179</v>
      </c>
      <c r="K11" s="504">
        <f t="shared" si="1"/>
        <v>0.14150168214446288</v>
      </c>
      <c r="L11" s="504">
        <f t="shared" si="1"/>
        <v>0.12506782840576114</v>
      </c>
    </row>
    <row r="12" spans="1:14" x14ac:dyDescent="0.25">
      <c r="B12" t="s">
        <v>111</v>
      </c>
      <c r="C12" s="504">
        <f t="shared" ref="C12:F12" si="2">C6/SUM($C6:$F6)</f>
        <v>0.27836676217765044</v>
      </c>
      <c r="D12" s="504">
        <f t="shared" si="2"/>
        <v>0.56776504297994268</v>
      </c>
      <c r="E12" s="504">
        <f t="shared" si="2"/>
        <v>7.0630372492836671E-2</v>
      </c>
      <c r="F12" s="504">
        <f t="shared" si="2"/>
        <v>8.3237822349570195E-2</v>
      </c>
      <c r="I12" s="504">
        <f t="shared" ref="I12:L12" si="3">I6/SUM($I6:$L6)</f>
        <v>0.21766519740451373</v>
      </c>
      <c r="J12" s="504">
        <f t="shared" si="3"/>
        <v>0.51958911106486827</v>
      </c>
      <c r="K12" s="504">
        <f t="shared" si="3"/>
        <v>0.13036075745823952</v>
      </c>
      <c r="L12" s="504">
        <f t="shared" si="3"/>
        <v>0.1323849340723785</v>
      </c>
    </row>
    <row r="13" spans="1:14" x14ac:dyDescent="0.25">
      <c r="B13" t="s">
        <v>112</v>
      </c>
      <c r="C13" s="504">
        <f t="shared" ref="C13:F13" si="4">C7/SUM($C7:$F7)</f>
        <v>0.28011049723756903</v>
      </c>
      <c r="D13" s="504">
        <f t="shared" si="4"/>
        <v>0.55372928176795577</v>
      </c>
      <c r="E13" s="504">
        <f t="shared" si="4"/>
        <v>7.6519337016574582E-2</v>
      </c>
      <c r="F13" s="504">
        <f t="shared" si="4"/>
        <v>8.9640883977900557E-2</v>
      </c>
      <c r="I13" s="504">
        <f t="shared" ref="I13:L13" si="5">I7/SUM($I7:$L7)</f>
        <v>0.23512244868879853</v>
      </c>
      <c r="J13" s="504">
        <f t="shared" si="5"/>
        <v>0.49983613798606458</v>
      </c>
      <c r="K13" s="504">
        <f t="shared" si="5"/>
        <v>0.12435738610572256</v>
      </c>
      <c r="L13" s="504">
        <f t="shared" si="5"/>
        <v>0.14068402721941428</v>
      </c>
    </row>
    <row r="14" spans="1:14" ht="15" customHeight="1" x14ac:dyDescent="0.25">
      <c r="B14" t="s">
        <v>113</v>
      </c>
      <c r="C14" s="504">
        <f t="shared" ref="C14:F14" si="6">C8/SUM($C8:$F8)</f>
        <v>0.30628707403991756</v>
      </c>
      <c r="D14" s="504">
        <f t="shared" si="6"/>
        <v>0.52811839403703331</v>
      </c>
      <c r="E14" s="504">
        <f t="shared" si="6"/>
        <v>7.9544807641948753E-2</v>
      </c>
      <c r="F14" s="504">
        <f t="shared" si="6"/>
        <v>8.6049724281100456E-2</v>
      </c>
      <c r="I14" s="504">
        <f t="shared" ref="I14:L14" si="7">I8/SUM($I8:$L8)</f>
        <v>0.25045707305992798</v>
      </c>
      <c r="J14" s="504">
        <f t="shared" si="7"/>
        <v>0.46766754771667313</v>
      </c>
      <c r="K14" s="504">
        <f t="shared" si="7"/>
        <v>0.13692927270058522</v>
      </c>
      <c r="L14" s="504">
        <f t="shared" si="7"/>
        <v>0.14494610652281373</v>
      </c>
    </row>
    <row r="15" spans="1:14" ht="45" customHeight="1" x14ac:dyDescent="0.25">
      <c r="B15" t="s">
        <v>114</v>
      </c>
      <c r="C15" s="504">
        <f t="shared" ref="C15:F15" si="8">C9/SUM($C9:$F9)</f>
        <v>0.3145328069185937</v>
      </c>
      <c r="D15" s="504">
        <f t="shared" si="8"/>
        <v>0.52039857115999244</v>
      </c>
      <c r="E15" s="504">
        <f t="shared" si="8"/>
        <v>6.8433916149652191E-2</v>
      </c>
      <c r="F15" s="504">
        <f t="shared" si="8"/>
        <v>9.6634705771761614E-2</v>
      </c>
      <c r="I15" s="504">
        <f t="shared" ref="I15:L15" si="9">I9/SUM($I9:$L9)</f>
        <v>0.24080655246046631</v>
      </c>
      <c r="J15" s="504">
        <f t="shared" si="9"/>
        <v>0.47721109383888249</v>
      </c>
      <c r="K15" s="504">
        <f t="shared" si="9"/>
        <v>0.1232569966757493</v>
      </c>
      <c r="L15" s="504">
        <f t="shared" si="9"/>
        <v>0.15872535702490181</v>
      </c>
    </row>
    <row r="17" spans="3:12" x14ac:dyDescent="0.25">
      <c r="C17" s="318">
        <f>C15-I15</f>
        <v>7.3726254458127388E-2</v>
      </c>
      <c r="D17" s="318">
        <f t="shared" ref="D17:F17" si="10">D15-J15</f>
        <v>4.3187477321109946E-2</v>
      </c>
      <c r="E17" s="318">
        <f t="shared" si="10"/>
        <v>-5.4823080526097107E-2</v>
      </c>
      <c r="F17" s="318">
        <f t="shared" si="10"/>
        <v>-6.20906512531402E-2</v>
      </c>
    </row>
    <row r="19" spans="3:12" x14ac:dyDescent="0.25">
      <c r="C19" s="318"/>
      <c r="D19" s="318"/>
      <c r="E19" s="318"/>
      <c r="F19" s="318"/>
    </row>
    <row r="26" spans="3:12" x14ac:dyDescent="0.25">
      <c r="I26" s="505"/>
      <c r="L26" s="504"/>
    </row>
    <row r="27" spans="3:12" x14ac:dyDescent="0.25">
      <c r="I27" s="505"/>
      <c r="L27" s="504"/>
    </row>
    <row r="28" spans="3:12" ht="15" customHeight="1" x14ac:dyDescent="0.25"/>
  </sheetData>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68" workbookViewId="0">
      <selection activeCell="L86" sqref="L86"/>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2" t="s">
        <v>1</v>
      </c>
      <c r="B1" s="752"/>
      <c r="C1" s="752"/>
      <c r="O1" s="142"/>
    </row>
    <row r="2" spans="1:15" x14ac:dyDescent="0.25">
      <c r="A2" s="5" t="s">
        <v>213</v>
      </c>
    </row>
    <row r="3" spans="1:15" x14ac:dyDescent="0.25">
      <c r="A3" s="142" t="s">
        <v>15</v>
      </c>
    </row>
    <row r="4" spans="1:15" x14ac:dyDescent="0.25">
      <c r="A4" s="5"/>
    </row>
    <row r="5" spans="1:15" x14ac:dyDescent="0.25">
      <c r="A5" s="141" t="s">
        <v>214</v>
      </c>
      <c r="C5" s="142" t="s">
        <v>215</v>
      </c>
    </row>
    <row r="6" spans="1:15" x14ac:dyDescent="0.25">
      <c r="A6" s="141" t="s">
        <v>216</v>
      </c>
      <c r="C6" s="142" t="s">
        <v>217</v>
      </c>
    </row>
    <row r="7" spans="1:15" x14ac:dyDescent="0.25">
      <c r="A7" s="141" t="s">
        <v>218</v>
      </c>
      <c r="C7" s="142" t="s">
        <v>219</v>
      </c>
    </row>
    <row r="9" spans="1:15" ht="17.25" x14ac:dyDescent="0.25">
      <c r="A9" t="s">
        <v>220</v>
      </c>
    </row>
    <row r="11" spans="1:15" x14ac:dyDescent="0.25">
      <c r="C11" s="759" t="str">
        <f>$A$1</f>
        <v>West Dunbartonshire</v>
      </c>
      <c r="D11" s="760"/>
      <c r="E11" s="760"/>
      <c r="F11" s="760"/>
      <c r="G11" s="760"/>
      <c r="H11" s="759" t="s">
        <v>101</v>
      </c>
      <c r="I11" s="760"/>
      <c r="J11" s="760"/>
      <c r="K11" s="760"/>
      <c r="L11" s="760"/>
    </row>
    <row r="12" spans="1:15" ht="15.75" thickBot="1" x14ac:dyDescent="0.3">
      <c r="C12" s="197" t="s">
        <v>109</v>
      </c>
      <c r="D12" s="185" t="s">
        <v>111</v>
      </c>
      <c r="E12" s="185" t="s">
        <v>112</v>
      </c>
      <c r="F12" s="185" t="s">
        <v>113</v>
      </c>
      <c r="G12" s="185" t="s">
        <v>114</v>
      </c>
      <c r="H12" s="197" t="s">
        <v>109</v>
      </c>
      <c r="I12" s="185" t="s">
        <v>111</v>
      </c>
      <c r="J12" s="185" t="s">
        <v>112</v>
      </c>
      <c r="K12" s="185" t="s">
        <v>113</v>
      </c>
      <c r="L12" s="185" t="s">
        <v>114</v>
      </c>
    </row>
    <row r="13" spans="1:15" x14ac:dyDescent="0.25">
      <c r="B13" s="470" t="s">
        <v>221</v>
      </c>
      <c r="C13" s="339">
        <v>2371</v>
      </c>
      <c r="D13" s="340">
        <v>2512</v>
      </c>
      <c r="E13" s="340">
        <v>2115</v>
      </c>
      <c r="F13" s="340">
        <v>446.87</v>
      </c>
      <c r="G13" s="340">
        <v>472</v>
      </c>
      <c r="H13" s="339">
        <v>56055</v>
      </c>
      <c r="I13" s="340">
        <v>43593</v>
      </c>
      <c r="J13" s="340">
        <v>35038.15</v>
      </c>
      <c r="K13" s="340">
        <v>15311.18</v>
      </c>
      <c r="L13" s="340">
        <v>19012.820400000001</v>
      </c>
    </row>
    <row r="14" spans="1:15" ht="15.75" thickBot="1" x14ac:dyDescent="0.3">
      <c r="B14" s="471" t="s">
        <v>222</v>
      </c>
      <c r="C14" s="468">
        <v>7415858.21</v>
      </c>
      <c r="D14" s="469">
        <v>7008706.9708399996</v>
      </c>
      <c r="E14" s="469">
        <v>6692087.6100000003</v>
      </c>
      <c r="F14" s="469">
        <v>3656350.46</v>
      </c>
      <c r="G14" s="469">
        <v>2360038.63</v>
      </c>
      <c r="H14" s="468">
        <v>204057200.09</v>
      </c>
      <c r="I14" s="469">
        <v>186250137.23084</v>
      </c>
      <c r="J14" s="469">
        <v>130189948.97532</v>
      </c>
      <c r="K14" s="469">
        <v>102539557.52767999</v>
      </c>
      <c r="L14" s="469">
        <v>136720957.65777999</v>
      </c>
    </row>
    <row r="15" spans="1:15" x14ac:dyDescent="0.25">
      <c r="H15" s="253"/>
    </row>
    <row r="16" spans="1:15" x14ac:dyDescent="0.25">
      <c r="A16" t="s">
        <v>223</v>
      </c>
      <c r="F16" s="493"/>
      <c r="K16" s="17">
        <f>L32-K32</f>
        <v>6.2722576993792439E-2</v>
      </c>
    </row>
    <row r="17" spans="1:22" x14ac:dyDescent="0.25">
      <c r="A17" s="5"/>
    </row>
    <row r="18" spans="1:22" x14ac:dyDescent="0.25">
      <c r="A18" s="5" t="s">
        <v>117</v>
      </c>
    </row>
    <row r="19" spans="1:22" ht="15" customHeight="1" x14ac:dyDescent="0.25">
      <c r="A19" s="5"/>
      <c r="B19" s="777" t="s">
        <v>129</v>
      </c>
      <c r="C19" s="759" t="str">
        <f>$A$1</f>
        <v>West Dunbartonshire</v>
      </c>
      <c r="D19" s="760"/>
      <c r="E19" s="760"/>
      <c r="F19" s="760"/>
      <c r="G19" s="760"/>
      <c r="H19" s="760"/>
      <c r="I19" s="760"/>
      <c r="J19" s="760"/>
      <c r="K19" s="760"/>
      <c r="L19" s="760"/>
      <c r="M19" s="759" t="s">
        <v>101</v>
      </c>
      <c r="N19" s="760"/>
      <c r="O19" s="760"/>
      <c r="P19" s="760"/>
      <c r="Q19" s="760"/>
      <c r="R19" s="760"/>
      <c r="S19" s="760"/>
      <c r="T19" s="760"/>
      <c r="U19" s="760"/>
      <c r="V19" s="760"/>
    </row>
    <row r="20" spans="1:22" ht="15" customHeight="1" x14ac:dyDescent="0.25">
      <c r="B20" s="777"/>
      <c r="C20" s="756" t="s">
        <v>108</v>
      </c>
      <c r="D20" s="757"/>
      <c r="E20" s="757"/>
      <c r="F20" s="757"/>
      <c r="G20" s="775"/>
      <c r="H20" s="776" t="s">
        <v>115</v>
      </c>
      <c r="I20" s="757"/>
      <c r="J20" s="757"/>
      <c r="K20" s="757"/>
      <c r="L20" s="757"/>
      <c r="M20" s="756" t="s">
        <v>108</v>
      </c>
      <c r="N20" s="757"/>
      <c r="O20" s="757"/>
      <c r="P20" s="757"/>
      <c r="Q20" s="775"/>
      <c r="R20" s="776" t="s">
        <v>115</v>
      </c>
      <c r="S20" s="757"/>
      <c r="T20" s="757"/>
      <c r="U20" s="757"/>
      <c r="V20" s="757"/>
    </row>
    <row r="21" spans="1:22" ht="15.75" thickBot="1" x14ac:dyDescent="0.3">
      <c r="B21" s="232" t="s">
        <v>224</v>
      </c>
      <c r="C21" s="123" t="s">
        <v>109</v>
      </c>
      <c r="D21" s="122" t="s">
        <v>111</v>
      </c>
      <c r="E21" s="122" t="s">
        <v>112</v>
      </c>
      <c r="F21" s="122" t="s">
        <v>113</v>
      </c>
      <c r="G21" s="125" t="s">
        <v>114</v>
      </c>
      <c r="H21" s="122" t="s">
        <v>109</v>
      </c>
      <c r="I21" s="122" t="s">
        <v>111</v>
      </c>
      <c r="J21" s="122" t="s">
        <v>112</v>
      </c>
      <c r="K21" s="122" t="s">
        <v>113</v>
      </c>
      <c r="L21" s="122" t="s">
        <v>114</v>
      </c>
      <c r="M21" s="123" t="s">
        <v>109</v>
      </c>
      <c r="N21" s="122" t="s">
        <v>111</v>
      </c>
      <c r="O21" s="122" t="s">
        <v>112</v>
      </c>
      <c r="P21" s="122" t="s">
        <v>113</v>
      </c>
      <c r="Q21" s="125" t="s">
        <v>114</v>
      </c>
      <c r="R21" s="122" t="s">
        <v>109</v>
      </c>
      <c r="S21" s="122" t="s">
        <v>111</v>
      </c>
      <c r="T21" s="122" t="s">
        <v>112</v>
      </c>
      <c r="U21" s="122" t="s">
        <v>113</v>
      </c>
      <c r="V21" s="122" t="s">
        <v>114</v>
      </c>
    </row>
    <row r="22" spans="1:22" x14ac:dyDescent="0.25">
      <c r="B22" s="91" t="s">
        <v>225</v>
      </c>
      <c r="C22" s="128">
        <v>91</v>
      </c>
      <c r="D22" s="129">
        <v>107</v>
      </c>
      <c r="E22" s="129">
        <v>83</v>
      </c>
      <c r="F22" s="129">
        <f t="array" ref="F22">INDEX(C$39:C$66,MATCH($B22,$B$39:$B$66,0))</f>
        <v>137.63</v>
      </c>
      <c r="G22" s="130">
        <f t="array" ref="G22">INDEX(D$39:D$66,MATCH($B22,$B$39:$B$66,0))</f>
        <v>42</v>
      </c>
      <c r="H22" s="131">
        <f t="shared" ref="H22:H33" si="0">IFERROR(C22/SUM(C$22:C$33),"-")</f>
        <v>3.8380430198228593E-2</v>
      </c>
      <c r="I22" s="131">
        <f t="shared" ref="I22:I33" si="1">IFERROR(D22/SUM(D$22:D$33),"-")</f>
        <v>4.2595541401273883E-2</v>
      </c>
      <c r="J22" s="131">
        <f t="shared" ref="J22:J33" si="2">IFERROR(E22/SUM(E$22:E$33),"-")</f>
        <v>3.9243498817966904E-2</v>
      </c>
      <c r="K22" s="131">
        <f t="shared" ref="K22:K33" si="3">IFERROR(F22/SUM(F$22:F$33),"-")</f>
        <v>7.8035255628823658E-2</v>
      </c>
      <c r="L22" s="131">
        <f t="shared" ref="L22:L33" si="4">IFERROR(G22/SUM(G$22:G$33),"-")</f>
        <v>5.4545454545454543E-2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226</v>
      </c>
      <c r="C23" s="132">
        <v>145</v>
      </c>
      <c r="D23" s="133">
        <v>165</v>
      </c>
      <c r="E23" s="133">
        <v>161</v>
      </c>
      <c r="F23" s="133">
        <f t="array" ref="F23">INDEX(C$39:C$66,MATCH($B23,$B$39:$B$66,0))</f>
        <v>70.099999999999994</v>
      </c>
      <c r="G23" s="134">
        <f t="array" ref="G23">INDEX(D$39:D$66,MATCH($B23,$B$39:$B$66,0))</f>
        <v>28</v>
      </c>
      <c r="H23" s="22">
        <f t="shared" si="0"/>
        <v>6.1155630535638973E-2</v>
      </c>
      <c r="I23" s="22">
        <f t="shared" si="1"/>
        <v>6.5684713375796178E-2</v>
      </c>
      <c r="J23" s="22">
        <f t="shared" si="2"/>
        <v>7.6122931442080377E-2</v>
      </c>
      <c r="K23" s="22">
        <f t="shared" si="3"/>
        <v>3.9746213903803958E-2</v>
      </c>
      <c r="L23" s="22">
        <f t="shared" si="4"/>
        <v>3.6363636363636362E-2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227</v>
      </c>
      <c r="C24" s="128">
        <v>95</v>
      </c>
      <c r="D24" s="129">
        <v>30</v>
      </c>
      <c r="E24" s="129">
        <v>79</v>
      </c>
      <c r="F24" s="129">
        <f t="array" ref="F24">INDEX(C$39:C$66,MATCH($B24,$B$39:$B$66,0))</f>
        <v>17.649999999999999</v>
      </c>
      <c r="G24" s="130">
        <f t="array" ref="G24">INDEX(D$39:D$66,MATCH($B24,$B$39:$B$66,0))</f>
        <v>18</v>
      </c>
      <c r="H24" s="131">
        <f t="shared" si="0"/>
        <v>4.006748207507381E-2</v>
      </c>
      <c r="I24" s="131">
        <f t="shared" si="1"/>
        <v>1.194267515923567E-2</v>
      </c>
      <c r="J24" s="131">
        <f t="shared" si="2"/>
        <v>3.7352245862884159E-2</v>
      </c>
      <c r="K24" s="131">
        <f t="shared" si="3"/>
        <v>1.000742760916034E-2</v>
      </c>
      <c r="L24" s="131">
        <f t="shared" si="4"/>
        <v>2.3376623376623377E-2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228</v>
      </c>
      <c r="C25" s="132">
        <v>543</v>
      </c>
      <c r="D25" s="133">
        <v>558</v>
      </c>
      <c r="E25" s="133">
        <v>531</v>
      </c>
      <c r="F25" s="133">
        <f t="array" ref="F25">INDEX(C$39:C$66,MATCH($B25,$B$39:$B$66,0))</f>
        <v>345.63</v>
      </c>
      <c r="G25" s="134">
        <f t="array" ref="G25">INDEX(D$39:D$66,MATCH($B25,$B$39:$B$66,0))</f>
        <v>134</v>
      </c>
      <c r="H25" s="22">
        <f t="shared" si="0"/>
        <v>0.22901729228173767</v>
      </c>
      <c r="I25" s="22">
        <f t="shared" si="1"/>
        <v>0.22213375796178345</v>
      </c>
      <c r="J25" s="22">
        <f t="shared" si="2"/>
        <v>0.25106382978723402</v>
      </c>
      <c r="K25" s="22">
        <f t="shared" si="3"/>
        <v>0.1959698132891835</v>
      </c>
      <c r="L25" s="22">
        <f t="shared" si="4"/>
        <v>0.17402597402597403</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229</v>
      </c>
      <c r="C26" s="128">
        <v>239</v>
      </c>
      <c r="D26" s="129">
        <v>160</v>
      </c>
      <c r="E26" s="129">
        <v>175</v>
      </c>
      <c r="F26" s="129">
        <f t="array" ref="F26">INDEX(C$39:C$66,MATCH($B26,$B$39:$B$66,0))</f>
        <v>477.21</v>
      </c>
      <c r="G26" s="130">
        <f t="array" ref="G26">INDEX(D$39:D$66,MATCH($B26,$B$39:$B$66,0))</f>
        <v>106</v>
      </c>
      <c r="H26" s="131">
        <f t="shared" si="0"/>
        <v>0.10080134964150148</v>
      </c>
      <c r="I26" s="131">
        <f t="shared" si="1"/>
        <v>6.3694267515923567E-2</v>
      </c>
      <c r="J26" s="131">
        <f t="shared" si="2"/>
        <v>8.2742316784869971E-2</v>
      </c>
      <c r="K26" s="131">
        <f t="shared" si="3"/>
        <v>0.27057476087067456</v>
      </c>
      <c r="L26" s="131">
        <f t="shared" si="4"/>
        <v>0.13766233766233765</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230</v>
      </c>
      <c r="C27" s="132">
        <v>34</v>
      </c>
      <c r="D27" s="133">
        <v>74</v>
      </c>
      <c r="E27" s="133">
        <v>29</v>
      </c>
      <c r="F27" s="133">
        <f t="array" ref="F27">INDEX(C$39:C$66,MATCH($B27,$B$39:$B$66,0))</f>
        <v>10.55</v>
      </c>
      <c r="G27" s="134">
        <f t="array" ref="G27">INDEX(D$39:D$66,MATCH($B27,$B$39:$B$66,0))</f>
        <v>6</v>
      </c>
      <c r="H27" s="22">
        <f t="shared" si="0"/>
        <v>1.433994095318431E-2</v>
      </c>
      <c r="I27" s="22">
        <f t="shared" si="1"/>
        <v>2.945859872611465E-2</v>
      </c>
      <c r="J27" s="22">
        <f t="shared" si="2"/>
        <v>1.3711583924349883E-2</v>
      </c>
      <c r="K27" s="22">
        <f t="shared" si="3"/>
        <v>5.9817768428692131E-3</v>
      </c>
      <c r="L27" s="22">
        <f t="shared" si="4"/>
        <v>7.7922077922077922E-3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231</v>
      </c>
      <c r="C28" s="128">
        <v>24</v>
      </c>
      <c r="D28" s="129">
        <v>22</v>
      </c>
      <c r="E28" s="129">
        <v>35</v>
      </c>
      <c r="F28" s="129">
        <f t="array" ref="F28">INDEX(C$39:C$66,MATCH($B28,$B$39:$B$66,0))</f>
        <v>17.95</v>
      </c>
      <c r="G28" s="130">
        <f t="array" ref="G28">INDEX(D$39:D$66,MATCH($B28,$B$39:$B$66,0))</f>
        <v>12</v>
      </c>
      <c r="H28" s="131">
        <f t="shared" si="0"/>
        <v>1.0122311261071278E-2</v>
      </c>
      <c r="I28" s="131">
        <f t="shared" si="1"/>
        <v>8.7579617834394902E-3</v>
      </c>
      <c r="J28" s="131">
        <f t="shared" si="2"/>
        <v>1.6548463356973995E-2</v>
      </c>
      <c r="K28" s="131">
        <f t="shared" si="3"/>
        <v>1.0177525528862783E-2</v>
      </c>
      <c r="L28" s="131">
        <f t="shared" si="4"/>
        <v>1.5584415584415584E-2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232</v>
      </c>
      <c r="C29" s="132">
        <v>421</v>
      </c>
      <c r="D29" s="133">
        <v>382</v>
      </c>
      <c r="E29" s="133">
        <v>426</v>
      </c>
      <c r="F29" s="133">
        <f t="array" ref="F29">INDEX(C$39:C$66,MATCH($B29,$B$39:$B$66,0))</f>
        <v>245.79000000000002</v>
      </c>
      <c r="G29" s="134">
        <f t="array" ref="G29">INDEX(D$39:D$66,MATCH($B29,$B$39:$B$66,0))</f>
        <v>98</v>
      </c>
      <c r="H29" s="22">
        <f t="shared" si="0"/>
        <v>0.17756221003795866</v>
      </c>
      <c r="I29" s="22">
        <f t="shared" si="1"/>
        <v>0.15207006369426751</v>
      </c>
      <c r="J29" s="22">
        <f t="shared" si="2"/>
        <v>0.20141843971631207</v>
      </c>
      <c r="K29" s="22">
        <f t="shared" si="3"/>
        <v>0.13936122561221079</v>
      </c>
      <c r="L29" s="22">
        <f t="shared" si="4"/>
        <v>0.12727272727272726</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233</v>
      </c>
      <c r="C30" s="128">
        <v>11</v>
      </c>
      <c r="D30" s="129">
        <v>0</v>
      </c>
      <c r="E30" s="129">
        <v>13</v>
      </c>
      <c r="F30" s="129">
        <f t="array" ref="F30">INDEX(C$39:C$66,MATCH($B30,$B$39:$B$66,0))</f>
        <v>0</v>
      </c>
      <c r="G30" s="130">
        <f t="array" ref="G30">INDEX(D$39:D$66,MATCH($B30,$B$39:$B$66,0))</f>
        <v>0</v>
      </c>
      <c r="H30" s="131">
        <f t="shared" si="0"/>
        <v>4.6393926613243356E-3</v>
      </c>
      <c r="I30" s="131">
        <f t="shared" si="1"/>
        <v>0</v>
      </c>
      <c r="J30" s="131">
        <f t="shared" si="2"/>
        <v>6.1465721040189127E-3</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234</v>
      </c>
      <c r="C31" s="132">
        <v>237</v>
      </c>
      <c r="D31" s="133">
        <v>298</v>
      </c>
      <c r="E31" s="133">
        <v>147</v>
      </c>
      <c r="F31" s="133">
        <f t="array" ref="F31">INDEX(C$39:C$66,MATCH($B31,$B$39:$B$66,0))</f>
        <v>91.1</v>
      </c>
      <c r="G31" s="134">
        <f t="array" ref="G31">INDEX(D$39:D$66,MATCH($B31,$B$39:$B$66,0))</f>
        <v>75</v>
      </c>
      <c r="H31" s="22">
        <f t="shared" si="0"/>
        <v>9.9957823703078874E-2</v>
      </c>
      <c r="I31" s="22">
        <f t="shared" si="1"/>
        <v>0.11863057324840764</v>
      </c>
      <c r="J31" s="22">
        <f t="shared" si="2"/>
        <v>6.9503546099290783E-2</v>
      </c>
      <c r="K31" s="22">
        <f t="shared" si="3"/>
        <v>5.1653068282974904E-2</v>
      </c>
      <c r="L31" s="22">
        <f t="shared" si="4"/>
        <v>9.7402597402597407E-2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235</v>
      </c>
      <c r="C32" s="128">
        <v>141</v>
      </c>
      <c r="D32" s="129">
        <v>119</v>
      </c>
      <c r="E32" s="129">
        <v>101</v>
      </c>
      <c r="F32" s="129">
        <f t="array" ref="F32">INDEX(C$39:C$66,MATCH($B32,$B$39:$B$66,0))</f>
        <v>129.88</v>
      </c>
      <c r="G32" s="130">
        <f t="array" ref="G32">INDEX(D$39:D$66,MATCH($B32,$B$39:$B$66,0))</f>
        <v>105</v>
      </c>
      <c r="H32" s="131">
        <f t="shared" si="0"/>
        <v>5.9468578658793757E-2</v>
      </c>
      <c r="I32" s="131">
        <f t="shared" si="1"/>
        <v>4.7372611464968156E-2</v>
      </c>
      <c r="J32" s="131">
        <f t="shared" si="2"/>
        <v>4.7754137115839243E-2</v>
      </c>
      <c r="K32" s="131">
        <f t="shared" si="3"/>
        <v>7.3641059369843914E-2</v>
      </c>
      <c r="L32" s="131">
        <f t="shared" si="4"/>
        <v>0.13636363636363635</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164</v>
      </c>
      <c r="C33" s="351">
        <v>390</v>
      </c>
      <c r="D33" s="352">
        <v>597</v>
      </c>
      <c r="E33" s="352">
        <v>335</v>
      </c>
      <c r="F33" s="352">
        <f>IFERROR(SUM((INDEX(C$39:C$66,MATCH($B33,$B$39:$B$66,0))),C41,C44,C46,C47,C49,C50,C51,C53,C60,C61),"-")</f>
        <v>220.2</v>
      </c>
      <c r="G33" s="353">
        <f>IFERROR(SUM((INDEX(D$39:D$66,MATCH($B33,$B$39:$B$66,0))),D41,D44,D46,D47,D49,D50,D51,D53,D60,D61),"-")</f>
        <v>146</v>
      </c>
      <c r="H33" s="354">
        <f t="shared" si="0"/>
        <v>0.16448755799240827</v>
      </c>
      <c r="I33" s="354">
        <f t="shared" si="1"/>
        <v>0.2376592356687898</v>
      </c>
      <c r="J33" s="354">
        <f t="shared" si="2"/>
        <v>0.15839243498817968</v>
      </c>
      <c r="K33" s="354">
        <f t="shared" si="3"/>
        <v>0.12485187306159247</v>
      </c>
      <c r="L33" s="354">
        <f t="shared" si="4"/>
        <v>0.18961038961038962</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2"/>
      <c r="M34" s="341"/>
      <c r="N34" s="89"/>
      <c r="O34" s="342"/>
      <c r="P34" s="342"/>
      <c r="Q34" s="342"/>
    </row>
    <row r="35" spans="1:22" ht="18.75" customHeight="1" x14ac:dyDescent="0.25">
      <c r="A35" s="5" t="s">
        <v>122</v>
      </c>
      <c r="B35" s="5"/>
      <c r="C35" s="341"/>
      <c r="D35" s="341"/>
      <c r="E35" s="341"/>
      <c r="F35" s="89"/>
      <c r="G35" s="177"/>
      <c r="H35" s="342"/>
      <c r="I35" s="342"/>
      <c r="J35" s="342"/>
      <c r="K35" s="341"/>
      <c r="L35" s="341"/>
      <c r="M35" s="341"/>
      <c r="N35" s="89"/>
      <c r="O35" s="342"/>
      <c r="P35" s="342"/>
      <c r="Q35" s="342"/>
    </row>
    <row r="36" spans="1:22" ht="18.75" customHeight="1" x14ac:dyDescent="0.25">
      <c r="B36" s="777" t="s">
        <v>129</v>
      </c>
      <c r="C36" s="759" t="str">
        <f>$A$1</f>
        <v>West Dunbartonshire</v>
      </c>
      <c r="D36" s="760"/>
      <c r="E36" s="760"/>
      <c r="F36" s="760"/>
      <c r="G36" s="759" t="s">
        <v>101</v>
      </c>
      <c r="H36" s="760"/>
      <c r="I36" s="760"/>
      <c r="J36" s="760"/>
    </row>
    <row r="37" spans="1:22" ht="18.75" customHeight="1" x14ac:dyDescent="0.25">
      <c r="B37" s="777"/>
      <c r="C37" s="756" t="s">
        <v>108</v>
      </c>
      <c r="D37" s="775"/>
      <c r="E37" s="757" t="s">
        <v>115</v>
      </c>
      <c r="F37" s="757"/>
      <c r="G37" s="756" t="s">
        <v>108</v>
      </c>
      <c r="H37" s="775"/>
      <c r="I37" s="757" t="s">
        <v>115</v>
      </c>
      <c r="J37" s="757"/>
    </row>
    <row r="38" spans="1:22" ht="18.75" customHeight="1" thickBot="1" x14ac:dyDescent="0.3">
      <c r="B38" s="232" t="s">
        <v>236</v>
      </c>
      <c r="C38" s="123" t="s">
        <v>113</v>
      </c>
      <c r="D38" s="397" t="s">
        <v>114</v>
      </c>
      <c r="E38" s="378" t="s">
        <v>113</v>
      </c>
      <c r="F38" s="378" t="s">
        <v>114</v>
      </c>
      <c r="G38" s="123" t="s">
        <v>113</v>
      </c>
      <c r="H38" s="397" t="s">
        <v>114</v>
      </c>
      <c r="I38" s="378" t="s">
        <v>113</v>
      </c>
      <c r="J38" s="378" t="s">
        <v>114</v>
      </c>
    </row>
    <row r="39" spans="1:22" ht="18.75" customHeight="1" x14ac:dyDescent="0.25">
      <c r="B39" s="343" t="s">
        <v>225</v>
      </c>
      <c r="C39" s="580">
        <v>137.63</v>
      </c>
      <c r="D39" s="602">
        <v>42</v>
      </c>
      <c r="E39" s="344">
        <f>IFERROR(C39/SUM(C$39:C$55,C$59:C$62,C$66),"-")</f>
        <v>7.8035255628823672E-2</v>
      </c>
      <c r="F39" s="344">
        <f>IFERROR(D39/SUM(D$39:D$55,D$59:D$62,D$66),"-")</f>
        <v>5.4545454545454543E-2</v>
      </c>
      <c r="G39" s="580">
        <v>1513.04</v>
      </c>
      <c r="H39" s="602">
        <v>1535.9346</v>
      </c>
      <c r="I39" s="344">
        <f>IFERROR(G39/SUM(G$39:G$55,G$59:G$62,G$66),"-")</f>
        <v>6.899202714009843E-2</v>
      </c>
      <c r="J39" s="344">
        <f>IFERROR(H39/SUM(H$39:H$55,H$59:H$62,H$66),"-")</f>
        <v>5.6441553785428304E-2</v>
      </c>
    </row>
    <row r="40" spans="1:22" ht="18.75" customHeight="1" x14ac:dyDescent="0.25">
      <c r="B40" s="2" t="s">
        <v>226</v>
      </c>
      <c r="C40" s="132">
        <v>70.099999999999994</v>
      </c>
      <c r="D40" s="603">
        <v>28</v>
      </c>
      <c r="E40" s="22">
        <f t="shared" ref="E40:E66" si="10">IFERROR(C40/SUM(C$39:C$55,C$59:C$62,C$66),"-")</f>
        <v>3.9746213903803965E-2</v>
      </c>
      <c r="F40" s="22">
        <f t="shared" ref="F40:F66" si="11">IFERROR(D40/SUM(D$39:D$55,D$59:D$62,D$66),"-")</f>
        <v>3.6363636363636362E-2</v>
      </c>
      <c r="G40" s="132">
        <v>862.35</v>
      </c>
      <c r="H40" s="603">
        <v>1253.1371999999999</v>
      </c>
      <c r="I40" s="22">
        <f t="shared" ref="I40:I66" si="12">IFERROR(G40/SUM(G$39:G$55,G$59:G$62,G$66),"-")</f>
        <v>3.9321679931967356E-2</v>
      </c>
      <c r="J40" s="22">
        <f t="shared" ref="J40:J66" si="13">IFERROR(H40/SUM(H$39:H$55,H$59:H$62,H$66),"-")</f>
        <v>4.6049493692193029E-2</v>
      </c>
    </row>
    <row r="41" spans="1:22" ht="18.75" customHeight="1" x14ac:dyDescent="0.25">
      <c r="B41" s="91" t="s">
        <v>237</v>
      </c>
      <c r="C41" s="128">
        <v>0</v>
      </c>
      <c r="D41" s="604">
        <v>0</v>
      </c>
      <c r="E41" s="131">
        <f t="shared" si="10"/>
        <v>0</v>
      </c>
      <c r="F41" s="131">
        <f t="shared" si="11"/>
        <v>0</v>
      </c>
      <c r="G41" s="128">
        <v>75.3</v>
      </c>
      <c r="H41" s="604">
        <v>78.975800000000007</v>
      </c>
      <c r="I41" s="131">
        <f t="shared" si="12"/>
        <v>3.4335507611493493E-3</v>
      </c>
      <c r="J41" s="131">
        <f t="shared" si="13"/>
        <v>2.9021527761971303E-3</v>
      </c>
    </row>
    <row r="42" spans="1:22" ht="18.75" customHeight="1" x14ac:dyDescent="0.25">
      <c r="B42" s="2" t="s">
        <v>227</v>
      </c>
      <c r="C42" s="132">
        <v>17.649999999999999</v>
      </c>
      <c r="D42" s="603">
        <v>18</v>
      </c>
      <c r="E42" s="22">
        <f t="shared" si="10"/>
        <v>1.0007427609160341E-2</v>
      </c>
      <c r="F42" s="22">
        <f t="shared" si="11"/>
        <v>2.3376623376623377E-2</v>
      </c>
      <c r="G42" s="132">
        <v>1285.9000000000001</v>
      </c>
      <c r="H42" s="603">
        <v>1378.3668</v>
      </c>
      <c r="I42" s="22">
        <f t="shared" si="12"/>
        <v>5.8634832984886441E-2</v>
      </c>
      <c r="J42" s="22">
        <f t="shared" si="13"/>
        <v>5.0651351872826295E-2</v>
      </c>
    </row>
    <row r="43" spans="1:22" ht="18.75" customHeight="1" x14ac:dyDescent="0.25">
      <c r="B43" s="91" t="s">
        <v>228</v>
      </c>
      <c r="C43" s="128">
        <v>345.63</v>
      </c>
      <c r="D43" s="604">
        <v>134</v>
      </c>
      <c r="E43" s="131">
        <f t="shared" si="10"/>
        <v>0.1959698132891835</v>
      </c>
      <c r="F43" s="131">
        <f t="shared" si="11"/>
        <v>0.17402597402597403</v>
      </c>
      <c r="G43" s="128">
        <v>3071.26</v>
      </c>
      <c r="H43" s="604">
        <v>4463.7497999999996</v>
      </c>
      <c r="I43" s="131">
        <f t="shared" si="12"/>
        <v>0.14004418473688648</v>
      </c>
      <c r="J43" s="131">
        <f t="shared" si="13"/>
        <v>0.16403105602373619</v>
      </c>
    </row>
    <row r="44" spans="1:22" ht="18.75" customHeight="1" x14ac:dyDescent="0.25">
      <c r="B44" s="2" t="s">
        <v>238</v>
      </c>
      <c r="C44" s="132">
        <v>1</v>
      </c>
      <c r="D44" s="603">
        <v>3</v>
      </c>
      <c r="E44" s="22">
        <f t="shared" si="10"/>
        <v>5.6699306567480697E-4</v>
      </c>
      <c r="F44" s="22">
        <f t="shared" si="11"/>
        <v>3.8961038961038961E-3</v>
      </c>
      <c r="G44" s="132">
        <v>122.24</v>
      </c>
      <c r="H44" s="603">
        <v>127.1208</v>
      </c>
      <c r="I44" s="22">
        <f t="shared" si="12"/>
        <v>5.5739341971168194E-3</v>
      </c>
      <c r="J44" s="22">
        <f t="shared" si="13"/>
        <v>4.6713548027674323E-3</v>
      </c>
    </row>
    <row r="45" spans="1:22" ht="18.75" customHeight="1" x14ac:dyDescent="0.25">
      <c r="B45" s="91" t="s">
        <v>229</v>
      </c>
      <c r="C45" s="128">
        <v>477.21</v>
      </c>
      <c r="D45" s="604">
        <v>106</v>
      </c>
      <c r="E45" s="131">
        <f t="shared" si="10"/>
        <v>0.27057476087067461</v>
      </c>
      <c r="F45" s="131">
        <f t="shared" si="11"/>
        <v>0.13766233766233765</v>
      </c>
      <c r="G45" s="128">
        <v>3859.97</v>
      </c>
      <c r="H45" s="604">
        <v>3908.3234000000002</v>
      </c>
      <c r="I45" s="131">
        <f t="shared" si="12"/>
        <v>0.17600800705861427</v>
      </c>
      <c r="J45" s="131">
        <f t="shared" si="13"/>
        <v>0.14362059777281405</v>
      </c>
    </row>
    <row r="46" spans="1:22" ht="18.75" customHeight="1" x14ac:dyDescent="0.25">
      <c r="B46" s="2" t="s">
        <v>239</v>
      </c>
      <c r="C46" s="132">
        <v>18</v>
      </c>
      <c r="D46" s="603">
        <v>7</v>
      </c>
      <c r="E46" s="22">
        <f t="shared" si="10"/>
        <v>1.0205875182146525E-2</v>
      </c>
      <c r="F46" s="22">
        <f t="shared" si="11"/>
        <v>9.0909090909090905E-3</v>
      </c>
      <c r="G46" s="132">
        <v>68.95</v>
      </c>
      <c r="H46" s="603">
        <v>206.52500000000001</v>
      </c>
      <c r="I46" s="22">
        <f t="shared" si="12"/>
        <v>3.1440016597775256E-3</v>
      </c>
      <c r="J46" s="22">
        <f t="shared" si="13"/>
        <v>7.5892501513642446E-3</v>
      </c>
    </row>
    <row r="47" spans="1:22" ht="18.75" customHeight="1" x14ac:dyDescent="0.25">
      <c r="B47" s="91" t="s">
        <v>240</v>
      </c>
      <c r="C47" s="128">
        <v>0</v>
      </c>
      <c r="D47" s="604">
        <v>1</v>
      </c>
      <c r="E47" s="131">
        <f t="shared" si="10"/>
        <v>0</v>
      </c>
      <c r="F47" s="131">
        <f t="shared" si="11"/>
        <v>1.2987012987012987E-3</v>
      </c>
      <c r="G47" s="128">
        <v>65.150000000000006</v>
      </c>
      <c r="H47" s="604">
        <v>81.564999999999998</v>
      </c>
      <c r="I47" s="131">
        <f t="shared" si="12"/>
        <v>2.9707281817912367E-3</v>
      </c>
      <c r="J47" s="131">
        <f t="shared" si="13"/>
        <v>2.9972990611113648E-3</v>
      </c>
    </row>
    <row r="48" spans="1:22" ht="18.75" customHeight="1" x14ac:dyDescent="0.25">
      <c r="B48" s="2" t="s">
        <v>231</v>
      </c>
      <c r="C48" s="132">
        <v>17.95</v>
      </c>
      <c r="D48" s="603">
        <v>12</v>
      </c>
      <c r="E48" s="22">
        <f t="shared" si="10"/>
        <v>1.0177525528862783E-2</v>
      </c>
      <c r="F48" s="22">
        <f t="shared" si="11"/>
        <v>1.5584415584415584E-2</v>
      </c>
      <c r="G48" s="132">
        <v>765.37</v>
      </c>
      <c r="H48" s="603">
        <v>862.67639999999994</v>
      </c>
      <c r="I48" s="22">
        <f t="shared" si="12"/>
        <v>3.4899558380622545E-2</v>
      </c>
      <c r="J48" s="22">
        <f t="shared" si="13"/>
        <v>3.1701087031973663E-2</v>
      </c>
    </row>
    <row r="49" spans="2:10" ht="18.75" customHeight="1" x14ac:dyDescent="0.25">
      <c r="B49" s="91" t="s">
        <v>241</v>
      </c>
      <c r="C49" s="128">
        <v>26.6</v>
      </c>
      <c r="D49" s="604">
        <v>7</v>
      </c>
      <c r="E49" s="131">
        <f t="shared" si="10"/>
        <v>1.5082015546949865E-2</v>
      </c>
      <c r="F49" s="131">
        <f t="shared" si="11"/>
        <v>9.0909090909090905E-3</v>
      </c>
      <c r="G49" s="128">
        <v>337.18</v>
      </c>
      <c r="H49" s="604">
        <v>319.4024</v>
      </c>
      <c r="I49" s="131">
        <f t="shared" si="12"/>
        <v>1.5374829291425467E-2</v>
      </c>
      <c r="J49" s="131">
        <f t="shared" si="13"/>
        <v>1.1737197494473323E-2</v>
      </c>
    </row>
    <row r="50" spans="2:10" ht="18.75" customHeight="1" x14ac:dyDescent="0.25">
      <c r="B50" s="2" t="s">
        <v>242</v>
      </c>
      <c r="C50" s="132">
        <v>5</v>
      </c>
      <c r="D50" s="603">
        <v>1</v>
      </c>
      <c r="E50" s="22">
        <f t="shared" si="10"/>
        <v>2.8349653283740346E-3</v>
      </c>
      <c r="F50" s="22">
        <f t="shared" si="11"/>
        <v>1.2987012987012987E-3</v>
      </c>
      <c r="G50" s="132">
        <v>78.900000000000006</v>
      </c>
      <c r="H50" s="603">
        <v>107.125</v>
      </c>
      <c r="I50" s="22">
        <f t="shared" si="12"/>
        <v>3.5977045823995181E-3</v>
      </c>
      <c r="J50" s="22">
        <f t="shared" si="13"/>
        <v>3.9365617841176362E-3</v>
      </c>
    </row>
    <row r="51" spans="2:10" ht="18.75" customHeight="1" x14ac:dyDescent="0.25">
      <c r="B51" s="91" t="s">
        <v>243</v>
      </c>
      <c r="C51" s="128">
        <v>2</v>
      </c>
      <c r="D51" s="604">
        <v>0</v>
      </c>
      <c r="E51" s="131">
        <f t="shared" si="10"/>
        <v>1.1339861313496139E-3</v>
      </c>
      <c r="F51" s="131">
        <f t="shared" si="11"/>
        <v>0</v>
      </c>
      <c r="G51" s="128">
        <v>32.6</v>
      </c>
      <c r="H51" s="604">
        <v>64.815799999999996</v>
      </c>
      <c r="I51" s="131">
        <f t="shared" si="12"/>
        <v>1.4865040479876334E-3</v>
      </c>
      <c r="J51" s="131">
        <f t="shared" si="13"/>
        <v>2.3818100470199472E-3</v>
      </c>
    </row>
    <row r="52" spans="2:10" ht="18.75" customHeight="1" x14ac:dyDescent="0.25">
      <c r="B52" s="2" t="s">
        <v>230</v>
      </c>
      <c r="C52" s="132">
        <v>10.55</v>
      </c>
      <c r="D52" s="603">
        <v>6</v>
      </c>
      <c r="E52" s="22">
        <f t="shared" si="10"/>
        <v>5.9817768428692131E-3</v>
      </c>
      <c r="F52" s="22">
        <f t="shared" si="11"/>
        <v>7.7922077922077922E-3</v>
      </c>
      <c r="G52" s="132">
        <v>239.57</v>
      </c>
      <c r="H52" s="603">
        <v>270.815</v>
      </c>
      <c r="I52" s="22">
        <f t="shared" si="12"/>
        <v>1.0923980821361881E-2</v>
      </c>
      <c r="J52" s="22">
        <f t="shared" si="13"/>
        <v>9.9517384323530231E-3</v>
      </c>
    </row>
    <row r="53" spans="2:10" ht="18.75" customHeight="1" x14ac:dyDescent="0.25">
      <c r="B53" s="91" t="s">
        <v>244</v>
      </c>
      <c r="C53" s="128">
        <v>0</v>
      </c>
      <c r="D53" s="604">
        <v>1</v>
      </c>
      <c r="E53" s="131">
        <f t="shared" si="10"/>
        <v>0</v>
      </c>
      <c r="F53" s="131">
        <f t="shared" si="11"/>
        <v>1.2987012987012987E-3</v>
      </c>
      <c r="G53" s="128">
        <v>60.79</v>
      </c>
      <c r="H53" s="604">
        <v>96.355000000000004</v>
      </c>
      <c r="I53" s="131">
        <f t="shared" si="12"/>
        <v>2.7719196649438108E-3</v>
      </c>
      <c r="J53" s="131">
        <f t="shared" si="13"/>
        <v>3.5407926320527869E-3</v>
      </c>
    </row>
    <row r="54" spans="2:10" ht="18.75" customHeight="1" x14ac:dyDescent="0.25">
      <c r="B54" s="2" t="s">
        <v>234</v>
      </c>
      <c r="C54" s="132">
        <v>91.1</v>
      </c>
      <c r="D54" s="603">
        <v>75</v>
      </c>
      <c r="E54" s="22">
        <f t="shared" si="10"/>
        <v>5.1653068282974911E-2</v>
      </c>
      <c r="F54" s="22">
        <f t="shared" si="11"/>
        <v>9.7402597402597407E-2</v>
      </c>
      <c r="G54" s="132">
        <v>2008.7</v>
      </c>
      <c r="H54" s="603">
        <v>2195.8508000000002</v>
      </c>
      <c r="I54" s="22">
        <f t="shared" si="12"/>
        <v>9.1593272429225742E-2</v>
      </c>
      <c r="J54" s="22">
        <f t="shared" si="13"/>
        <v>8.0691737156631402E-2</v>
      </c>
    </row>
    <row r="55" spans="2:10" ht="18.75" customHeight="1" x14ac:dyDescent="0.25">
      <c r="B55" s="91" t="s">
        <v>232</v>
      </c>
      <c r="C55" s="128">
        <v>245.79000000000002</v>
      </c>
      <c r="D55" s="604">
        <v>98</v>
      </c>
      <c r="E55" s="131">
        <f t="shared" si="10"/>
        <v>0.13936122561221082</v>
      </c>
      <c r="F55" s="131">
        <f t="shared" si="11"/>
        <v>0.12727272727272726</v>
      </c>
      <c r="G55" s="128">
        <v>2144.1800000000003</v>
      </c>
      <c r="H55" s="604">
        <v>3189.9386000000004</v>
      </c>
      <c r="I55" s="131">
        <f t="shared" si="12"/>
        <v>9.7770927902273749E-2</v>
      </c>
      <c r="J55" s="131">
        <f t="shared" si="13"/>
        <v>0.11722184724799734</v>
      </c>
    </row>
    <row r="56" spans="2:10" ht="18.75" customHeight="1" x14ac:dyDescent="0.25">
      <c r="B56" s="345" t="s">
        <v>245</v>
      </c>
      <c r="C56" s="581">
        <v>25</v>
      </c>
      <c r="D56" s="605">
        <v>33</v>
      </c>
      <c r="E56" s="346">
        <f t="shared" si="10"/>
        <v>1.4174826641870173E-2</v>
      </c>
      <c r="F56" s="346">
        <f t="shared" si="11"/>
        <v>4.2857142857142858E-2</v>
      </c>
      <c r="G56" s="581">
        <v>77.2</v>
      </c>
      <c r="H56" s="605">
        <v>73.650000000000006</v>
      </c>
      <c r="I56" s="346">
        <f t="shared" si="12"/>
        <v>3.520187500142494E-3</v>
      </c>
      <c r="J56" s="346">
        <f t="shared" si="13"/>
        <v>2.7064436443431871E-3</v>
      </c>
    </row>
    <row r="57" spans="2:10" ht="18.75" customHeight="1" x14ac:dyDescent="0.25">
      <c r="B57" s="347" t="s">
        <v>246</v>
      </c>
      <c r="C57" s="582">
        <v>49</v>
      </c>
      <c r="D57" s="606">
        <v>36</v>
      </c>
      <c r="E57" s="348">
        <f t="shared" si="10"/>
        <v>2.7782660218065539E-2</v>
      </c>
      <c r="F57" s="348">
        <f t="shared" si="11"/>
        <v>4.6753246753246755E-2</v>
      </c>
      <c r="G57" s="582">
        <v>179.9</v>
      </c>
      <c r="H57" s="606">
        <v>597.25</v>
      </c>
      <c r="I57" s="348">
        <f t="shared" si="12"/>
        <v>8.2031312341403449E-3</v>
      </c>
      <c r="J57" s="348">
        <f t="shared" si="13"/>
        <v>2.1947365466177437E-2</v>
      </c>
    </row>
    <row r="58" spans="2:10" ht="18.75" customHeight="1" x14ac:dyDescent="0.25">
      <c r="B58" s="349" t="s">
        <v>247</v>
      </c>
      <c r="C58" s="583">
        <v>67</v>
      </c>
      <c r="D58" s="607">
        <v>4</v>
      </c>
      <c r="E58" s="350">
        <f t="shared" si="10"/>
        <v>3.7988535400212062E-2</v>
      </c>
      <c r="F58" s="350">
        <f t="shared" si="11"/>
        <v>5.1948051948051948E-3</v>
      </c>
      <c r="G58" s="583">
        <v>81.95</v>
      </c>
      <c r="H58" s="607">
        <v>31.4</v>
      </c>
      <c r="I58" s="350">
        <f t="shared" si="12"/>
        <v>3.7367793476253547E-3</v>
      </c>
      <c r="J58" s="350">
        <f t="shared" si="13"/>
        <v>1.1538673514239792E-3</v>
      </c>
    </row>
    <row r="59" spans="2:10" ht="18.75" customHeight="1" x14ac:dyDescent="0.25">
      <c r="B59" s="2" t="s">
        <v>233</v>
      </c>
      <c r="C59" s="132">
        <v>0</v>
      </c>
      <c r="D59" s="603">
        <v>0</v>
      </c>
      <c r="E59" s="22">
        <f t="shared" si="10"/>
        <v>0</v>
      </c>
      <c r="F59" s="22">
        <f t="shared" si="11"/>
        <v>0</v>
      </c>
      <c r="G59" s="132">
        <v>91.61</v>
      </c>
      <c r="H59" s="603">
        <v>102.34</v>
      </c>
      <c r="I59" s="22">
        <f t="shared" si="12"/>
        <v>4.1772587679799718E-3</v>
      </c>
      <c r="J59" s="22">
        <f t="shared" si="13"/>
        <v>3.760725628813058E-3</v>
      </c>
    </row>
    <row r="60" spans="2:10" ht="18.75" customHeight="1" x14ac:dyDescent="0.25">
      <c r="B60" s="91" t="s">
        <v>248</v>
      </c>
      <c r="C60" s="128">
        <v>2</v>
      </c>
      <c r="D60" s="604">
        <v>2</v>
      </c>
      <c r="E60" s="131">
        <f t="shared" si="10"/>
        <v>1.1339861313496139E-3</v>
      </c>
      <c r="F60" s="131">
        <f t="shared" si="11"/>
        <v>2.5974025974025974E-3</v>
      </c>
      <c r="G60" s="128">
        <v>29.84</v>
      </c>
      <c r="H60" s="604">
        <v>57.3</v>
      </c>
      <c r="I60" s="131">
        <f t="shared" si="12"/>
        <v>1.3606527850291712E-3</v>
      </c>
      <c r="J60" s="131">
        <f t="shared" si="13"/>
        <v>2.1056241795093631E-3</v>
      </c>
    </row>
    <row r="61" spans="2:10" ht="18.75" customHeight="1" x14ac:dyDescent="0.25">
      <c r="B61" s="2" t="s">
        <v>249</v>
      </c>
      <c r="C61" s="132">
        <v>0</v>
      </c>
      <c r="D61" s="603">
        <v>0</v>
      </c>
      <c r="E61" s="22">
        <f t="shared" si="10"/>
        <v>0</v>
      </c>
      <c r="F61" s="22">
        <f t="shared" si="11"/>
        <v>0</v>
      </c>
      <c r="G61" s="132">
        <v>222.05</v>
      </c>
      <c r="H61" s="603">
        <v>437.77080000000001</v>
      </c>
      <c r="I61" s="22">
        <f t="shared" si="12"/>
        <v>1.0125098891277731E-2</v>
      </c>
      <c r="J61" s="22">
        <f t="shared" si="13"/>
        <v>1.6086924634610079E-2</v>
      </c>
    </row>
    <row r="62" spans="2:10" ht="18.75" customHeight="1" x14ac:dyDescent="0.25">
      <c r="B62" s="91" t="s">
        <v>250</v>
      </c>
      <c r="C62" s="128">
        <v>129.88</v>
      </c>
      <c r="D62" s="604">
        <v>105</v>
      </c>
      <c r="E62" s="131">
        <f t="shared" si="10"/>
        <v>7.3641059369843914E-2</v>
      </c>
      <c r="F62" s="131">
        <f t="shared" si="11"/>
        <v>0.13636363636363635</v>
      </c>
      <c r="G62" s="128">
        <v>2724.98</v>
      </c>
      <c r="H62" s="604">
        <v>4047.5370000000003</v>
      </c>
      <c r="I62" s="131">
        <f t="shared" si="12"/>
        <v>0.12425441106396752</v>
      </c>
      <c r="J62" s="131">
        <f t="shared" si="13"/>
        <v>0.14873633114587767</v>
      </c>
    </row>
    <row r="63" spans="2:10" ht="18.75" customHeight="1" x14ac:dyDescent="0.25">
      <c r="B63" s="345" t="s">
        <v>251</v>
      </c>
      <c r="C63" s="581">
        <v>33</v>
      </c>
      <c r="D63" s="605">
        <v>0</v>
      </c>
      <c r="E63" s="346">
        <f t="shared" si="10"/>
        <v>1.8710771167268627E-2</v>
      </c>
      <c r="F63" s="346">
        <f t="shared" si="11"/>
        <v>0</v>
      </c>
      <c r="G63" s="581">
        <v>688.19</v>
      </c>
      <c r="H63" s="605">
        <v>1165.3444</v>
      </c>
      <c r="I63" s="346">
        <f t="shared" si="12"/>
        <v>3.1380282846153663E-2</v>
      </c>
      <c r="J63" s="346">
        <f t="shared" si="13"/>
        <v>4.2823339373400195E-2</v>
      </c>
    </row>
    <row r="64" spans="2:10" ht="18.75" customHeight="1" x14ac:dyDescent="0.25">
      <c r="B64" s="347" t="s">
        <v>252</v>
      </c>
      <c r="C64" s="582">
        <v>17</v>
      </c>
      <c r="D64" s="606">
        <v>0</v>
      </c>
      <c r="E64" s="348">
        <f t="shared" si="10"/>
        <v>9.6388821164717173E-3</v>
      </c>
      <c r="F64" s="348">
        <f t="shared" si="11"/>
        <v>0</v>
      </c>
      <c r="G64" s="582">
        <v>336.11</v>
      </c>
      <c r="H64" s="606">
        <v>721.87819999999999</v>
      </c>
      <c r="I64" s="348">
        <f t="shared" si="12"/>
        <v>1.5326039127887223E-2</v>
      </c>
      <c r="J64" s="348">
        <f t="shared" si="13"/>
        <v>2.6527123779767816E-2</v>
      </c>
    </row>
    <row r="65" spans="1:22" ht="18.75" customHeight="1" x14ac:dyDescent="0.25">
      <c r="B65" s="349" t="s">
        <v>253</v>
      </c>
      <c r="C65" s="583">
        <v>30</v>
      </c>
      <c r="D65" s="607">
        <v>22</v>
      </c>
      <c r="E65" s="350">
        <f t="shared" si="10"/>
        <v>1.7009791970244208E-2</v>
      </c>
      <c r="F65" s="350">
        <f t="shared" si="11"/>
        <v>2.8571428571428571E-2</v>
      </c>
      <c r="G65" s="583">
        <v>984.04</v>
      </c>
      <c r="H65" s="607">
        <v>1379.4838</v>
      </c>
      <c r="I65" s="350">
        <f t="shared" si="12"/>
        <v>4.4870535073059839E-2</v>
      </c>
      <c r="J65" s="350">
        <f t="shared" si="13"/>
        <v>5.0692398682747962E-2</v>
      </c>
    </row>
    <row r="66" spans="1:22" ht="18.75" customHeight="1" thickBot="1" x14ac:dyDescent="0.3">
      <c r="B66" s="358" t="s">
        <v>164</v>
      </c>
      <c r="C66" s="584">
        <v>165.6</v>
      </c>
      <c r="D66" s="608">
        <v>124</v>
      </c>
      <c r="E66" s="359">
        <f t="shared" si="10"/>
        <v>9.3894051675748019E-2</v>
      </c>
      <c r="F66" s="359">
        <f t="shared" si="11"/>
        <v>0.16103896103896104</v>
      </c>
      <c r="G66" s="584">
        <v>2270.7199999999998</v>
      </c>
      <c r="H66" s="608">
        <v>2427.2082</v>
      </c>
      <c r="I66" s="359">
        <f t="shared" si="12"/>
        <v>0.10354093471921713</v>
      </c>
      <c r="J66" s="359">
        <f t="shared" si="13"/>
        <v>8.9193512646132608E-2</v>
      </c>
    </row>
    <row r="67" spans="1:22" x14ac:dyDescent="0.25">
      <c r="F67" s="17"/>
    </row>
    <row r="68" spans="1:22" x14ac:dyDescent="0.25">
      <c r="A68" t="s">
        <v>254</v>
      </c>
    </row>
    <row r="69" spans="1:22" ht="14.25" customHeight="1" x14ac:dyDescent="0.25">
      <c r="A69" s="5"/>
      <c r="K69" s="341"/>
      <c r="L69" s="17"/>
    </row>
    <row r="70" spans="1:22" ht="14.25" customHeight="1" x14ac:dyDescent="0.25">
      <c r="A70" s="5" t="s">
        <v>117</v>
      </c>
    </row>
    <row r="71" spans="1:22" ht="15" customHeight="1" x14ac:dyDescent="0.25">
      <c r="A71" s="5"/>
      <c r="B71" s="777" t="s">
        <v>255</v>
      </c>
      <c r="C71" s="759" t="str">
        <f>$A$1</f>
        <v>West Dunbartonshire</v>
      </c>
      <c r="D71" s="760"/>
      <c r="E71" s="760"/>
      <c r="F71" s="760"/>
      <c r="G71" s="760"/>
      <c r="H71" s="760"/>
      <c r="I71" s="760"/>
      <c r="J71" s="760"/>
      <c r="K71" s="760"/>
      <c r="L71" s="760"/>
      <c r="M71" s="759" t="s">
        <v>101</v>
      </c>
      <c r="N71" s="760"/>
      <c r="O71" s="760"/>
      <c r="P71" s="760"/>
      <c r="Q71" s="760"/>
      <c r="R71" s="760"/>
      <c r="S71" s="760"/>
      <c r="T71" s="760"/>
      <c r="U71" s="760"/>
      <c r="V71" s="760"/>
    </row>
    <row r="72" spans="1:22" ht="15" customHeight="1" x14ac:dyDescent="0.25">
      <c r="B72" s="777"/>
      <c r="C72" s="756" t="s">
        <v>108</v>
      </c>
      <c r="D72" s="757"/>
      <c r="E72" s="757"/>
      <c r="F72" s="757"/>
      <c r="G72" s="775"/>
      <c r="H72" s="776" t="s">
        <v>115</v>
      </c>
      <c r="I72" s="757"/>
      <c r="J72" s="757"/>
      <c r="K72" s="757"/>
      <c r="L72" s="757"/>
      <c r="M72" s="756" t="s">
        <v>108</v>
      </c>
      <c r="N72" s="757"/>
      <c r="O72" s="757"/>
      <c r="P72" s="757"/>
      <c r="Q72" s="775"/>
      <c r="R72" s="776" t="s">
        <v>115</v>
      </c>
      <c r="S72" s="757"/>
      <c r="T72" s="757"/>
      <c r="U72" s="757"/>
      <c r="V72" s="757"/>
    </row>
    <row r="73" spans="1:22" ht="15.75" thickBot="1" x14ac:dyDescent="0.3">
      <c r="B73" s="232" t="s">
        <v>224</v>
      </c>
      <c r="C73" s="123" t="s">
        <v>109</v>
      </c>
      <c r="D73" s="122" t="s">
        <v>111</v>
      </c>
      <c r="E73" s="122" t="s">
        <v>112</v>
      </c>
      <c r="F73" s="122" t="s">
        <v>113</v>
      </c>
      <c r="G73" s="125" t="s">
        <v>114</v>
      </c>
      <c r="H73" s="122" t="s">
        <v>109</v>
      </c>
      <c r="I73" s="122" t="s">
        <v>111</v>
      </c>
      <c r="J73" s="122" t="s">
        <v>112</v>
      </c>
      <c r="K73" s="122" t="s">
        <v>113</v>
      </c>
      <c r="L73" s="122" t="s">
        <v>114</v>
      </c>
      <c r="M73" s="123" t="s">
        <v>109</v>
      </c>
      <c r="N73" s="122" t="s">
        <v>111</v>
      </c>
      <c r="O73" s="122" t="s">
        <v>112</v>
      </c>
      <c r="P73" s="122" t="s">
        <v>113</v>
      </c>
      <c r="Q73" s="125" t="s">
        <v>114</v>
      </c>
      <c r="R73" s="122" t="s">
        <v>109</v>
      </c>
      <c r="S73" s="122" t="s">
        <v>111</v>
      </c>
      <c r="T73" s="122" t="s">
        <v>112</v>
      </c>
      <c r="U73" s="122" t="s">
        <v>113</v>
      </c>
      <c r="V73" s="122" t="s">
        <v>114</v>
      </c>
    </row>
    <row r="74" spans="1:22" x14ac:dyDescent="0.25">
      <c r="A74" s="253"/>
      <c r="B74" s="91" t="s">
        <v>225</v>
      </c>
      <c r="C74" s="135">
        <v>110283.9</v>
      </c>
      <c r="D74" s="136">
        <v>162392.97450000001</v>
      </c>
      <c r="E74" s="136">
        <v>107919.88</v>
      </c>
      <c r="F74" s="136">
        <f t="array" ref="F74">INDEX(C$91:C$118,MATCH($B74,$B$91:$B$118,0))</f>
        <v>194852.47</v>
      </c>
      <c r="G74" s="137">
        <f t="array" ref="G74">INDEX(D$91:D$118,MATCH($B74,$B$91:$B$118,0))</f>
        <v>30694.63</v>
      </c>
      <c r="H74" s="131">
        <f>IFERROR(C74/SUM(C$74:C$85),"-")</f>
        <v>1.4871360384329674E-2</v>
      </c>
      <c r="I74" s="131">
        <f t="array" ref="I74">IFERROR(D74/SUM(D$74:D$85),"-")</f>
        <v>2.31701760646639E-2</v>
      </c>
      <c r="J74" s="131">
        <f t="array" ref="J74">IFERROR(E74/SUM(E$74:E$85),"-")</f>
        <v>1.6126489389868451E-2</v>
      </c>
      <c r="K74" s="131">
        <f t="array" ref="K74">IFERROR(F74/SUM(F$74:F$85),"-")</f>
        <v>5.329151899733376E-2</v>
      </c>
      <c r="L74" s="131">
        <f t="array" ref="L74">IFERROR(G74/SUM(G$74:G$85),"-")</f>
        <v>1.3005987805240538E-2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253"/>
      <c r="B75" s="2" t="s">
        <v>226</v>
      </c>
      <c r="C75" s="138">
        <v>424576.85</v>
      </c>
      <c r="D75" s="139">
        <v>369952.2058</v>
      </c>
      <c r="E75" s="139">
        <v>355850.84</v>
      </c>
      <c r="F75" s="139">
        <f t="array" ref="F75">INDEX(C$91:C$118,MATCH($B75,$B$91:$B$118,0))</f>
        <v>137278.45000000001</v>
      </c>
      <c r="G75" s="140">
        <f t="array" ref="G75">INDEX(D$91:D$118,MATCH($B75,$B$91:$B$118,0))</f>
        <v>72011.27</v>
      </c>
      <c r="H75" s="22">
        <f t="array" ref="H75">IFERROR(C75/SUM(C$74:C$85),"-")</f>
        <v>5.7252557691498777E-2</v>
      </c>
      <c r="I75" s="22">
        <f t="array" ref="I75">IFERROR(D75/SUM(D$74:D$85),"-")</f>
        <v>5.2784658759340436E-2</v>
      </c>
      <c r="J75" s="22">
        <f t="array" ref="J75">IFERROR(E75/SUM(E$74:E$85),"-")</f>
        <v>5.3174862644730293E-2</v>
      </c>
      <c r="K75" s="22">
        <f t="array" ref="K75">IFERROR(F75/SUM(F$74:F$85),"-")</f>
        <v>3.7545211133836451E-2</v>
      </c>
      <c r="L75" s="22">
        <f t="array" ref="L75">IFERROR(G75/SUM(G$74:G$85),"-")</f>
        <v>3.0512754167744776E-2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253"/>
      <c r="B76" s="91" t="s">
        <v>227</v>
      </c>
      <c r="C76" s="135">
        <v>120472.79</v>
      </c>
      <c r="D76" s="136">
        <v>119744.62751999999</v>
      </c>
      <c r="E76" s="136">
        <v>112521.72</v>
      </c>
      <c r="F76" s="136">
        <f t="array" ref="F76">INDEX(C$91:C$118,MATCH($B76,$B$91:$B$118,0))</f>
        <v>38145.64</v>
      </c>
      <c r="G76" s="137">
        <f t="array" ref="G76">INDEX(D$91:D$118,MATCH($B76,$B$91:$B$118,0))</f>
        <v>14832.07</v>
      </c>
      <c r="H76" s="131">
        <f t="array" ref="H76">IFERROR(C76/SUM(C$74:C$85),"-")</f>
        <v>1.6245293071750891E-2</v>
      </c>
      <c r="I76" s="131">
        <f t="array" ref="I76">IFERROR(D76/SUM(D$74:D$85),"-")</f>
        <v>1.7085123977675511E-2</v>
      </c>
      <c r="J76" s="131">
        <f t="array" ref="J76">IFERROR(E76/SUM(E$74:E$85),"-")</f>
        <v>1.6814143267299304E-2</v>
      </c>
      <c r="K76" s="131">
        <f t="array" ref="K76">IFERROR(F76/SUM(F$74:F$85),"-")</f>
        <v>1.0432708903948996E-2</v>
      </c>
      <c r="L76" s="131">
        <f t="array" ref="L76">IFERROR(G76/SUM(G$74:G$85),"-")</f>
        <v>6.2846732977877243E-3</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253"/>
      <c r="B77" s="2" t="s">
        <v>228</v>
      </c>
      <c r="C77" s="138">
        <v>2387515.4</v>
      </c>
      <c r="D77" s="139">
        <v>2404551.8758399999</v>
      </c>
      <c r="E77" s="139">
        <v>2329774.21</v>
      </c>
      <c r="F77" s="139">
        <f t="array" ref="F77">INDEX(C$91:C$118,MATCH($B77,$B$91:$B$118,0))</f>
        <v>1081118.9099999999</v>
      </c>
      <c r="G77" s="140">
        <f t="array" ref="G77">INDEX(D$91:D$118,MATCH($B77,$B$91:$B$118,0))</f>
        <v>914397.18</v>
      </c>
      <c r="H77" s="22">
        <f t="array" ref="H77">IFERROR(C77/SUM(C$74:C$85),"-")</f>
        <v>0.32194728275420997</v>
      </c>
      <c r="I77" s="22">
        <f t="array" ref="I77">IFERROR(D77/SUM(D$74:D$85),"-")</f>
        <v>0.34308066892284583</v>
      </c>
      <c r="J77" s="22">
        <f t="array" ref="J77">IFERROR(E77/SUM(E$74:E$85),"-")</f>
        <v>0.34813862912332882</v>
      </c>
      <c r="K77" s="22">
        <f t="array" ref="K77">IFERROR(F77/SUM(F$74:F$85),"-")</f>
        <v>0.29568251780766114</v>
      </c>
      <c r="L77" s="22">
        <f t="array" ref="L77">IFERROR(G77/SUM(G$74:G$85),"-")</f>
        <v>0.38745013613867757</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253"/>
      <c r="B78" s="91" t="s">
        <v>229</v>
      </c>
      <c r="C78" s="135">
        <v>1261328.69</v>
      </c>
      <c r="D78" s="136">
        <v>765421.79876000003</v>
      </c>
      <c r="E78" s="136">
        <v>819989.71</v>
      </c>
      <c r="F78" s="136">
        <f t="array" ref="F78">INDEX(C$91:C$118,MATCH($B78,$B$91:$B$118,0))</f>
        <v>657329.96</v>
      </c>
      <c r="G78" s="137">
        <f t="array" ref="G78">INDEX(D$91:D$118,MATCH($B78,$B$91:$B$118,0))</f>
        <v>318547.21999999997</v>
      </c>
      <c r="H78" s="131">
        <f t="array" ref="H78">IFERROR(C78/SUM(C$74:C$85),"-")</f>
        <v>0.17008532988119249</v>
      </c>
      <c r="I78" s="131">
        <f t="array" ref="I78">IFERROR(D78/SUM(D$74:D$85),"-")</f>
        <v>0.10921012990621057</v>
      </c>
      <c r="J78" s="131">
        <f t="array" ref="J78">IFERROR(E78/SUM(E$74:E$85),"-")</f>
        <v>0.12253122740792806</v>
      </c>
      <c r="K78" s="131">
        <f t="array" ref="K78">IFERROR(F78/SUM(F$74:F$85),"-")</f>
        <v>0.17977761354965957</v>
      </c>
      <c r="L78" s="131">
        <f t="array" ref="L78">IFERROR(G78/SUM(G$74:G$85),"-")</f>
        <v>0.13497544224228389</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253"/>
      <c r="B79" s="2" t="s">
        <v>230</v>
      </c>
      <c r="C79" s="138">
        <v>515916.61</v>
      </c>
      <c r="D79" s="139">
        <v>219730.9467</v>
      </c>
      <c r="E79" s="139">
        <v>475819.27</v>
      </c>
      <c r="F79" s="139">
        <f t="array" ref="F79">INDEX(C$91:C$118,MATCH($B79,$B$91:$B$118,0))</f>
        <v>81870.75</v>
      </c>
      <c r="G79" s="140">
        <f t="array" ref="G79">INDEX(D$91:D$118,MATCH($B79,$B$91:$B$118,0))</f>
        <v>17732.16</v>
      </c>
      <c r="H79" s="22">
        <f t="array" ref="H79">IFERROR(C79/SUM(C$74:C$85),"-")</f>
        <v>6.9569373549282013E-2</v>
      </c>
      <c r="I79" s="22">
        <f t="array" ref="I79">IFERROR(D79/SUM(D$74:D$85),"-")</f>
        <v>3.1351139035231346E-2</v>
      </c>
      <c r="J79" s="22">
        <f t="array" ref="J79">IFERROR(E79/SUM(E$74:E$85),"-")</f>
        <v>7.1101769286158883E-2</v>
      </c>
      <c r="K79" s="22">
        <f t="array" ref="K79">IFERROR(F79/SUM(F$74:F$85),"-")</f>
        <v>2.2391384768953471E-2</v>
      </c>
      <c r="L79" s="22">
        <f t="array" ref="L79">IFERROR(G79/SUM(G$74:G$85),"-")</f>
        <v>7.5135050241874248E-3</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253"/>
      <c r="B80" s="91" t="s">
        <v>231</v>
      </c>
      <c r="C80" s="135">
        <v>29665.48</v>
      </c>
      <c r="D80" s="136">
        <v>58234.689079999996</v>
      </c>
      <c r="E80" s="136">
        <v>77246.17</v>
      </c>
      <c r="F80" s="136">
        <f t="array" ref="F80">INDEX(C$91:C$118,MATCH($B80,$B$91:$B$118,0))</f>
        <v>37873.480000000003</v>
      </c>
      <c r="G80" s="137">
        <f t="array" ref="G80">INDEX(D$91:D$118,MATCH($B80,$B$91:$B$118,0))</f>
        <v>25379.599999999999</v>
      </c>
      <c r="H80" s="131">
        <f t="array" ref="H80">IFERROR(C80/SUM(C$74:C$85),"-")</f>
        <v>4.0002760516641526E-3</v>
      </c>
      <c r="I80" s="131">
        <f t="array" ref="I80">IFERROR(D80/SUM(D$74:D$85),"-")</f>
        <v>8.3089062393802027E-3</v>
      </c>
      <c r="J80" s="131">
        <f t="array" ref="J80">IFERROR(E80/SUM(E$74:E$85),"-")</f>
        <v>1.1542910730747426E-2</v>
      </c>
      <c r="K80" s="131">
        <f t="array" ref="K80">IFERROR(F80/SUM(F$74:F$85),"-")</f>
        <v>1.0358274026062592E-2</v>
      </c>
      <c r="L80" s="131">
        <f t="array" ref="L80">IFERROR(G80/SUM(G$74:G$85),"-")</f>
        <v>1.0753893045848173E-2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253"/>
      <c r="B81" s="2" t="s">
        <v>232</v>
      </c>
      <c r="C81" s="138">
        <v>879890.38</v>
      </c>
      <c r="D81" s="139">
        <v>812924.84783999994</v>
      </c>
      <c r="E81" s="139">
        <v>796417.48</v>
      </c>
      <c r="F81" s="139">
        <f t="array" ref="F81">INDEX(C$91:C$118,MATCH($B81,$B$91:$B$118,0))</f>
        <v>483578.23</v>
      </c>
      <c r="G81" s="140">
        <f t="array" ref="G81">INDEX(D$91:D$118,MATCH($B81,$B$91:$B$118,0))</f>
        <v>270003.65999999997</v>
      </c>
      <c r="H81" s="22">
        <f t="array" ref="H81">IFERROR(C81/SUM(C$74:C$85),"-")</f>
        <v>0.1186498386408604</v>
      </c>
      <c r="I81" s="22">
        <f t="array" ref="I81">IFERROR(D81/SUM(D$74:D$85),"-")</f>
        <v>0.11598784928835028</v>
      </c>
      <c r="J81" s="22">
        <f t="array" ref="J81">IFERROR(E81/SUM(E$74:E$85),"-")</f>
        <v>0.1190088243345505</v>
      </c>
      <c r="K81" s="22">
        <f t="array" ref="K81">IFERROR(F81/SUM(F$74:F$85),"-")</f>
        <v>0.13225707855149094</v>
      </c>
      <c r="L81" s="22">
        <f t="array" ref="L81">IFERROR(G81/SUM(G$74:G$85),"-")</f>
        <v>0.11440647140331425</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253"/>
      <c r="B82" s="91" t="s">
        <v>233</v>
      </c>
      <c r="C82" s="135">
        <v>23017.66</v>
      </c>
      <c r="D82" s="136">
        <v>0</v>
      </c>
      <c r="E82" s="136">
        <v>62192.91</v>
      </c>
      <c r="F82" s="136">
        <f t="array" ref="F82">INDEX(C$91:C$118,MATCH($B82,$B$91:$B$118,0))</f>
        <v>0</v>
      </c>
      <c r="G82" s="137">
        <f t="array" ref="G82">INDEX(D$91:D$118,MATCH($B82,$B$91:$B$118,0))</f>
        <v>0</v>
      </c>
      <c r="H82" s="131">
        <f t="array" ref="H82">IFERROR(C82/SUM(C$74:C$85),"-")</f>
        <v>3.1038430547339164E-3</v>
      </c>
      <c r="I82" s="131">
        <f t="array" ref="I82">IFERROR(D82/SUM(D$74:D$85),"-")</f>
        <v>0</v>
      </c>
      <c r="J82" s="131">
        <f t="array" ref="J82">IFERROR(E82/SUM(E$74:E$85),"-")</f>
        <v>9.2934990591172217E-3</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253"/>
      <c r="B83" s="2" t="s">
        <v>234</v>
      </c>
      <c r="C83" s="138">
        <v>1200700.57</v>
      </c>
      <c r="D83" s="139">
        <v>966445.97450000001</v>
      </c>
      <c r="E83" s="139">
        <v>841031.5</v>
      </c>
      <c r="F83" s="139">
        <f t="array" ref="F83">INDEX(C$91:C$118,MATCH($B83,$B$91:$B$118,0))</f>
        <v>368863.84</v>
      </c>
      <c r="G83" s="140">
        <f t="array" ref="G83">INDEX(D$91:D$118,MATCH($B83,$B$91:$B$118,0))</f>
        <v>375874.73</v>
      </c>
      <c r="H83" s="22">
        <f t="array" ref="H83">IFERROR(C83/SUM(C$74:C$85),"-")</f>
        <v>0.16190986073343488</v>
      </c>
      <c r="I83" s="22">
        <f t="array" ref="I83">IFERROR(D83/SUM(D$74:D$85),"-")</f>
        <v>0.13789219302803446</v>
      </c>
      <c r="J83" s="22">
        <f t="array" ref="J83">IFERROR(E83/SUM(E$74:E$85),"-")</f>
        <v>0.12567550632279381</v>
      </c>
      <c r="K83" s="22">
        <f t="array" ref="K83">IFERROR(F83/SUM(F$74:F$85),"-")</f>
        <v>0.10088306469396811</v>
      </c>
      <c r="L83" s="22">
        <f t="array" ref="L83">IFERROR(G83/SUM(G$74:G$85),"-")</f>
        <v>0.15926636531139418</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253"/>
      <c r="B84" s="91" t="s">
        <v>235</v>
      </c>
      <c r="C84" s="135">
        <v>130753.23</v>
      </c>
      <c r="D84" s="136">
        <v>121194.12068000001</v>
      </c>
      <c r="E84" s="136">
        <v>102972.87</v>
      </c>
      <c r="F84" s="136">
        <f t="array" ref="F84">INDEX(C$91:C$118,MATCH($B84,$B$91:$B$118,0))</f>
        <v>118500.65</v>
      </c>
      <c r="G84" s="137">
        <f t="array" ref="G84">INDEX(D$91:D$118,MATCH($B84,$B$91:$B$118,0))</f>
        <v>149278.98000000001</v>
      </c>
      <c r="H84" s="131">
        <f t="array" ref="H84">IFERROR(C84/SUM(C$74:C$85),"-")</f>
        <v>1.7631570925086493E-2</v>
      </c>
      <c r="I84" s="131">
        <f t="array" ref="I84">IFERROR(D84/SUM(D$74:D$85),"-")</f>
        <v>1.7291937183881834E-2</v>
      </c>
      <c r="J84" s="131">
        <f t="array" ref="J84">IFERROR(E84/SUM(E$74:E$85),"-")</f>
        <v>1.5387256689863843E-2</v>
      </c>
      <c r="K84" s="131">
        <f t="array" ref="K84">IFERROR(F84/SUM(F$74:F$85),"-")</f>
        <v>3.2409543695655477E-2</v>
      </c>
      <c r="L84" s="131">
        <f t="array" ref="L84">IFERROR(G84/SUM(G$74:G$85),"-")</f>
        <v>6.3252777227115822E-2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253"/>
      <c r="B85" s="311" t="s">
        <v>164</v>
      </c>
      <c r="C85" s="355">
        <v>331736.65000000002</v>
      </c>
      <c r="D85" s="356">
        <v>1008112.90962</v>
      </c>
      <c r="E85" s="356">
        <v>610351.06000000006</v>
      </c>
      <c r="F85" s="356">
        <f t="array" ref="F85">IFERROR(SUM((INDEX(C$91:C$118,MATCH($B85,$B$91:$B$118,0))),C93,C96,C98,C99,C101,C102,C103,C105,C112,C113),"-")</f>
        <v>456938.08</v>
      </c>
      <c r="G85" s="357">
        <f t="array" ref="G85">IFERROR(SUM((INDEX(D$91:D$118,MATCH($B85,$B$91:$B$118,0))),D93,D96,D98,D99,D101,D102,D103,D105,D112,D113),"-")</f>
        <v>171286.85</v>
      </c>
      <c r="H85" s="354">
        <f t="array" ref="H85">IFERROR(C85/SUM(C$74:C$85),"-")</f>
        <v>4.4733413261956088E-2</v>
      </c>
      <c r="I85" s="354">
        <f t="array" ref="I85">IFERROR(D85/SUM(D$74:D$85),"-")</f>
        <v>0.14383721759438556</v>
      </c>
      <c r="J85" s="354">
        <f t="array" ref="J85">IFERROR(E85/SUM(E$74:E$85),"-")</f>
        <v>9.1204881743613533E-2</v>
      </c>
      <c r="K85" s="354">
        <f t="array" ref="K85">IFERROR(F85/SUM(F$74:F$85),"-")</f>
        <v>0.12497108387142956</v>
      </c>
      <c r="L85" s="354">
        <f t="array" ref="L85">IFERROR(G85/SUM(G$74:G$85),"-")</f>
        <v>7.2577994336405591E-2</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122</v>
      </c>
      <c r="B87" s="5"/>
      <c r="C87" s="341"/>
      <c r="D87" s="341"/>
      <c r="E87" s="341"/>
      <c r="F87" s="89"/>
      <c r="G87" s="342"/>
      <c r="H87" s="342"/>
      <c r="I87" s="342"/>
      <c r="J87" s="342"/>
      <c r="L87" s="341"/>
      <c r="M87" s="341"/>
      <c r="N87" s="89"/>
      <c r="O87" s="342"/>
      <c r="P87" s="342"/>
      <c r="Q87" s="342"/>
    </row>
    <row r="88" spans="1:22" ht="15" customHeight="1" x14ac:dyDescent="0.25">
      <c r="B88" s="777" t="s">
        <v>255</v>
      </c>
      <c r="C88" s="759" t="str">
        <f>$A$1</f>
        <v>West Dunbartonshire</v>
      </c>
      <c r="D88" s="760"/>
      <c r="E88" s="760"/>
      <c r="F88" s="760"/>
      <c r="G88" s="759" t="s">
        <v>101</v>
      </c>
      <c r="H88" s="760"/>
      <c r="I88" s="760"/>
      <c r="J88" s="760"/>
    </row>
    <row r="89" spans="1:22" ht="15" customHeight="1" x14ac:dyDescent="0.25">
      <c r="B89" s="777"/>
      <c r="C89" s="756" t="s">
        <v>108</v>
      </c>
      <c r="D89" s="775"/>
      <c r="E89" s="757" t="s">
        <v>115</v>
      </c>
      <c r="F89" s="757"/>
      <c r="G89" s="756" t="s">
        <v>108</v>
      </c>
      <c r="H89" s="775"/>
      <c r="I89" s="757" t="s">
        <v>115</v>
      </c>
      <c r="J89" s="757"/>
    </row>
    <row r="90" spans="1:22" ht="18" thickBot="1" x14ac:dyDescent="0.3">
      <c r="B90" s="232" t="s">
        <v>236</v>
      </c>
      <c r="C90" s="123" t="s">
        <v>113</v>
      </c>
      <c r="D90" s="125" t="s">
        <v>114</v>
      </c>
      <c r="E90" s="439" t="s">
        <v>113</v>
      </c>
      <c r="F90" s="122" t="s">
        <v>114</v>
      </c>
      <c r="G90" s="123" t="s">
        <v>113</v>
      </c>
      <c r="H90" s="125" t="s">
        <v>114</v>
      </c>
      <c r="I90" s="439" t="s">
        <v>113</v>
      </c>
      <c r="J90" s="122" t="s">
        <v>114</v>
      </c>
    </row>
    <row r="91" spans="1:22" x14ac:dyDescent="0.25">
      <c r="B91" s="343" t="s">
        <v>225</v>
      </c>
      <c r="C91" s="585">
        <v>194852.47</v>
      </c>
      <c r="D91" s="586">
        <v>30694.63</v>
      </c>
      <c r="E91" s="595">
        <f t="shared" ref="E91:E118" si="14">IFERROR((C91/SUM(C$91:C$107,C$111:C$114,C$118)),"-")</f>
        <v>5.3291518997333753E-2</v>
      </c>
      <c r="F91" s="344">
        <f t="shared" ref="F91:F118" si="15">IFERROR((D91/SUM(D$91:D$107,D$111:D$114,D$118)),"-")</f>
        <v>1.3005987805240541E-2</v>
      </c>
      <c r="G91" s="585">
        <v>2948004.5286300001</v>
      </c>
      <c r="H91" s="586">
        <v>2537509.859065</v>
      </c>
      <c r="I91" s="595">
        <f t="shared" ref="I91:I118" si="16">IFERROR((G91/SUM(G$91:G$107,G$111:G$114,G$118)),"-")</f>
        <v>3.3830310185663598E-2</v>
      </c>
      <c r="J91" s="344">
        <f t="shared" ref="J91:J118" si="17">IFERROR((H91/SUM(H$91:H$107,H$111:H$114,H$118)),"-")</f>
        <v>2.4006399672219379E-2</v>
      </c>
    </row>
    <row r="92" spans="1:22" x14ac:dyDescent="0.25">
      <c r="B92" s="2" t="s">
        <v>226</v>
      </c>
      <c r="C92" s="138">
        <v>137278.45000000001</v>
      </c>
      <c r="D92" s="140">
        <v>72011.27</v>
      </c>
      <c r="E92" s="596">
        <f t="shared" si="14"/>
        <v>3.7545211133836444E-2</v>
      </c>
      <c r="F92" s="22">
        <f t="shared" si="15"/>
        <v>3.0512754167744779E-2</v>
      </c>
      <c r="G92" s="138">
        <v>2337344.7159299999</v>
      </c>
      <c r="H92" s="140">
        <v>3669006.5422129999</v>
      </c>
      <c r="I92" s="596">
        <f t="shared" si="16"/>
        <v>2.6822583202570791E-2</v>
      </c>
      <c r="J92" s="22">
        <f t="shared" si="17"/>
        <v>3.4711052308899308E-2</v>
      </c>
    </row>
    <row r="93" spans="1:22" x14ac:dyDescent="0.25">
      <c r="B93" s="91" t="s">
        <v>237</v>
      </c>
      <c r="C93" s="135">
        <v>0</v>
      </c>
      <c r="D93" s="137">
        <v>0</v>
      </c>
      <c r="E93" s="597">
        <f t="shared" si="14"/>
        <v>0</v>
      </c>
      <c r="F93" s="131">
        <f t="shared" si="15"/>
        <v>0</v>
      </c>
      <c r="G93" s="135">
        <v>1529661.96</v>
      </c>
      <c r="H93" s="137">
        <v>1409983.197493</v>
      </c>
      <c r="I93" s="597">
        <f t="shared" si="16"/>
        <v>1.7553887072914016E-2</v>
      </c>
      <c r="J93" s="131">
        <f t="shared" si="17"/>
        <v>1.333930587469837E-2</v>
      </c>
    </row>
    <row r="94" spans="1:22" x14ac:dyDescent="0.25">
      <c r="B94" s="2" t="s">
        <v>227</v>
      </c>
      <c r="C94" s="138">
        <v>38145.64</v>
      </c>
      <c r="D94" s="140">
        <v>14832.07</v>
      </c>
      <c r="E94" s="596">
        <f t="shared" si="14"/>
        <v>1.0432708903948994E-2</v>
      </c>
      <c r="F94" s="22">
        <f t="shared" si="15"/>
        <v>6.2846732977877252E-3</v>
      </c>
      <c r="G94" s="138">
        <v>2322996.2316299998</v>
      </c>
      <c r="H94" s="140">
        <v>2161710.806262</v>
      </c>
      <c r="I94" s="596">
        <f t="shared" si="16"/>
        <v>2.6657924814210473E-2</v>
      </c>
      <c r="J94" s="22">
        <f t="shared" si="17"/>
        <v>2.0451110132830363E-2</v>
      </c>
    </row>
    <row r="95" spans="1:22" x14ac:dyDescent="0.25">
      <c r="B95" s="91" t="s">
        <v>228</v>
      </c>
      <c r="C95" s="135">
        <v>1081118.9099999999</v>
      </c>
      <c r="D95" s="137">
        <v>914397.18</v>
      </c>
      <c r="E95" s="597">
        <f t="shared" si="14"/>
        <v>0.29568251780766114</v>
      </c>
      <c r="F95" s="131">
        <f t="shared" si="15"/>
        <v>0.38745013613867768</v>
      </c>
      <c r="G95" s="135">
        <v>9845767.9155000001</v>
      </c>
      <c r="H95" s="137">
        <v>14986267.793243</v>
      </c>
      <c r="I95" s="597">
        <f t="shared" si="16"/>
        <v>0.11298672690717042</v>
      </c>
      <c r="J95" s="131">
        <f t="shared" si="17"/>
        <v>0.14177928529194533</v>
      </c>
    </row>
    <row r="96" spans="1:22" x14ac:dyDescent="0.25">
      <c r="B96" s="2" t="s">
        <v>238</v>
      </c>
      <c r="C96" s="138">
        <v>1353.84</v>
      </c>
      <c r="D96" s="140">
        <v>14971.35</v>
      </c>
      <c r="E96" s="596">
        <f t="shared" si="14"/>
        <v>3.7027085199048453E-4</v>
      </c>
      <c r="F96" s="22">
        <f t="shared" si="15"/>
        <v>6.3436892879304282E-3</v>
      </c>
      <c r="G96" s="138">
        <v>73983.631800000003</v>
      </c>
      <c r="H96" s="140">
        <v>132593.42741999999</v>
      </c>
      <c r="I96" s="596">
        <f t="shared" si="16"/>
        <v>8.4901131872381166E-4</v>
      </c>
      <c r="J96" s="22">
        <f t="shared" si="17"/>
        <v>1.2544151508151421E-3</v>
      </c>
    </row>
    <row r="97" spans="2:10" x14ac:dyDescent="0.25">
      <c r="B97" s="91" t="s">
        <v>229</v>
      </c>
      <c r="C97" s="135">
        <v>657329.96</v>
      </c>
      <c r="D97" s="137">
        <v>318547.21999999997</v>
      </c>
      <c r="E97" s="597">
        <f t="shared" si="14"/>
        <v>0.17977761354965957</v>
      </c>
      <c r="F97" s="131">
        <f t="shared" si="15"/>
        <v>0.13497544224228392</v>
      </c>
      <c r="G97" s="135">
        <v>23924675.912889998</v>
      </c>
      <c r="H97" s="137">
        <v>19257557.379264999</v>
      </c>
      <c r="I97" s="597">
        <f t="shared" si="16"/>
        <v>0.2745515481282787</v>
      </c>
      <c r="J97" s="131">
        <f t="shared" si="17"/>
        <v>0.18218830461122987</v>
      </c>
    </row>
    <row r="98" spans="2:10" x14ac:dyDescent="0.25">
      <c r="B98" s="2" t="s">
        <v>239</v>
      </c>
      <c r="C98" s="138">
        <v>6940.61</v>
      </c>
      <c r="D98" s="140">
        <v>2953.33</v>
      </c>
      <c r="E98" s="596">
        <f t="shared" si="14"/>
        <v>1.8982343393855084E-3</v>
      </c>
      <c r="F98" s="22">
        <f t="shared" si="15"/>
        <v>1.2513906818505725E-3</v>
      </c>
      <c r="G98" s="138">
        <v>135119.31349999999</v>
      </c>
      <c r="H98" s="140">
        <v>244758.82475</v>
      </c>
      <c r="I98" s="596">
        <f t="shared" si="16"/>
        <v>1.5505838757660327E-3</v>
      </c>
      <c r="J98" s="22">
        <f t="shared" si="17"/>
        <v>2.3155686072550896E-3</v>
      </c>
    </row>
    <row r="99" spans="2:10" x14ac:dyDescent="0.25">
      <c r="B99" s="91" t="s">
        <v>240</v>
      </c>
      <c r="C99" s="135">
        <v>0</v>
      </c>
      <c r="D99" s="137">
        <v>630.66999999999996</v>
      </c>
      <c r="E99" s="597">
        <f t="shared" si="14"/>
        <v>0</v>
      </c>
      <c r="F99" s="131">
        <f t="shared" si="15"/>
        <v>2.6722870838094645E-4</v>
      </c>
      <c r="G99" s="135">
        <v>270663.04499999998</v>
      </c>
      <c r="H99" s="137">
        <v>499992.9682</v>
      </c>
      <c r="I99" s="597">
        <f t="shared" si="16"/>
        <v>3.1060382300028199E-3</v>
      </c>
      <c r="J99" s="131">
        <f t="shared" si="17"/>
        <v>4.7302401545471235E-3</v>
      </c>
    </row>
    <row r="100" spans="2:10" x14ac:dyDescent="0.25">
      <c r="B100" s="2" t="s">
        <v>231</v>
      </c>
      <c r="C100" s="138">
        <v>37873.480000000003</v>
      </c>
      <c r="D100" s="140">
        <v>25379.599999999999</v>
      </c>
      <c r="E100" s="596">
        <f t="shared" si="14"/>
        <v>1.035827402606259E-2</v>
      </c>
      <c r="F100" s="22">
        <f t="shared" si="15"/>
        <v>1.0753893045848175E-2</v>
      </c>
      <c r="G100" s="138">
        <v>2139593.7946299999</v>
      </c>
      <c r="H100" s="140">
        <v>1971022.6805130001</v>
      </c>
      <c r="I100" s="596">
        <f t="shared" si="16"/>
        <v>2.4553260024092253E-2</v>
      </c>
      <c r="J100" s="22">
        <f t="shared" si="17"/>
        <v>1.864708350289495E-2</v>
      </c>
    </row>
    <row r="101" spans="2:10" x14ac:dyDescent="0.25">
      <c r="B101" s="91" t="s">
        <v>241</v>
      </c>
      <c r="C101" s="135">
        <v>172145.01</v>
      </c>
      <c r="D101" s="137">
        <v>21106.73</v>
      </c>
      <c r="E101" s="597">
        <f t="shared" si="14"/>
        <v>4.7081102285802222E-2</v>
      </c>
      <c r="F101" s="131">
        <f t="shared" si="15"/>
        <v>8.9433843310215717E-3</v>
      </c>
      <c r="G101" s="135">
        <v>1267001.486</v>
      </c>
      <c r="H101" s="137">
        <v>2069497.8693520001</v>
      </c>
      <c r="I101" s="597">
        <f t="shared" si="16"/>
        <v>1.4539683660864685E-2</v>
      </c>
      <c r="J101" s="131">
        <f t="shared" si="17"/>
        <v>1.9578719189992294E-2</v>
      </c>
    </row>
    <row r="102" spans="2:10" x14ac:dyDescent="0.25">
      <c r="B102" s="2" t="s">
        <v>242</v>
      </c>
      <c r="C102" s="138">
        <v>5420.02</v>
      </c>
      <c r="D102" s="140">
        <v>4192.4399999999996</v>
      </c>
      <c r="E102" s="596">
        <f t="shared" si="14"/>
        <v>1.4823579028581415E-3</v>
      </c>
      <c r="F102" s="22">
        <f t="shared" si="15"/>
        <v>1.7764287601512918E-3</v>
      </c>
      <c r="G102" s="138">
        <v>62319.131000000001</v>
      </c>
      <c r="H102" s="140">
        <v>189984.24400000001</v>
      </c>
      <c r="I102" s="596">
        <f t="shared" si="16"/>
        <v>7.1515342386898034E-4</v>
      </c>
      <c r="J102" s="22">
        <f t="shared" si="17"/>
        <v>1.7973674768574043E-3</v>
      </c>
    </row>
    <row r="103" spans="2:10" x14ac:dyDescent="0.25">
      <c r="B103" s="91" t="s">
        <v>243</v>
      </c>
      <c r="C103" s="135">
        <v>2613</v>
      </c>
      <c r="D103" s="137">
        <v>0</v>
      </c>
      <c r="E103" s="597">
        <f t="shared" si="14"/>
        <v>7.1464703085382026E-4</v>
      </c>
      <c r="F103" s="131">
        <f t="shared" si="15"/>
        <v>0</v>
      </c>
      <c r="G103" s="135">
        <v>184544.51790000001</v>
      </c>
      <c r="H103" s="137">
        <v>916645.69733999996</v>
      </c>
      <c r="I103" s="597">
        <f t="shared" si="16"/>
        <v>2.117770927075914E-3</v>
      </c>
      <c r="J103" s="131">
        <f t="shared" si="17"/>
        <v>8.6720305300695966E-3</v>
      </c>
    </row>
    <row r="104" spans="2:10" x14ac:dyDescent="0.25">
      <c r="B104" s="2" t="s">
        <v>230</v>
      </c>
      <c r="C104" s="138">
        <v>81870.75</v>
      </c>
      <c r="D104" s="140">
        <v>17732.16</v>
      </c>
      <c r="E104" s="596">
        <f t="shared" si="14"/>
        <v>2.2391384768953467E-2</v>
      </c>
      <c r="F104" s="22">
        <f t="shared" si="15"/>
        <v>7.5135050241874257E-3</v>
      </c>
      <c r="G104" s="138">
        <v>7152808.4348999998</v>
      </c>
      <c r="H104" s="140">
        <v>11218673.955836</v>
      </c>
      <c r="I104" s="596">
        <f t="shared" si="16"/>
        <v>8.2083228061983995E-2</v>
      </c>
      <c r="J104" s="22">
        <f t="shared" si="17"/>
        <v>0.10613553670106889</v>
      </c>
    </row>
    <row r="105" spans="2:10" x14ac:dyDescent="0.25">
      <c r="B105" s="91" t="s">
        <v>244</v>
      </c>
      <c r="C105" s="135">
        <v>0</v>
      </c>
      <c r="D105" s="137">
        <v>510</v>
      </c>
      <c r="E105" s="597">
        <f t="shared" si="14"/>
        <v>0</v>
      </c>
      <c r="F105" s="131">
        <f t="shared" si="15"/>
        <v>2.1609818331977534E-4</v>
      </c>
      <c r="G105" s="135">
        <v>28182.1502</v>
      </c>
      <c r="H105" s="137">
        <v>65075.588999</v>
      </c>
      <c r="I105" s="597">
        <f t="shared" si="16"/>
        <v>3.2340889361117482E-4</v>
      </c>
      <c r="J105" s="131">
        <f t="shared" si="17"/>
        <v>6.1565498665321994E-4</v>
      </c>
    </row>
    <row r="106" spans="2:10" x14ac:dyDescent="0.25">
      <c r="B106" s="2" t="s">
        <v>234</v>
      </c>
      <c r="C106" s="138">
        <v>368863.84</v>
      </c>
      <c r="D106" s="140">
        <v>375874.73</v>
      </c>
      <c r="E106" s="596">
        <f t="shared" si="14"/>
        <v>0.1008830646939681</v>
      </c>
      <c r="F106" s="22">
        <f t="shared" si="15"/>
        <v>0.15926636531139421</v>
      </c>
      <c r="G106" s="138">
        <v>14165479.93117</v>
      </c>
      <c r="H106" s="140">
        <v>13774311.380449999</v>
      </c>
      <c r="I106" s="596">
        <f t="shared" si="16"/>
        <v>0.16255829166686475</v>
      </c>
      <c r="J106" s="22">
        <f t="shared" si="17"/>
        <v>0.1303134342620941</v>
      </c>
    </row>
    <row r="107" spans="2:10" x14ac:dyDescent="0.25">
      <c r="B107" s="91" t="s">
        <v>232</v>
      </c>
      <c r="C107" s="135">
        <v>483578.23</v>
      </c>
      <c r="D107" s="137">
        <v>270003.65999999997</v>
      </c>
      <c r="E107" s="597">
        <f t="shared" si="14"/>
        <v>0.13225707855149094</v>
      </c>
      <c r="F107" s="131">
        <f t="shared" si="15"/>
        <v>0.11440647140331428</v>
      </c>
      <c r="G107" s="135">
        <v>5269116.9512999998</v>
      </c>
      <c r="H107" s="137">
        <v>7260705.9765309999</v>
      </c>
      <c r="I107" s="597">
        <f t="shared" si="16"/>
        <v>6.0466617040733098E-2</v>
      </c>
      <c r="J107" s="131">
        <f t="shared" si="17"/>
        <v>6.8690731960072429E-2</v>
      </c>
    </row>
    <row r="108" spans="2:10" x14ac:dyDescent="0.25">
      <c r="B108" s="345" t="s">
        <v>245</v>
      </c>
      <c r="C108" s="587">
        <v>45731.54</v>
      </c>
      <c r="D108" s="588">
        <v>0</v>
      </c>
      <c r="E108" s="598">
        <f t="shared" si="14"/>
        <v>1.2507427966847576E-2</v>
      </c>
      <c r="F108" s="346">
        <f t="shared" si="15"/>
        <v>0</v>
      </c>
      <c r="G108" s="587">
        <v>132718.1005</v>
      </c>
      <c r="H108" s="588">
        <v>47126.460500000001</v>
      </c>
      <c r="I108" s="598">
        <f t="shared" si="16"/>
        <v>1.523028361579086E-3</v>
      </c>
      <c r="J108" s="346">
        <f t="shared" si="17"/>
        <v>4.4584522178641893E-4</v>
      </c>
    </row>
    <row r="109" spans="2:10" x14ac:dyDescent="0.25">
      <c r="B109" s="347" t="s">
        <v>246</v>
      </c>
      <c r="C109" s="589">
        <v>90636</v>
      </c>
      <c r="D109" s="590">
        <v>0</v>
      </c>
      <c r="E109" s="599">
        <f t="shared" si="14"/>
        <v>2.4788652234392215E-2</v>
      </c>
      <c r="F109" s="348">
        <f t="shared" si="15"/>
        <v>0</v>
      </c>
      <c r="G109" s="589">
        <v>296308.576</v>
      </c>
      <c r="H109" s="590">
        <v>1299254.4350000001</v>
      </c>
      <c r="I109" s="599">
        <f t="shared" si="16"/>
        <v>3.4003377333381296E-3</v>
      </c>
      <c r="J109" s="348">
        <f t="shared" si="17"/>
        <v>1.2291743864989891E-2</v>
      </c>
    </row>
    <row r="110" spans="2:10" x14ac:dyDescent="0.25">
      <c r="B110" s="349" t="s">
        <v>247</v>
      </c>
      <c r="C110" s="591">
        <v>122534.27</v>
      </c>
      <c r="D110" s="592">
        <v>0</v>
      </c>
      <c r="E110" s="600">
        <f t="shared" si="14"/>
        <v>3.351272569205524E-2</v>
      </c>
      <c r="F110" s="350">
        <f t="shared" si="15"/>
        <v>0</v>
      </c>
      <c r="G110" s="591">
        <v>148285.26999999999</v>
      </c>
      <c r="H110" s="592">
        <v>75734.64</v>
      </c>
      <c r="I110" s="600">
        <f t="shared" si="16"/>
        <v>1.701671972124197E-3</v>
      </c>
      <c r="J110" s="350">
        <f t="shared" si="17"/>
        <v>7.1649614695155374E-4</v>
      </c>
    </row>
    <row r="111" spans="2:10" x14ac:dyDescent="0.25">
      <c r="B111" s="2" t="s">
        <v>233</v>
      </c>
      <c r="C111" s="138">
        <v>0</v>
      </c>
      <c r="D111" s="140">
        <v>0</v>
      </c>
      <c r="E111" s="596">
        <f t="shared" si="14"/>
        <v>0</v>
      </c>
      <c r="F111" s="22">
        <f t="shared" si="15"/>
        <v>0</v>
      </c>
      <c r="G111" s="138">
        <v>343688.04590000003</v>
      </c>
      <c r="H111" s="140">
        <v>524566.26304999995</v>
      </c>
      <c r="I111" s="596">
        <f t="shared" si="16"/>
        <v>3.9440486223760772E-3</v>
      </c>
      <c r="J111" s="22">
        <f t="shared" si="17"/>
        <v>4.9627185960889253E-3</v>
      </c>
    </row>
    <row r="112" spans="2:10" x14ac:dyDescent="0.25">
      <c r="B112" s="91" t="s">
        <v>248</v>
      </c>
      <c r="C112" s="135">
        <v>9979.19</v>
      </c>
      <c r="D112" s="137">
        <v>4039.53</v>
      </c>
      <c r="E112" s="597">
        <f t="shared" si="14"/>
        <v>2.7292761208672542E-3</v>
      </c>
      <c r="F112" s="131">
        <f t="shared" si="15"/>
        <v>1.7116374401288865E-3</v>
      </c>
      <c r="G112" s="135">
        <v>449778.05040000001</v>
      </c>
      <c r="H112" s="137">
        <v>270526.95711000002</v>
      </c>
      <c r="I112" s="597">
        <f t="shared" si="16"/>
        <v>5.1615018945735105E-3</v>
      </c>
      <c r="J112" s="131">
        <f t="shared" si="17"/>
        <v>2.5593509445062819E-3</v>
      </c>
    </row>
    <row r="113" spans="1:10" x14ac:dyDescent="0.25">
      <c r="B113" s="2" t="s">
        <v>249</v>
      </c>
      <c r="C113" s="138">
        <v>0</v>
      </c>
      <c r="D113" s="140">
        <v>0</v>
      </c>
      <c r="E113" s="596">
        <f t="shared" si="14"/>
        <v>0</v>
      </c>
      <c r="F113" s="22">
        <f t="shared" si="15"/>
        <v>0</v>
      </c>
      <c r="G113" s="138">
        <v>432297.89880000002</v>
      </c>
      <c r="H113" s="140">
        <v>863015.962833</v>
      </c>
      <c r="I113" s="596">
        <f t="shared" si="16"/>
        <v>4.9609055437275906E-3</v>
      </c>
      <c r="J113" s="22">
        <f t="shared" si="17"/>
        <v>8.1646603473328697E-3</v>
      </c>
    </row>
    <row r="114" spans="1:10" x14ac:dyDescent="0.25">
      <c r="B114" s="91" t="s">
        <v>250</v>
      </c>
      <c r="C114" s="135">
        <v>118500.65</v>
      </c>
      <c r="D114" s="137">
        <v>149278.98000000001</v>
      </c>
      <c r="E114" s="597">
        <f t="shared" si="14"/>
        <v>3.2409543695655477E-2</v>
      </c>
      <c r="F114" s="131">
        <f t="shared" si="15"/>
        <v>6.3252777227115836E-2</v>
      </c>
      <c r="G114" s="135">
        <v>2819721.5892000003</v>
      </c>
      <c r="H114" s="137">
        <v>4785741.2374949995</v>
      </c>
      <c r="I114" s="597">
        <f t="shared" si="16"/>
        <v>3.2358178243429979E-2</v>
      </c>
      <c r="J114" s="131">
        <f t="shared" si="17"/>
        <v>4.52760474859632E-2</v>
      </c>
    </row>
    <row r="115" spans="1:10" x14ac:dyDescent="0.25">
      <c r="B115" s="345" t="s">
        <v>251</v>
      </c>
      <c r="C115" s="587">
        <v>40825.21</v>
      </c>
      <c r="D115" s="588">
        <v>0</v>
      </c>
      <c r="E115" s="598">
        <f t="shared" si="14"/>
        <v>1.1165562614038917E-2</v>
      </c>
      <c r="F115" s="346">
        <f t="shared" si="15"/>
        <v>0</v>
      </c>
      <c r="G115" s="587">
        <v>1032039.0999</v>
      </c>
      <c r="H115" s="588">
        <v>2041551.696305</v>
      </c>
      <c r="I115" s="598">
        <f t="shared" si="16"/>
        <v>1.1843334205994394E-2</v>
      </c>
      <c r="J115" s="346">
        <f t="shared" si="17"/>
        <v>1.9314331251920405E-2</v>
      </c>
    </row>
    <row r="116" spans="1:10" x14ac:dyDescent="0.25">
      <c r="B116" s="347" t="s">
        <v>252</v>
      </c>
      <c r="C116" s="589">
        <v>9789.9</v>
      </c>
      <c r="D116" s="590">
        <v>0</v>
      </c>
      <c r="E116" s="599">
        <f t="shared" si="14"/>
        <v>2.6775059193860752E-3</v>
      </c>
      <c r="F116" s="348">
        <f t="shared" si="15"/>
        <v>0</v>
      </c>
      <c r="G116" s="589">
        <v>332960.47859999997</v>
      </c>
      <c r="H116" s="590">
        <v>777410.80702299997</v>
      </c>
      <c r="I116" s="599">
        <f t="shared" si="16"/>
        <v>3.8209426617942461E-3</v>
      </c>
      <c r="J116" s="348">
        <f t="shared" si="17"/>
        <v>7.3547830666452945E-3</v>
      </c>
    </row>
    <row r="117" spans="1:10" x14ac:dyDescent="0.25">
      <c r="B117" s="349" t="s">
        <v>253</v>
      </c>
      <c r="C117" s="591">
        <v>30961.77</v>
      </c>
      <c r="D117" s="592">
        <v>34136.57</v>
      </c>
      <c r="E117" s="600">
        <f t="shared" si="14"/>
        <v>8.4679437430076106E-3</v>
      </c>
      <c r="F117" s="350">
        <f t="shared" si="15"/>
        <v>1.4464413258369299E-2</v>
      </c>
      <c r="G117" s="591">
        <v>755674.46680000005</v>
      </c>
      <c r="H117" s="592">
        <v>1049631.5256950001</v>
      </c>
      <c r="I117" s="600">
        <f t="shared" si="16"/>
        <v>8.6718664652494296E-3</v>
      </c>
      <c r="J117" s="350">
        <f t="shared" si="17"/>
        <v>9.9301580344126322E-3</v>
      </c>
    </row>
    <row r="118" spans="1:10" ht="15.75" thickBot="1" x14ac:dyDescent="0.3">
      <c r="B118" s="358" t="s">
        <v>164</v>
      </c>
      <c r="C118" s="593">
        <v>258486.41</v>
      </c>
      <c r="D118" s="594">
        <v>122882.8</v>
      </c>
      <c r="E118" s="601">
        <f t="shared" si="14"/>
        <v>7.0695195339672112E-2</v>
      </c>
      <c r="F118" s="359">
        <f t="shared" si="15"/>
        <v>5.2068136943622133E-2</v>
      </c>
      <c r="G118" s="593">
        <v>9438175.9415000007</v>
      </c>
      <c r="H118" s="594">
        <v>16892243.255410001</v>
      </c>
      <c r="I118" s="601">
        <f t="shared" si="16"/>
        <v>0.1083093382614973</v>
      </c>
      <c r="J118" s="359">
        <f t="shared" si="17"/>
        <v>0.15981098221196585</v>
      </c>
    </row>
    <row r="119" spans="1:10" x14ac:dyDescent="0.25">
      <c r="D119" s="17"/>
      <c r="E119" s="253"/>
    </row>
    <row r="120" spans="1:10" x14ac:dyDescent="0.25">
      <c r="A120" s="10" t="s">
        <v>256</v>
      </c>
    </row>
    <row r="121" spans="1:10" x14ac:dyDescent="0.25">
      <c r="A121" s="10" t="s">
        <v>257</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D98F0-7B5D-45E8-A7D9-39CBBBED4DE2}">
  <dimension ref="A1:A2"/>
  <sheetViews>
    <sheetView workbookViewId="0"/>
  </sheetViews>
  <sheetFormatPr defaultRowHeight="15" x14ac:dyDescent="0.25"/>
  <cols>
    <col min="1" max="16384" width="9.140625" style="2"/>
  </cols>
  <sheetData>
    <row r="1" spans="1:1" x14ac:dyDescent="0.25">
      <c r="A1" s="749" t="s">
        <v>15</v>
      </c>
    </row>
    <row r="2" spans="1:1" x14ac:dyDescent="0.25">
      <c r="A2" s="750" t="s">
        <v>516</v>
      </c>
    </row>
  </sheetData>
  <hyperlinks>
    <hyperlink ref="A1" location="Contents!A1" display="Contents!A1" xr:uid="{B355557B-668B-4F44-A21F-727FB6BFE24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2" t="s">
        <v>1</v>
      </c>
      <c r="B1" s="752"/>
      <c r="C1" s="752"/>
      <c r="O1" s="142"/>
    </row>
    <row r="2" spans="1:15" x14ac:dyDescent="0.25">
      <c r="A2" s="5" t="s">
        <v>10</v>
      </c>
    </row>
    <row r="3" spans="1:15" x14ac:dyDescent="0.25">
      <c r="A3" s="142" t="s">
        <v>15</v>
      </c>
    </row>
    <row r="4" spans="1:15" x14ac:dyDescent="0.25">
      <c r="A4" s="5"/>
    </row>
    <row r="5" spans="1:15" x14ac:dyDescent="0.25">
      <c r="A5" s="141" t="s">
        <v>258</v>
      </c>
      <c r="C5" s="142" t="s">
        <v>33</v>
      </c>
    </row>
    <row r="6" spans="1:15" x14ac:dyDescent="0.25">
      <c r="A6" s="141" t="s">
        <v>259</v>
      </c>
      <c r="C6" s="142" t="s">
        <v>35</v>
      </c>
    </row>
    <row r="7" spans="1:15" x14ac:dyDescent="0.25">
      <c r="A7" s="141"/>
      <c r="C7" s="142"/>
    </row>
    <row r="8" spans="1:15" x14ac:dyDescent="0.25">
      <c r="A8" s="745" t="s">
        <v>260</v>
      </c>
      <c r="B8"/>
      <c r="C8"/>
      <c r="D8"/>
      <c r="E8"/>
    </row>
    <row r="9" spans="1:15" x14ac:dyDescent="0.25">
      <c r="A9" s="5"/>
    </row>
    <row r="10" spans="1:15" x14ac:dyDescent="0.25">
      <c r="B10" s="778" t="s">
        <v>258</v>
      </c>
      <c r="C10" s="756" t="str">
        <f>$A$1</f>
        <v>West Dunbartonshire</v>
      </c>
      <c r="D10" s="757"/>
      <c r="E10" s="757"/>
      <c r="F10" s="756" t="s">
        <v>101</v>
      </c>
      <c r="G10" s="757"/>
      <c r="H10" s="757"/>
    </row>
    <row r="11" spans="1:15" ht="15.75" thickBot="1" x14ac:dyDescent="0.3">
      <c r="B11" s="779"/>
      <c r="C11" s="143" t="s">
        <v>261</v>
      </c>
      <c r="D11" s="94" t="s">
        <v>262</v>
      </c>
      <c r="E11" s="290" t="s">
        <v>263</v>
      </c>
      <c r="F11" s="143" t="s">
        <v>261</v>
      </c>
      <c r="G11" s="94" t="s">
        <v>262</v>
      </c>
      <c r="H11" s="290" t="s">
        <v>263</v>
      </c>
    </row>
    <row r="12" spans="1:15" x14ac:dyDescent="0.25">
      <c r="B12" s="85" t="s">
        <v>108</v>
      </c>
      <c r="C12" s="29"/>
      <c r="D12" s="90"/>
      <c r="E12" s="90"/>
      <c r="F12" s="29"/>
      <c r="G12" s="90"/>
      <c r="H12" s="90"/>
    </row>
    <row r="13" spans="1:15" x14ac:dyDescent="0.25">
      <c r="B13" s="148" t="s">
        <v>109</v>
      </c>
      <c r="C13" s="144">
        <v>709947</v>
      </c>
      <c r="D13" s="145">
        <v>478589</v>
      </c>
      <c r="E13" s="150">
        <f>SUM(C13:D13)</f>
        <v>1188536</v>
      </c>
      <c r="F13" s="144">
        <v>14382414.17</v>
      </c>
      <c r="G13" s="145">
        <v>12300227.789999999</v>
      </c>
      <c r="H13" s="150">
        <f>SUM(F13:G13)</f>
        <v>26682641.960000001</v>
      </c>
    </row>
    <row r="14" spans="1:15" x14ac:dyDescent="0.25">
      <c r="B14" s="149" t="s">
        <v>111</v>
      </c>
      <c r="C14" s="146">
        <v>697189</v>
      </c>
      <c r="D14" s="147">
        <v>500280</v>
      </c>
      <c r="E14" s="151">
        <f t="shared" ref="E14:E17" si="0">SUM(C14:D14)</f>
        <v>1197469</v>
      </c>
      <c r="F14" s="146">
        <v>14914416.17</v>
      </c>
      <c r="G14" s="147">
        <v>11198110.119999999</v>
      </c>
      <c r="H14" s="151">
        <f t="shared" ref="H14:H17" si="1">SUM(F14:G14)</f>
        <v>26112526.289999999</v>
      </c>
    </row>
    <row r="15" spans="1:15" ht="15.75" customHeight="1" x14ac:dyDescent="0.25">
      <c r="B15" s="360" t="s">
        <v>112</v>
      </c>
      <c r="C15" s="144">
        <v>730767</v>
      </c>
      <c r="D15" s="145">
        <v>491604</v>
      </c>
      <c r="E15" s="361">
        <f t="shared" si="0"/>
        <v>1222371</v>
      </c>
      <c r="F15" s="144">
        <v>15249183.859999999</v>
      </c>
      <c r="G15" s="145">
        <v>13035484.51</v>
      </c>
      <c r="H15" s="361">
        <f t="shared" si="1"/>
        <v>28284668.369999997</v>
      </c>
    </row>
    <row r="16" spans="1:15" ht="15.75" customHeight="1" x14ac:dyDescent="0.25">
      <c r="B16" s="491" t="s">
        <v>113</v>
      </c>
      <c r="C16" s="146">
        <v>771396</v>
      </c>
      <c r="D16" s="147">
        <v>381783.25</v>
      </c>
      <c r="E16" s="609">
        <f t="shared" si="0"/>
        <v>1153179.25</v>
      </c>
      <c r="F16" s="146">
        <v>15848922.6</v>
      </c>
      <c r="G16" s="147">
        <v>10939560.699999999</v>
      </c>
      <c r="H16" s="609">
        <f t="shared" si="1"/>
        <v>26788483.299999997</v>
      </c>
    </row>
    <row r="17" spans="1:14" ht="15.75" customHeight="1" x14ac:dyDescent="0.25">
      <c r="B17" s="611" t="s">
        <v>114</v>
      </c>
      <c r="C17" s="612">
        <v>771396</v>
      </c>
      <c r="D17" s="613">
        <v>538583</v>
      </c>
      <c r="E17" s="614">
        <f t="shared" si="0"/>
        <v>1309979</v>
      </c>
      <c r="F17" s="612">
        <v>13001579.210000001</v>
      </c>
      <c r="G17" s="613">
        <v>11763495.35</v>
      </c>
      <c r="H17" s="614">
        <f t="shared" si="1"/>
        <v>24765074.560000002</v>
      </c>
    </row>
    <row r="18" spans="1:14" x14ac:dyDescent="0.25">
      <c r="B18" s="5" t="s">
        <v>115</v>
      </c>
      <c r="C18" s="92"/>
      <c r="F18" s="92"/>
      <c r="J18" s="322"/>
    </row>
    <row r="19" spans="1:14" x14ac:dyDescent="0.25">
      <c r="B19" s="148" t="s">
        <v>109</v>
      </c>
      <c r="C19" s="153">
        <f>IFERROR(C13/$E13,"-")</f>
        <v>0.59732898288314362</v>
      </c>
      <c r="D19" s="126">
        <f>IFERROR(D13/$E13,"-")</f>
        <v>0.40267101711685638</v>
      </c>
      <c r="E19" s="472"/>
      <c r="F19" s="153">
        <f>IFERROR(F13/$H13,"-")</f>
        <v>0.5390176202027035</v>
      </c>
      <c r="G19" s="126">
        <f>IFERROR(G13/$H13,"-")</f>
        <v>0.46098237979729645</v>
      </c>
      <c r="H19" s="472"/>
    </row>
    <row r="20" spans="1:14" x14ac:dyDescent="0.25">
      <c r="B20" s="149" t="s">
        <v>111</v>
      </c>
      <c r="C20" s="152">
        <f t="shared" ref="C20:D23" si="2">IFERROR(C14/$E14,"-")</f>
        <v>0.58221882988202622</v>
      </c>
      <c r="D20" s="127">
        <f t="shared" si="2"/>
        <v>0.41778117011797383</v>
      </c>
      <c r="E20" s="473"/>
      <c r="F20" s="152">
        <f t="shared" ref="F20:G20" si="3">IFERROR(F14/$H14,"-")</f>
        <v>0.57115945061629658</v>
      </c>
      <c r="G20" s="127">
        <f t="shared" si="3"/>
        <v>0.42884054938370347</v>
      </c>
      <c r="H20" s="473"/>
    </row>
    <row r="21" spans="1:14" x14ac:dyDescent="0.25">
      <c r="B21" s="360" t="s">
        <v>112</v>
      </c>
      <c r="C21" s="363">
        <f t="shared" si="2"/>
        <v>0.59782750081603708</v>
      </c>
      <c r="D21" s="362">
        <f t="shared" si="2"/>
        <v>0.40217249918396297</v>
      </c>
      <c r="E21" s="362"/>
      <c r="F21" s="363">
        <f t="shared" ref="F21:G21" si="4">IFERROR(F15/$H15,"-")</f>
        <v>0.53913249611135539</v>
      </c>
      <c r="G21" s="362">
        <f t="shared" si="4"/>
        <v>0.46086750388864473</v>
      </c>
      <c r="H21" s="362"/>
    </row>
    <row r="22" spans="1:14" x14ac:dyDescent="0.25">
      <c r="B22" s="491" t="s">
        <v>113</v>
      </c>
      <c r="C22" s="610">
        <f t="shared" si="2"/>
        <v>0.66892983029307884</v>
      </c>
      <c r="D22" s="492">
        <f t="shared" si="2"/>
        <v>0.3310701697069211</v>
      </c>
      <c r="E22" s="492"/>
      <c r="F22" s="610">
        <f t="shared" ref="F22:G22" si="5">IFERROR(F16/$H16,"-")</f>
        <v>0.59163194954004739</v>
      </c>
      <c r="G22" s="492">
        <f t="shared" si="5"/>
        <v>0.40836805045995273</v>
      </c>
      <c r="H22" s="492"/>
    </row>
    <row r="23" spans="1:14" ht="15.75" thickBot="1" x14ac:dyDescent="0.3">
      <c r="B23" s="615" t="s">
        <v>114</v>
      </c>
      <c r="C23" s="616">
        <f t="shared" si="2"/>
        <v>0.58886134815901625</v>
      </c>
      <c r="D23" s="617">
        <f t="shared" si="2"/>
        <v>0.41113865184098369</v>
      </c>
      <c r="E23" s="617"/>
      <c r="F23" s="616">
        <f t="shared" ref="F23:G23" si="6">IFERROR(F17/$H17,"-")</f>
        <v>0.52499657041210213</v>
      </c>
      <c r="G23" s="617">
        <f t="shared" si="6"/>
        <v>0.47500342958789776</v>
      </c>
      <c r="H23" s="617"/>
    </row>
    <row r="24" spans="1:14" ht="15.75" customHeight="1" x14ac:dyDescent="0.25">
      <c r="B24" s="491"/>
      <c r="C24" s="492"/>
      <c r="D24" s="492"/>
      <c r="E24" s="492"/>
      <c r="F24" s="322"/>
      <c r="G24" s="322"/>
      <c r="H24" s="322"/>
    </row>
    <row r="25" spans="1:14" ht="14.25" customHeight="1" x14ac:dyDescent="0.25">
      <c r="A25" s="745" t="s">
        <v>264</v>
      </c>
      <c r="B25"/>
      <c r="C25"/>
      <c r="D25"/>
    </row>
    <row r="26" spans="1:14" x14ac:dyDescent="0.25">
      <c r="A26" s="5"/>
    </row>
    <row r="27" spans="1:14" x14ac:dyDescent="0.25">
      <c r="A27" s="5" t="s">
        <v>117</v>
      </c>
    </row>
    <row r="28" spans="1:14" x14ac:dyDescent="0.25">
      <c r="B28" s="778" t="s">
        <v>259</v>
      </c>
      <c r="C28" s="756" t="str">
        <f>$A$1</f>
        <v>West Dunbartonshire</v>
      </c>
      <c r="D28" s="757"/>
      <c r="E28" s="757"/>
      <c r="F28" s="757"/>
      <c r="G28" s="757"/>
      <c r="H28" s="757"/>
      <c r="I28" s="756" t="s">
        <v>101</v>
      </c>
      <c r="J28" s="757"/>
      <c r="K28" s="757"/>
      <c r="L28" s="757"/>
      <c r="M28" s="757"/>
      <c r="N28" s="757"/>
    </row>
    <row r="29" spans="1:14" ht="30.75" thickBot="1" x14ac:dyDescent="0.3">
      <c r="B29" s="778"/>
      <c r="C29" s="100" t="s">
        <v>265</v>
      </c>
      <c r="D29" s="101" t="s">
        <v>266</v>
      </c>
      <c r="E29" s="101" t="s">
        <v>267</v>
      </c>
      <c r="F29" s="101" t="s">
        <v>268</v>
      </c>
      <c r="G29" s="101" t="s">
        <v>164</v>
      </c>
      <c r="H29" s="319" t="s">
        <v>269</v>
      </c>
      <c r="I29" s="100" t="s">
        <v>265</v>
      </c>
      <c r="J29" s="101" t="s">
        <v>266</v>
      </c>
      <c r="K29" s="101" t="s">
        <v>267</v>
      </c>
      <c r="L29" s="101" t="s">
        <v>268</v>
      </c>
      <c r="M29" s="101" t="s">
        <v>164</v>
      </c>
      <c r="N29" s="319" t="s">
        <v>269</v>
      </c>
    </row>
    <row r="30" spans="1:14" x14ac:dyDescent="0.25">
      <c r="B30" s="93" t="s">
        <v>108</v>
      </c>
      <c r="C30" s="29"/>
      <c r="D30" s="90"/>
      <c r="E30" s="90"/>
      <c r="F30" s="90"/>
      <c r="G30" s="90"/>
      <c r="H30" s="90"/>
      <c r="I30" s="29"/>
      <c r="J30" s="90"/>
      <c r="K30" s="90"/>
      <c r="L30" s="90"/>
      <c r="M30" s="90"/>
      <c r="N30" s="90"/>
    </row>
    <row r="31" spans="1:14" x14ac:dyDescent="0.25">
      <c r="B31" s="4" t="s">
        <v>109</v>
      </c>
      <c r="C31" s="144">
        <v>0</v>
      </c>
      <c r="D31" s="145">
        <v>0</v>
      </c>
      <c r="E31" s="145">
        <v>41000</v>
      </c>
      <c r="F31" s="145">
        <v>0</v>
      </c>
      <c r="G31" s="145">
        <f t="shared" ref="G31:G34" si="7">SUM(E47,H47)</f>
        <v>0</v>
      </c>
      <c r="H31" s="156">
        <f>SUM(C31:G31)</f>
        <v>41000</v>
      </c>
      <c r="I31" s="144" t="s">
        <v>110</v>
      </c>
      <c r="J31" s="145">
        <v>517349.44</v>
      </c>
      <c r="K31" s="145">
        <v>303137.03000000003</v>
      </c>
      <c r="L31" s="145">
        <v>1660152.81</v>
      </c>
      <c r="M31" s="145">
        <f>SUM(L47,O47)</f>
        <v>1189735.74</v>
      </c>
      <c r="N31" s="156">
        <f>SUM(I31:M31)</f>
        <v>3670375.0200000005</v>
      </c>
    </row>
    <row r="32" spans="1:14" x14ac:dyDescent="0.25">
      <c r="B32" s="1" t="s">
        <v>111</v>
      </c>
      <c r="C32" s="146">
        <v>0</v>
      </c>
      <c r="D32" s="147">
        <v>0</v>
      </c>
      <c r="E32" s="147">
        <v>0</v>
      </c>
      <c r="F32" s="147">
        <v>0</v>
      </c>
      <c r="G32" s="147">
        <f t="shared" si="7"/>
        <v>100000</v>
      </c>
      <c r="H32" s="157">
        <f t="shared" ref="H32:H35" si="8">SUM(C32:G32)</f>
        <v>100000</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112</v>
      </c>
      <c r="C33" s="144">
        <v>0</v>
      </c>
      <c r="D33" s="145">
        <v>0</v>
      </c>
      <c r="E33" s="145">
        <v>68000</v>
      </c>
      <c r="F33" s="145">
        <v>0</v>
      </c>
      <c r="G33" s="145">
        <f t="shared" si="7"/>
        <v>241877.4</v>
      </c>
      <c r="H33" s="156">
        <f t="shared" si="8"/>
        <v>309877.40000000002</v>
      </c>
      <c r="I33" s="144">
        <v>161840.17000000001</v>
      </c>
      <c r="J33" s="145">
        <v>191878.59</v>
      </c>
      <c r="K33" s="145">
        <v>274847.46000000002</v>
      </c>
      <c r="L33" s="145">
        <v>603628.26</v>
      </c>
      <c r="M33" s="145">
        <f t="shared" si="9"/>
        <v>2145045.85</v>
      </c>
      <c r="N33" s="156">
        <f t="shared" si="10"/>
        <v>3377240.33</v>
      </c>
    </row>
    <row r="34" spans="1:16" x14ac:dyDescent="0.25">
      <c r="B34" s="364" t="s">
        <v>113</v>
      </c>
      <c r="C34" s="146">
        <v>0</v>
      </c>
      <c r="D34" s="147">
        <v>0</v>
      </c>
      <c r="E34" s="147">
        <v>59822</v>
      </c>
      <c r="F34" s="147">
        <v>0</v>
      </c>
      <c r="G34" s="147">
        <f t="shared" si="7"/>
        <v>251418</v>
      </c>
      <c r="H34" s="157">
        <f t="shared" si="8"/>
        <v>311240</v>
      </c>
      <c r="I34" s="146">
        <v>53935</v>
      </c>
      <c r="J34" s="147">
        <v>448034.3</v>
      </c>
      <c r="K34" s="147">
        <v>873177</v>
      </c>
      <c r="L34" s="147">
        <v>1053537.5900000001</v>
      </c>
      <c r="M34" s="147">
        <f t="shared" si="9"/>
        <v>5017117.1599999992</v>
      </c>
      <c r="N34" s="157">
        <f t="shared" si="10"/>
        <v>7445801.0499999989</v>
      </c>
    </row>
    <row r="35" spans="1:16" x14ac:dyDescent="0.25">
      <c r="B35" s="158" t="s">
        <v>114</v>
      </c>
      <c r="C35" s="144">
        <v>0</v>
      </c>
      <c r="D35" s="145">
        <v>0</v>
      </c>
      <c r="E35" s="145">
        <v>135862</v>
      </c>
      <c r="F35" s="145">
        <v>0</v>
      </c>
      <c r="G35" s="145">
        <f>SUM(E51,H51)</f>
        <v>223685</v>
      </c>
      <c r="H35" s="156">
        <f t="shared" si="8"/>
        <v>359547</v>
      </c>
      <c r="I35" s="144">
        <v>139845</v>
      </c>
      <c r="J35" s="145">
        <v>334988.43</v>
      </c>
      <c r="K35" s="145">
        <v>1454040.75</v>
      </c>
      <c r="L35" s="145">
        <v>788059</v>
      </c>
      <c r="M35" s="145">
        <f t="shared" si="9"/>
        <v>5135490.5999999996</v>
      </c>
      <c r="N35" s="156">
        <f t="shared" si="10"/>
        <v>7852423.7799999993</v>
      </c>
    </row>
    <row r="36" spans="1:16" x14ac:dyDescent="0.25">
      <c r="B36" s="159" t="s">
        <v>115</v>
      </c>
      <c r="C36" s="160"/>
      <c r="D36" s="155"/>
      <c r="E36" s="155"/>
      <c r="F36" s="155"/>
      <c r="G36" s="155"/>
      <c r="H36" s="154"/>
      <c r="I36" s="160"/>
      <c r="J36" s="155"/>
      <c r="K36" s="155"/>
      <c r="L36" s="155"/>
      <c r="M36" s="155"/>
      <c r="N36" s="154"/>
    </row>
    <row r="37" spans="1:16" x14ac:dyDescent="0.25">
      <c r="B37" s="4" t="s">
        <v>109</v>
      </c>
      <c r="C37" s="153">
        <f>IFERROR(C31/$H31,"-")</f>
        <v>0</v>
      </c>
      <c r="D37" s="126">
        <f t="shared" ref="D37:G37" si="11">IFERROR(D31/$H31,"-")</f>
        <v>0</v>
      </c>
      <c r="E37" s="126">
        <f t="shared" si="11"/>
        <v>1</v>
      </c>
      <c r="F37" s="126">
        <f t="shared" si="11"/>
        <v>0</v>
      </c>
      <c r="G37" s="126">
        <f t="shared" si="11"/>
        <v>0</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111</v>
      </c>
      <c r="C38" s="152">
        <f t="shared" ref="C38:G38" si="13">IFERROR(C32/$H32,"-")</f>
        <v>0</v>
      </c>
      <c r="D38" s="127">
        <f t="shared" si="13"/>
        <v>0</v>
      </c>
      <c r="E38" s="127">
        <f t="shared" si="13"/>
        <v>0</v>
      </c>
      <c r="F38" s="127">
        <f t="shared" si="13"/>
        <v>0</v>
      </c>
      <c r="G38" s="127">
        <f t="shared" si="13"/>
        <v>1</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112</v>
      </c>
      <c r="C39" s="153">
        <f t="shared" ref="C39:G39" si="15">IFERROR(C33/$H33,"-")</f>
        <v>0</v>
      </c>
      <c r="D39" s="126">
        <f t="shared" si="15"/>
        <v>0</v>
      </c>
      <c r="E39" s="126">
        <f t="shared" si="15"/>
        <v>0.21944162433271996</v>
      </c>
      <c r="F39" s="126">
        <f t="shared" si="15"/>
        <v>0</v>
      </c>
      <c r="G39" s="126">
        <f t="shared" si="15"/>
        <v>0.78055837566727992</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113</v>
      </c>
      <c r="C40" s="152">
        <f t="shared" ref="C40:G40" si="17">IFERROR(C34/$H34,"-")</f>
        <v>0</v>
      </c>
      <c r="D40" s="127">
        <f t="shared" si="17"/>
        <v>0</v>
      </c>
      <c r="E40" s="127">
        <f t="shared" si="17"/>
        <v>0.19220537206014651</v>
      </c>
      <c r="F40" s="127">
        <f t="shared" si="17"/>
        <v>0</v>
      </c>
      <c r="G40" s="127">
        <f t="shared" si="17"/>
        <v>0.80779462793985346</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8" t="s">
        <v>114</v>
      </c>
      <c r="C41" s="619">
        <f t="shared" ref="C41:G41" si="19">IFERROR(C35/$H35,"-")</f>
        <v>0</v>
      </c>
      <c r="D41" s="620">
        <f t="shared" si="19"/>
        <v>0</v>
      </c>
      <c r="E41" s="620">
        <f t="shared" si="19"/>
        <v>0.37786993077400172</v>
      </c>
      <c r="F41" s="620">
        <f t="shared" si="19"/>
        <v>0</v>
      </c>
      <c r="G41" s="620">
        <f t="shared" si="19"/>
        <v>0.62213006922599823</v>
      </c>
      <c r="H41" s="621"/>
      <c r="I41" s="619">
        <f t="shared" ref="I41:M41" si="20">IFERROR(I35/$N35,"-")</f>
        <v>1.7809150896336369E-2</v>
      </c>
      <c r="J41" s="620">
        <f t="shared" si="20"/>
        <v>4.2660513414114289E-2</v>
      </c>
      <c r="K41" s="620">
        <f t="shared" si="20"/>
        <v>0.18517094730717656</v>
      </c>
      <c r="L41" s="620">
        <f t="shared" si="20"/>
        <v>0.10035869459913434</v>
      </c>
      <c r="M41" s="620">
        <f t="shared" si="20"/>
        <v>0.65400069378323844</v>
      </c>
      <c r="N41" s="621"/>
    </row>
    <row r="42" spans="1:16" x14ac:dyDescent="0.25">
      <c r="A42" s="10"/>
      <c r="C42" s="253"/>
      <c r="D42" s="253"/>
      <c r="E42" s="253"/>
      <c r="F42" s="253"/>
      <c r="G42" s="253"/>
      <c r="H42" s="253"/>
    </row>
    <row r="43" spans="1:16" x14ac:dyDescent="0.25">
      <c r="A43" s="5" t="s">
        <v>122</v>
      </c>
    </row>
    <row r="44" spans="1:16" x14ac:dyDescent="0.25">
      <c r="B44" s="778" t="s">
        <v>270</v>
      </c>
      <c r="C44" s="756" t="str">
        <f>$A$1</f>
        <v>West Dunbartonshire</v>
      </c>
      <c r="D44" s="757"/>
      <c r="E44" s="757"/>
      <c r="F44" s="757"/>
      <c r="G44" s="757"/>
      <c r="H44" s="757"/>
      <c r="I44" s="757"/>
      <c r="J44" s="756" t="s">
        <v>101</v>
      </c>
      <c r="K44" s="757"/>
      <c r="L44" s="757"/>
      <c r="M44" s="757"/>
      <c r="N44" s="757"/>
      <c r="O44" s="757"/>
      <c r="P44" s="757"/>
    </row>
    <row r="45" spans="1:16" ht="30.75" thickBot="1" x14ac:dyDescent="0.3">
      <c r="B45" s="778"/>
      <c r="C45" s="100" t="s">
        <v>265</v>
      </c>
      <c r="D45" s="101" t="s">
        <v>266</v>
      </c>
      <c r="E45" s="101" t="s">
        <v>271</v>
      </c>
      <c r="F45" s="101" t="s">
        <v>267</v>
      </c>
      <c r="G45" s="101" t="s">
        <v>268</v>
      </c>
      <c r="H45" s="101" t="s">
        <v>164</v>
      </c>
      <c r="I45" s="319" t="s">
        <v>269</v>
      </c>
      <c r="J45" s="100" t="s">
        <v>265</v>
      </c>
      <c r="K45" s="101" t="s">
        <v>266</v>
      </c>
      <c r="L45" s="101" t="s">
        <v>271</v>
      </c>
      <c r="M45" s="101" t="s">
        <v>267</v>
      </c>
      <c r="N45" s="101" t="s">
        <v>268</v>
      </c>
      <c r="O45" s="101" t="s">
        <v>164</v>
      </c>
      <c r="P45" s="319" t="s">
        <v>269</v>
      </c>
    </row>
    <row r="46" spans="1:16" x14ac:dyDescent="0.25">
      <c r="B46" s="93" t="s">
        <v>108</v>
      </c>
      <c r="C46" s="29"/>
      <c r="D46" s="90"/>
      <c r="E46" s="90"/>
      <c r="F46" s="90"/>
      <c r="G46" s="90"/>
      <c r="H46" s="90"/>
      <c r="I46" s="90"/>
      <c r="J46" s="29"/>
      <c r="K46" s="90"/>
      <c r="L46" s="90"/>
      <c r="M46" s="90"/>
      <c r="N46" s="90"/>
      <c r="O46" s="90"/>
      <c r="P46" s="90"/>
    </row>
    <row r="47" spans="1:16" x14ac:dyDescent="0.25">
      <c r="B47" s="4" t="s">
        <v>109</v>
      </c>
      <c r="C47" s="144">
        <v>0</v>
      </c>
      <c r="D47" s="145">
        <v>0</v>
      </c>
      <c r="E47" s="145" t="s">
        <v>110</v>
      </c>
      <c r="F47" s="145">
        <v>41000</v>
      </c>
      <c r="G47" s="145">
        <v>0</v>
      </c>
      <c r="H47" s="145">
        <v>0</v>
      </c>
      <c r="I47" s="156">
        <f>SUM(C47:H47)</f>
        <v>41000</v>
      </c>
      <c r="J47" s="144">
        <v>447591</v>
      </c>
      <c r="K47" s="145">
        <v>517349.44</v>
      </c>
      <c r="L47" s="145" t="s">
        <v>110</v>
      </c>
      <c r="M47" s="145">
        <v>303137.03000000003</v>
      </c>
      <c r="N47" s="145">
        <v>1660152.81</v>
      </c>
      <c r="O47" s="145">
        <v>1189735.74</v>
      </c>
      <c r="P47" s="156">
        <f>SUM(J47:O47)</f>
        <v>4117966.0200000005</v>
      </c>
    </row>
    <row r="48" spans="1:16" x14ac:dyDescent="0.25">
      <c r="B48" s="1" t="s">
        <v>111</v>
      </c>
      <c r="C48" s="146">
        <v>0</v>
      </c>
      <c r="D48" s="147">
        <v>0</v>
      </c>
      <c r="E48" s="147" t="s">
        <v>110</v>
      </c>
      <c r="F48" s="147">
        <v>0</v>
      </c>
      <c r="G48" s="147">
        <v>0</v>
      </c>
      <c r="H48" s="147">
        <v>100000</v>
      </c>
      <c r="I48" s="157">
        <f t="shared" ref="I48:I51" si="21">SUM(C48:H48)</f>
        <v>100000</v>
      </c>
      <c r="J48" s="146">
        <v>290094</v>
      </c>
      <c r="K48" s="147">
        <v>459223.28</v>
      </c>
      <c r="L48" s="147" t="s">
        <v>110</v>
      </c>
      <c r="M48" s="147">
        <v>545522.46</v>
      </c>
      <c r="N48" s="147">
        <v>771397.88</v>
      </c>
      <c r="O48" s="147">
        <v>1977490.44</v>
      </c>
      <c r="P48" s="157">
        <f t="shared" ref="P48:P51" si="22">SUM(J48:O48)</f>
        <v>4043728.06</v>
      </c>
    </row>
    <row r="49" spans="1:16" x14ac:dyDescent="0.25">
      <c r="B49" s="158" t="s">
        <v>112</v>
      </c>
      <c r="C49" s="144">
        <v>0</v>
      </c>
      <c r="D49" s="145">
        <v>0</v>
      </c>
      <c r="E49" s="145" t="s">
        <v>110</v>
      </c>
      <c r="F49" s="145">
        <v>68000</v>
      </c>
      <c r="G49" s="145">
        <v>0</v>
      </c>
      <c r="H49" s="145">
        <v>241877.4</v>
      </c>
      <c r="I49" s="156">
        <f t="shared" si="21"/>
        <v>309877.40000000002</v>
      </c>
      <c r="J49" s="144">
        <v>161840.17000000001</v>
      </c>
      <c r="K49" s="145">
        <v>191878.59</v>
      </c>
      <c r="L49" s="145" t="s">
        <v>110</v>
      </c>
      <c r="M49" s="145">
        <v>274847.46000000002</v>
      </c>
      <c r="N49" s="145">
        <v>603628.26</v>
      </c>
      <c r="O49" s="145">
        <v>2145045.85</v>
      </c>
      <c r="P49" s="156">
        <f t="shared" si="22"/>
        <v>3377240.33</v>
      </c>
    </row>
    <row r="50" spans="1:16" x14ac:dyDescent="0.25">
      <c r="B50" s="364" t="s">
        <v>113</v>
      </c>
      <c r="C50" s="146">
        <v>0</v>
      </c>
      <c r="D50" s="147">
        <v>0</v>
      </c>
      <c r="E50" s="147">
        <v>99999</v>
      </c>
      <c r="F50" s="147">
        <v>59822</v>
      </c>
      <c r="G50" s="147">
        <v>0</v>
      </c>
      <c r="H50" s="147">
        <v>151419</v>
      </c>
      <c r="I50" s="157">
        <f t="shared" si="21"/>
        <v>311240</v>
      </c>
      <c r="J50" s="146">
        <v>53935</v>
      </c>
      <c r="K50" s="147">
        <v>448034.3</v>
      </c>
      <c r="L50" s="147">
        <v>515399.56</v>
      </c>
      <c r="M50" s="147">
        <v>873177</v>
      </c>
      <c r="N50" s="147">
        <v>1053537.5900000001</v>
      </c>
      <c r="O50" s="147">
        <v>4501717.5999999996</v>
      </c>
      <c r="P50" s="157">
        <f t="shared" si="22"/>
        <v>7445801.0499999998</v>
      </c>
    </row>
    <row r="51" spans="1:16" x14ac:dyDescent="0.25">
      <c r="B51" s="158" t="s">
        <v>114</v>
      </c>
      <c r="C51" s="144">
        <v>0</v>
      </c>
      <c r="D51" s="145">
        <v>0</v>
      </c>
      <c r="E51" s="145">
        <v>99999</v>
      </c>
      <c r="F51" s="145">
        <v>135862</v>
      </c>
      <c r="G51" s="145">
        <v>0</v>
      </c>
      <c r="H51" s="145">
        <v>123686</v>
      </c>
      <c r="I51" s="156">
        <f t="shared" si="21"/>
        <v>359547</v>
      </c>
      <c r="J51" s="144">
        <v>139845</v>
      </c>
      <c r="K51" s="145">
        <v>334988.43</v>
      </c>
      <c r="L51" s="145">
        <v>625592.34</v>
      </c>
      <c r="M51" s="145">
        <v>1454040.75</v>
      </c>
      <c r="N51" s="145">
        <v>788059</v>
      </c>
      <c r="O51" s="145">
        <v>4509898.26</v>
      </c>
      <c r="P51" s="156">
        <f t="shared" si="22"/>
        <v>7852423.7799999993</v>
      </c>
    </row>
    <row r="52" spans="1:16" x14ac:dyDescent="0.25">
      <c r="B52" s="159" t="s">
        <v>115</v>
      </c>
      <c r="C52" s="160"/>
      <c r="D52" s="155"/>
      <c r="E52" s="155"/>
      <c r="F52" s="155"/>
      <c r="G52" s="155"/>
      <c r="H52" s="155"/>
      <c r="I52" s="154"/>
      <c r="J52" s="160"/>
      <c r="K52" s="155"/>
      <c r="L52" s="155"/>
      <c r="M52" s="155"/>
      <c r="N52" s="155"/>
      <c r="O52" s="155"/>
      <c r="P52" s="154"/>
    </row>
    <row r="53" spans="1:16" x14ac:dyDescent="0.25">
      <c r="B53" s="4" t="s">
        <v>109</v>
      </c>
      <c r="C53" s="153">
        <f>IFERROR(C47/$I47,"-")</f>
        <v>0</v>
      </c>
      <c r="D53" s="126">
        <f t="shared" ref="D53:H53" si="23">IFERROR(D47/$I47,"-")</f>
        <v>0</v>
      </c>
      <c r="E53" s="126" t="str">
        <f t="shared" si="23"/>
        <v>-</v>
      </c>
      <c r="F53" s="126">
        <f t="shared" si="23"/>
        <v>1</v>
      </c>
      <c r="G53" s="126">
        <f t="shared" si="23"/>
        <v>0</v>
      </c>
      <c r="H53" s="126">
        <f t="shared" si="23"/>
        <v>0</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111</v>
      </c>
      <c r="C54" s="152">
        <f t="shared" ref="C54:H54" si="25">IFERROR(C48/$I48,"-")</f>
        <v>0</v>
      </c>
      <c r="D54" s="127">
        <f t="shared" si="25"/>
        <v>0</v>
      </c>
      <c r="E54" s="127" t="str">
        <f t="shared" si="25"/>
        <v>-</v>
      </c>
      <c r="F54" s="127">
        <f t="shared" si="25"/>
        <v>0</v>
      </c>
      <c r="G54" s="127">
        <f t="shared" si="25"/>
        <v>0</v>
      </c>
      <c r="H54" s="127">
        <f t="shared" si="25"/>
        <v>1</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112</v>
      </c>
      <c r="C55" s="153">
        <f t="shared" ref="C55:H55" si="27">IFERROR(C49/$I49,"-")</f>
        <v>0</v>
      </c>
      <c r="D55" s="126">
        <f t="shared" si="27"/>
        <v>0</v>
      </c>
      <c r="E55" s="126" t="str">
        <f t="shared" si="27"/>
        <v>-</v>
      </c>
      <c r="F55" s="126">
        <f t="shared" si="27"/>
        <v>0.21944162433271996</v>
      </c>
      <c r="G55" s="126">
        <f t="shared" si="27"/>
        <v>0</v>
      </c>
      <c r="H55" s="126">
        <f t="shared" si="27"/>
        <v>0.78055837566727992</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113</v>
      </c>
      <c r="C56" s="152">
        <f t="shared" ref="C56:H56" si="29">IFERROR(C50/$I50,"-")</f>
        <v>0</v>
      </c>
      <c r="D56" s="127">
        <f t="shared" si="29"/>
        <v>0</v>
      </c>
      <c r="E56" s="127">
        <f t="shared" si="29"/>
        <v>0.32129225035342501</v>
      </c>
      <c r="F56" s="127">
        <f t="shared" si="29"/>
        <v>0.19220537206014651</v>
      </c>
      <c r="G56" s="127">
        <f t="shared" si="29"/>
        <v>0</v>
      </c>
      <c r="H56" s="127">
        <f t="shared" si="29"/>
        <v>0.4865023775864285</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8" t="s">
        <v>114</v>
      </c>
      <c r="C57" s="619">
        <f t="shared" ref="C57:H57" si="31">IFERROR(C51/$I51,"-")</f>
        <v>0</v>
      </c>
      <c r="D57" s="620">
        <f t="shared" si="31"/>
        <v>0</v>
      </c>
      <c r="E57" s="620">
        <f t="shared" si="31"/>
        <v>0.27812497392552293</v>
      </c>
      <c r="F57" s="620">
        <f t="shared" si="31"/>
        <v>0.37786993077400172</v>
      </c>
      <c r="G57" s="620">
        <f t="shared" si="31"/>
        <v>0</v>
      </c>
      <c r="H57" s="620">
        <f t="shared" si="31"/>
        <v>0.34400509530047529</v>
      </c>
      <c r="I57" s="621"/>
      <c r="J57" s="619">
        <f t="shared" ref="J57:O57" si="32">IFERROR(J51/$P51,"-")</f>
        <v>1.7809150896336369E-2</v>
      </c>
      <c r="K57" s="620">
        <f t="shared" si="32"/>
        <v>4.2660513414114289E-2</v>
      </c>
      <c r="L57" s="620">
        <f t="shared" si="32"/>
        <v>7.9668693071988025E-2</v>
      </c>
      <c r="M57" s="620">
        <f t="shared" si="32"/>
        <v>0.18517094730717656</v>
      </c>
      <c r="N57" s="620">
        <f t="shared" si="32"/>
        <v>0.10035869459913434</v>
      </c>
      <c r="O57" s="620">
        <f t="shared" si="32"/>
        <v>0.57433200071125046</v>
      </c>
      <c r="P57" s="621"/>
    </row>
    <row r="59" spans="1:16" x14ac:dyDescent="0.25">
      <c r="A59" s="10" t="s">
        <v>272</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3" display="Table I2.1 Local Authority Funding for Each Type of Provision in 2017/18 to 2021/22" xr:uid="{D24EB21A-78CE-47E0-B77D-B4B5482DD24B}"/>
    <hyperlink ref="A25" location="'Notes &amp; Caveats'!A24" display="Table I2.2 Funding Received from Other Sources in 2017/18 to 2021/22" xr:uid="{4B76A064-3033-41EC-BAAA-ED08D550D5D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273</v>
      </c>
      <c r="B1" t="s">
        <v>274</v>
      </c>
    </row>
    <row r="2" spans="1:2" x14ac:dyDescent="0.25">
      <c r="A2" t="s">
        <v>275</v>
      </c>
      <c r="B2">
        <v>80.088442496081385</v>
      </c>
    </row>
    <row r="3" spans="1:2" x14ac:dyDescent="0.25">
      <c r="A3" t="s">
        <v>276</v>
      </c>
      <c r="B3">
        <v>81.298188300352749</v>
      </c>
    </row>
    <row r="4" spans="1:2" x14ac:dyDescent="0.25">
      <c r="A4" t="s">
        <v>277</v>
      </c>
      <c r="B4">
        <v>82.937485539351997</v>
      </c>
    </row>
    <row r="5" spans="1:2" x14ac:dyDescent="0.25">
      <c r="A5" t="s">
        <v>278</v>
      </c>
      <c r="B5">
        <v>84.837227809334294</v>
      </c>
    </row>
    <row r="6" spans="1:2" x14ac:dyDescent="0.25">
      <c r="A6" t="s">
        <v>279</v>
      </c>
      <c r="B6">
        <v>85.814610292857836</v>
      </c>
    </row>
    <row r="7" spans="1:2" x14ac:dyDescent="0.25">
      <c r="A7" t="s">
        <v>280</v>
      </c>
      <c r="B7">
        <v>86.346970275585605</v>
      </c>
    </row>
    <row r="8" spans="1:2" x14ac:dyDescent="0.25">
      <c r="A8" t="s">
        <v>281</v>
      </c>
      <c r="B8">
        <v>88.27807601199531</v>
      </c>
    </row>
    <row r="9" spans="1:2" x14ac:dyDescent="0.25">
      <c r="A9" t="s">
        <v>282</v>
      </c>
      <c r="B9">
        <v>89.798339913423177</v>
      </c>
    </row>
    <row r="10" spans="1:2" x14ac:dyDescent="0.25">
      <c r="A10" t="s">
        <v>283</v>
      </c>
      <c r="B10">
        <v>91.550976862938995</v>
      </c>
    </row>
    <row r="11" spans="1:2" x14ac:dyDescent="0.25">
      <c r="A11" t="s">
        <v>284</v>
      </c>
      <c r="B11">
        <v>93.74782600806553</v>
      </c>
    </row>
    <row r="12" spans="1:2" x14ac:dyDescent="0.25">
      <c r="A12" t="s">
        <v>285</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2" t="s">
        <v>1</v>
      </c>
      <c r="B1" s="752"/>
      <c r="C1" s="752"/>
    </row>
    <row r="2" spans="1:8" x14ac:dyDescent="0.25">
      <c r="A2" s="5" t="s">
        <v>11</v>
      </c>
    </row>
    <row r="3" spans="1:8" x14ac:dyDescent="0.25">
      <c r="A3" s="142" t="s">
        <v>15</v>
      </c>
    </row>
    <row r="4" spans="1:8" x14ac:dyDescent="0.25">
      <c r="A4" s="5"/>
    </row>
    <row r="5" spans="1:8" x14ac:dyDescent="0.25">
      <c r="A5" s="141" t="s">
        <v>286</v>
      </c>
      <c r="C5" s="142" t="s">
        <v>287</v>
      </c>
    </row>
    <row r="6" spans="1:8" x14ac:dyDescent="0.25">
      <c r="A6" s="141" t="s">
        <v>288</v>
      </c>
      <c r="C6" s="142" t="s">
        <v>37</v>
      </c>
    </row>
    <row r="7" spans="1:8" x14ac:dyDescent="0.25">
      <c r="A7" s="141" t="s">
        <v>289</v>
      </c>
      <c r="C7" s="142" t="s">
        <v>39</v>
      </c>
    </row>
    <row r="8" spans="1:8" x14ac:dyDescent="0.25">
      <c r="A8" s="141" t="s">
        <v>290</v>
      </c>
      <c r="C8" s="142" t="s">
        <v>41</v>
      </c>
    </row>
    <row r="9" spans="1:8" x14ac:dyDescent="0.25">
      <c r="A9" s="141" t="s">
        <v>291</v>
      </c>
      <c r="C9" s="142" t="s">
        <v>43</v>
      </c>
    </row>
    <row r="10" spans="1:8" x14ac:dyDescent="0.25">
      <c r="A10" s="141" t="s">
        <v>292</v>
      </c>
      <c r="C10" s="142" t="s">
        <v>45</v>
      </c>
    </row>
    <row r="11" spans="1:8" x14ac:dyDescent="0.25">
      <c r="A11" s="141" t="s">
        <v>293</v>
      </c>
      <c r="C11" s="142" t="s">
        <v>47</v>
      </c>
    </row>
    <row r="12" spans="1:8" x14ac:dyDescent="0.25">
      <c r="A12" s="141" t="s">
        <v>294</v>
      </c>
      <c r="C12" s="142" t="s">
        <v>49</v>
      </c>
    </row>
    <row r="14" spans="1:8" x14ac:dyDescent="0.25">
      <c r="A14" t="s">
        <v>295</v>
      </c>
    </row>
    <row r="16" spans="1:8" x14ac:dyDescent="0.25">
      <c r="B16" s="5"/>
      <c r="C16" s="756" t="str">
        <f>$A$1</f>
        <v>West Dunbartonshire</v>
      </c>
      <c r="D16" s="757"/>
      <c r="E16" s="756" t="s">
        <v>101</v>
      </c>
      <c r="F16" s="757"/>
      <c r="H16" s="5"/>
    </row>
    <row r="17" spans="1:8" ht="15.75" thickBot="1" x14ac:dyDescent="0.3">
      <c r="B17" s="5" t="s">
        <v>296</v>
      </c>
      <c r="C17" s="197" t="s">
        <v>297</v>
      </c>
      <c r="D17" s="185" t="s">
        <v>298</v>
      </c>
      <c r="E17" s="197" t="s">
        <v>297</v>
      </c>
      <c r="F17" s="185" t="s">
        <v>298</v>
      </c>
    </row>
    <row r="18" spans="1:8" x14ac:dyDescent="0.25">
      <c r="B18" s="163" t="s">
        <v>109</v>
      </c>
      <c r="C18" s="195">
        <v>8130</v>
      </c>
      <c r="D18" s="196">
        <v>1646</v>
      </c>
      <c r="E18" s="195">
        <v>164415</v>
      </c>
      <c r="F18" s="196">
        <v>99017</v>
      </c>
    </row>
    <row r="19" spans="1:8" x14ac:dyDescent="0.25">
      <c r="B19" s="2" t="s">
        <v>111</v>
      </c>
      <c r="C19" s="88">
        <v>9563</v>
      </c>
      <c r="D19" s="84">
        <v>8112</v>
      </c>
      <c r="E19" s="88">
        <v>244637</v>
      </c>
      <c r="F19" s="84">
        <v>68653</v>
      </c>
    </row>
    <row r="20" spans="1:8" x14ac:dyDescent="0.25">
      <c r="B20" s="91" t="s">
        <v>112</v>
      </c>
      <c r="C20" s="198">
        <v>9507</v>
      </c>
      <c r="D20" s="81">
        <v>6447</v>
      </c>
      <c r="E20" s="198">
        <v>249108.245</v>
      </c>
      <c r="F20" s="81">
        <v>104911.72500000001</v>
      </c>
    </row>
    <row r="21" spans="1:8" x14ac:dyDescent="0.25">
      <c r="B21" s="2" t="s">
        <v>113</v>
      </c>
      <c r="C21" s="88">
        <v>7513.73</v>
      </c>
      <c r="D21" s="84">
        <v>4265.5600000000004</v>
      </c>
      <c r="E21" s="88">
        <v>209758.35</v>
      </c>
      <c r="F21" s="84">
        <v>138697.15</v>
      </c>
    </row>
    <row r="22" spans="1:8" ht="15.75" thickBot="1" x14ac:dyDescent="0.3">
      <c r="B22" s="403" t="s">
        <v>114</v>
      </c>
      <c r="C22" s="622">
        <v>7150</v>
      </c>
      <c r="D22" s="623">
        <v>4144</v>
      </c>
      <c r="E22" s="622">
        <v>237225.60620000001</v>
      </c>
      <c r="F22" s="623">
        <v>136644.50779999999</v>
      </c>
    </row>
    <row r="23" spans="1:8" x14ac:dyDescent="0.25">
      <c r="C23" s="253"/>
      <c r="D23" s="253"/>
      <c r="E23" s="253"/>
      <c r="F23" s="253"/>
      <c r="G23" s="253"/>
      <c r="H23" s="253"/>
    </row>
    <row r="24" spans="1:8" x14ac:dyDescent="0.25">
      <c r="A24" s="745" t="s">
        <v>299</v>
      </c>
    </row>
    <row r="26" spans="1:8" ht="24.75" customHeight="1" x14ac:dyDescent="0.25">
      <c r="C26" s="787" t="s">
        <v>288</v>
      </c>
      <c r="D26" s="788"/>
    </row>
    <row r="27" spans="1:8" ht="27" thickBot="1" x14ac:dyDescent="0.3">
      <c r="B27" s="5" t="s">
        <v>300</v>
      </c>
      <c r="C27" s="508" t="str">
        <f>$A$1</f>
        <v>West Dunbartonshire</v>
      </c>
      <c r="D27" s="508" t="s">
        <v>101</v>
      </c>
    </row>
    <row r="28" spans="1:8" x14ac:dyDescent="0.25">
      <c r="B28" s="167" t="s">
        <v>111</v>
      </c>
      <c r="C28" s="475">
        <v>2010</v>
      </c>
      <c r="D28" s="475">
        <v>44416</v>
      </c>
      <c r="E28" s="253"/>
      <c r="F28" s="253"/>
    </row>
    <row r="29" spans="1:8" x14ac:dyDescent="0.25">
      <c r="B29" s="148" t="s">
        <v>112</v>
      </c>
      <c r="C29" s="32">
        <v>7054</v>
      </c>
      <c r="D29" s="32">
        <v>121239.845</v>
      </c>
      <c r="E29" s="253"/>
      <c r="F29" s="253"/>
    </row>
    <row r="30" spans="1:8" x14ac:dyDescent="0.25">
      <c r="B30" s="149" t="s">
        <v>113</v>
      </c>
      <c r="C30" s="30">
        <v>5095.8599999999997</v>
      </c>
      <c r="D30" s="30">
        <v>151501.9</v>
      </c>
      <c r="E30" s="253"/>
      <c r="F30" s="253"/>
    </row>
    <row r="31" spans="1:8" ht="15.75" thickBot="1" x14ac:dyDescent="0.3">
      <c r="B31" s="307" t="s">
        <v>114</v>
      </c>
      <c r="C31" s="497">
        <v>5080</v>
      </c>
      <c r="D31" s="497">
        <v>135023.74619999999</v>
      </c>
      <c r="E31" s="253"/>
      <c r="F31" s="253"/>
      <c r="G31" s="253"/>
      <c r="H31" s="253"/>
    </row>
    <row r="32" spans="1:8" x14ac:dyDescent="0.25">
      <c r="C32" s="253"/>
      <c r="D32" s="253"/>
      <c r="E32" s="253"/>
      <c r="F32" s="253"/>
      <c r="G32" s="253"/>
      <c r="H32" s="253"/>
    </row>
    <row r="33" spans="1:8" x14ac:dyDescent="0.25">
      <c r="A33" s="745" t="s">
        <v>301</v>
      </c>
      <c r="G33" s="253"/>
      <c r="H33" s="253"/>
    </row>
    <row r="34" spans="1:8" x14ac:dyDescent="0.25">
      <c r="G34" s="253"/>
      <c r="H34" s="253"/>
    </row>
    <row r="35" spans="1:8" x14ac:dyDescent="0.25">
      <c r="B35" s="5"/>
      <c r="C35" s="756" t="str">
        <f>$A$1</f>
        <v>West Dunbartonshire</v>
      </c>
      <c r="D35" s="757"/>
      <c r="E35" s="756" t="s">
        <v>101</v>
      </c>
      <c r="F35" s="757"/>
      <c r="G35" s="253"/>
      <c r="H35" s="253"/>
    </row>
    <row r="36" spans="1:8" ht="39.75" thickBot="1" x14ac:dyDescent="0.3">
      <c r="B36" s="5" t="s">
        <v>302</v>
      </c>
      <c r="C36" s="73" t="s">
        <v>303</v>
      </c>
      <c r="D36" s="74" t="s">
        <v>304</v>
      </c>
      <c r="E36" s="73" t="s">
        <v>303</v>
      </c>
      <c r="F36" s="74" t="s">
        <v>304</v>
      </c>
      <c r="G36" s="253"/>
      <c r="H36" s="253"/>
    </row>
    <row r="37" spans="1:8" x14ac:dyDescent="0.25">
      <c r="B37" s="85" t="s">
        <v>108</v>
      </c>
      <c r="C37" s="365"/>
      <c r="D37" s="366"/>
      <c r="E37" s="365"/>
      <c r="F37" s="366"/>
      <c r="G37" s="253"/>
      <c r="H37" s="253"/>
    </row>
    <row r="38" spans="1:8" x14ac:dyDescent="0.25">
      <c r="B38" s="148" t="s">
        <v>109</v>
      </c>
      <c r="C38" s="198">
        <f>C55</f>
        <v>423</v>
      </c>
      <c r="D38" s="81">
        <f>SUM(C56:C59)</f>
        <v>1559</v>
      </c>
      <c r="E38" s="198">
        <f>M55</f>
        <v>67473</v>
      </c>
      <c r="F38" s="81">
        <f>SUM(M56:M59)</f>
        <v>52402</v>
      </c>
      <c r="G38" s="253"/>
      <c r="H38" s="253"/>
    </row>
    <row r="39" spans="1:8" x14ac:dyDescent="0.25">
      <c r="B39" s="149" t="s">
        <v>111</v>
      </c>
      <c r="C39" s="88">
        <f>D55</f>
        <v>2418</v>
      </c>
      <c r="D39" s="84">
        <f>SUM(D56:D59)</f>
        <v>4135</v>
      </c>
      <c r="E39" s="88">
        <f>N55</f>
        <v>77897</v>
      </c>
      <c r="F39" s="84">
        <f>SUM(N56:N59)</f>
        <v>52171</v>
      </c>
      <c r="G39" s="253"/>
      <c r="H39" s="253"/>
    </row>
    <row r="40" spans="1:8" x14ac:dyDescent="0.25">
      <c r="B40" s="148" t="s">
        <v>112</v>
      </c>
      <c r="C40" s="198">
        <f>E55</f>
        <v>5830</v>
      </c>
      <c r="D40" s="81">
        <f>SUM(E56:E59)</f>
        <v>4641</v>
      </c>
      <c r="E40" s="198">
        <f>O55</f>
        <v>76535.02</v>
      </c>
      <c r="F40" s="81">
        <f>SUM(O56:O59)</f>
        <v>35609.71</v>
      </c>
      <c r="G40" s="253"/>
      <c r="H40" s="253"/>
    </row>
    <row r="41" spans="1:8" x14ac:dyDescent="0.25">
      <c r="B41" s="149" t="s">
        <v>113</v>
      </c>
      <c r="C41" s="88">
        <v>6211.64</v>
      </c>
      <c r="D41" s="84">
        <v>4162.3900000000003</v>
      </c>
      <c r="E41" s="88">
        <v>68438.37</v>
      </c>
      <c r="F41" s="84">
        <v>45850.47</v>
      </c>
      <c r="G41" s="253"/>
      <c r="H41" s="253"/>
    </row>
    <row r="42" spans="1:8" x14ac:dyDescent="0.25">
      <c r="B42" s="148" t="s">
        <v>114</v>
      </c>
      <c r="C42" s="198">
        <v>3619</v>
      </c>
      <c r="D42" s="81">
        <v>4777</v>
      </c>
      <c r="E42" s="198">
        <v>98607.547000000006</v>
      </c>
      <c r="F42" s="81">
        <v>60626.3442</v>
      </c>
      <c r="G42" s="253"/>
      <c r="H42" s="253"/>
    </row>
    <row r="43" spans="1:8" x14ac:dyDescent="0.25">
      <c r="B43" s="154" t="s">
        <v>115</v>
      </c>
      <c r="C43" s="367"/>
      <c r="D43" s="368"/>
      <c r="E43" s="367"/>
      <c r="F43" s="368"/>
      <c r="G43" s="253"/>
      <c r="H43" s="253"/>
    </row>
    <row r="44" spans="1:8" x14ac:dyDescent="0.25">
      <c r="B44" s="148" t="s">
        <v>109</v>
      </c>
      <c r="C44" s="369">
        <f>IFERROR(C38/SUM($C38:$D38),"-")</f>
        <v>0.21342078708375378</v>
      </c>
      <c r="D44" s="168">
        <f t="shared" ref="D44:D48" si="0">IFERROR(D38/SUM($C38:$D38),"-")</f>
        <v>0.78657921291624622</v>
      </c>
      <c r="E44" s="369">
        <f>IFERROR(E38/SUM($E38:$F38),"-")</f>
        <v>0.56286131386861316</v>
      </c>
      <c r="F44" s="168">
        <f>IFERROR(F38/SUM($E38:$F38),"-")</f>
        <v>0.43713868613138684</v>
      </c>
      <c r="G44" s="253"/>
      <c r="H44" s="253"/>
    </row>
    <row r="45" spans="1:8" x14ac:dyDescent="0.25">
      <c r="B45" s="149" t="s">
        <v>111</v>
      </c>
      <c r="C45" s="78">
        <f t="shared" ref="C45:C48" si="1">IFERROR(C39/SUM($C39:$D39),"-")</f>
        <v>0.36899130169388067</v>
      </c>
      <c r="D45" s="11">
        <f t="shared" si="0"/>
        <v>0.63100869830611939</v>
      </c>
      <c r="E45" s="78">
        <f t="shared" ref="E45:F45" si="2">IFERROR(E39/SUM($E39:$F39),"-")</f>
        <v>0.59889442445490049</v>
      </c>
      <c r="F45" s="11">
        <f t="shared" si="2"/>
        <v>0.40110557554509951</v>
      </c>
      <c r="G45" s="253"/>
      <c r="H45" s="253"/>
    </row>
    <row r="46" spans="1:8" x14ac:dyDescent="0.25">
      <c r="B46" s="148" t="s">
        <v>112</v>
      </c>
      <c r="C46" s="369">
        <f t="shared" si="1"/>
        <v>0.55677585712921407</v>
      </c>
      <c r="D46" s="168">
        <f t="shared" si="0"/>
        <v>0.44322414287078599</v>
      </c>
      <c r="E46" s="369">
        <f t="shared" ref="E46:F46" si="3">IFERROR(E40/SUM($E40:$F40),"-")</f>
        <v>0.6824664877252814</v>
      </c>
      <c r="F46" s="168">
        <f t="shared" si="3"/>
        <v>0.31753351227471854</v>
      </c>
      <c r="G46" s="253"/>
      <c r="H46" s="253"/>
    </row>
    <row r="47" spans="1:8" x14ac:dyDescent="0.25">
      <c r="B47" s="149" t="s">
        <v>113</v>
      </c>
      <c r="C47" s="78">
        <f t="shared" si="1"/>
        <v>0.59876827038286951</v>
      </c>
      <c r="D47" s="11">
        <f t="shared" si="0"/>
        <v>0.40123172961713049</v>
      </c>
      <c r="E47" s="78">
        <f t="shared" ref="E47:F47" si="4">IFERROR(E41/SUM($E41:$F41),"-")</f>
        <v>0.59881935979050971</v>
      </c>
      <c r="F47" s="11">
        <f t="shared" si="4"/>
        <v>0.40118064020949029</v>
      </c>
      <c r="G47" s="253"/>
      <c r="H47" s="253"/>
    </row>
    <row r="48" spans="1:8" ht="15.75" thickBot="1" x14ac:dyDescent="0.3">
      <c r="B48" s="307" t="s">
        <v>114</v>
      </c>
      <c r="C48" s="624">
        <f t="shared" si="1"/>
        <v>0.43103858980466891</v>
      </c>
      <c r="D48" s="625">
        <f t="shared" si="0"/>
        <v>0.56896141019533109</v>
      </c>
      <c r="E48" s="624">
        <f t="shared" ref="E48:F48" si="5">IFERROR(E42/SUM($E42:$F42),"-")</f>
        <v>0.61926230814863115</v>
      </c>
      <c r="F48" s="625">
        <f t="shared" si="5"/>
        <v>0.38073769185136885</v>
      </c>
      <c r="G48" s="253"/>
      <c r="H48" s="253"/>
    </row>
    <row r="49" spans="1:22" x14ac:dyDescent="0.25">
      <c r="C49" s="253"/>
      <c r="D49" s="253"/>
      <c r="E49" s="253"/>
      <c r="F49" s="253"/>
      <c r="G49" s="253"/>
      <c r="H49" s="253"/>
    </row>
    <row r="50" spans="1:22" x14ac:dyDescent="0.25">
      <c r="A50" s="745" t="s">
        <v>305</v>
      </c>
      <c r="B50" s="172"/>
      <c r="C50" s="170"/>
      <c r="D50" s="170"/>
    </row>
    <row r="51" spans="1:22" x14ac:dyDescent="0.25">
      <c r="B51" s="172"/>
      <c r="C51" s="171"/>
      <c r="D51" s="171"/>
    </row>
    <row r="52" spans="1:22" x14ac:dyDescent="0.25">
      <c r="B52" s="172"/>
      <c r="C52" s="780" t="str">
        <f>$A$1</f>
        <v>West Dunbartonshire</v>
      </c>
      <c r="D52" s="781"/>
      <c r="E52" s="781"/>
      <c r="F52" s="781"/>
      <c r="G52" s="781"/>
      <c r="H52" s="781"/>
      <c r="I52" s="781"/>
      <c r="J52" s="781"/>
      <c r="K52" s="781"/>
      <c r="L52" s="781"/>
      <c r="M52" s="780" t="s">
        <v>101</v>
      </c>
      <c r="N52" s="781"/>
      <c r="O52" s="781"/>
      <c r="P52" s="781"/>
      <c r="Q52" s="781"/>
      <c r="R52" s="781"/>
      <c r="S52" s="781"/>
      <c r="T52" s="781"/>
      <c r="U52" s="781"/>
      <c r="V52" s="781"/>
    </row>
    <row r="53" spans="1:22" x14ac:dyDescent="0.25">
      <c r="B53" s="173"/>
      <c r="C53" s="782" t="s">
        <v>108</v>
      </c>
      <c r="D53" s="783"/>
      <c r="E53" s="783"/>
      <c r="F53" s="783"/>
      <c r="G53" s="784"/>
      <c r="H53" s="760" t="s">
        <v>115</v>
      </c>
      <c r="I53" s="760"/>
      <c r="J53" s="760"/>
      <c r="K53" s="760"/>
      <c r="L53" s="760"/>
      <c r="M53" s="782" t="s">
        <v>108</v>
      </c>
      <c r="N53" s="783"/>
      <c r="O53" s="783"/>
      <c r="P53" s="783"/>
      <c r="Q53" s="784"/>
      <c r="R53" s="760" t="s">
        <v>115</v>
      </c>
      <c r="S53" s="760"/>
      <c r="T53" s="760"/>
      <c r="U53" s="760"/>
      <c r="V53" s="760"/>
    </row>
    <row r="54" spans="1:22" ht="15.75" thickBot="1" x14ac:dyDescent="0.3">
      <c r="B54" s="173" t="s">
        <v>81</v>
      </c>
      <c r="C54" s="184" t="s">
        <v>109</v>
      </c>
      <c r="D54" s="209" t="s">
        <v>111</v>
      </c>
      <c r="E54" s="185" t="s">
        <v>112</v>
      </c>
      <c r="F54" s="185" t="s">
        <v>113</v>
      </c>
      <c r="G54" s="187" t="s">
        <v>114</v>
      </c>
      <c r="H54" s="177" t="s">
        <v>109</v>
      </c>
      <c r="I54" s="177" t="s">
        <v>111</v>
      </c>
      <c r="J54" s="177" t="s">
        <v>112</v>
      </c>
      <c r="K54" s="177" t="s">
        <v>113</v>
      </c>
      <c r="L54" s="177" t="s">
        <v>114</v>
      </c>
      <c r="M54" s="184" t="s">
        <v>109</v>
      </c>
      <c r="N54" s="209" t="s">
        <v>111</v>
      </c>
      <c r="O54" s="185" t="s">
        <v>112</v>
      </c>
      <c r="P54" s="185" t="s">
        <v>113</v>
      </c>
      <c r="Q54" s="187" t="s">
        <v>114</v>
      </c>
      <c r="R54" s="177" t="s">
        <v>109</v>
      </c>
      <c r="S54" s="177" t="s">
        <v>111</v>
      </c>
      <c r="T54" s="177" t="s">
        <v>112</v>
      </c>
      <c r="U54" s="177" t="s">
        <v>113</v>
      </c>
      <c r="V54" s="177" t="s">
        <v>114</v>
      </c>
    </row>
    <row r="55" spans="1:22" x14ac:dyDescent="0.25">
      <c r="B55" s="178" t="s">
        <v>306</v>
      </c>
      <c r="C55" s="195">
        <v>423</v>
      </c>
      <c r="D55" s="196">
        <v>2418</v>
      </c>
      <c r="E55" s="196">
        <v>5830</v>
      </c>
      <c r="F55" s="196">
        <v>6211.64</v>
      </c>
      <c r="G55" s="201">
        <v>3619</v>
      </c>
      <c r="H55" s="202">
        <f t="shared" ref="H55:H64" si="6">IFERROR(C55/SUM(C$55:C$59),"-")</f>
        <v>0.21342078708375378</v>
      </c>
      <c r="I55" s="202">
        <f t="shared" ref="I55:I59" si="7">IFERROR(D55/SUM(D$55:D$59),"-")</f>
        <v>0.36899130169388067</v>
      </c>
      <c r="J55" s="202">
        <f t="shared" ref="J55:J59" si="8">IFERROR(E55/SUM(E$55:E$59),"-")</f>
        <v>0.55677585712921407</v>
      </c>
      <c r="K55" s="202">
        <f t="shared" ref="K55:K59" si="9">IFERROR(F55/SUM(F$55:F$59),"-")</f>
        <v>0.59895591267002091</v>
      </c>
      <c r="L55" s="202">
        <f t="shared" ref="L55:L64" si="10">IFERROR(G55/SUM(G$55:G$59),"-")</f>
        <v>0.43103858980466891</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307</v>
      </c>
      <c r="C56" s="88">
        <v>293</v>
      </c>
      <c r="D56" s="84">
        <v>835</v>
      </c>
      <c r="E56" s="84">
        <v>1296</v>
      </c>
      <c r="F56" s="84">
        <v>1115.31</v>
      </c>
      <c r="G56" s="191">
        <v>1378</v>
      </c>
      <c r="H56" s="11">
        <f t="shared" si="6"/>
        <v>0.14783047426841575</v>
      </c>
      <c r="I56" s="11">
        <f t="shared" si="7"/>
        <v>0.12742255455516557</v>
      </c>
      <c r="J56" s="11">
        <f t="shared" si="8"/>
        <v>0.1237704135230637</v>
      </c>
      <c r="K56" s="11">
        <f t="shared" si="9"/>
        <v>0.10754350203166974</v>
      </c>
      <c r="L56" s="11">
        <f t="shared" si="10"/>
        <v>0.16412577417818008</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308</v>
      </c>
      <c r="C57" s="198">
        <v>38</v>
      </c>
      <c r="D57" s="81">
        <v>98</v>
      </c>
      <c r="E57" s="81">
        <v>238</v>
      </c>
      <c r="F57" s="81">
        <v>216.1</v>
      </c>
      <c r="G57" s="203">
        <v>313</v>
      </c>
      <c r="H57" s="168">
        <f t="shared" si="6"/>
        <v>1.9172552976791119E-2</v>
      </c>
      <c r="I57" s="168">
        <f t="shared" si="7"/>
        <v>1.49549824507859E-2</v>
      </c>
      <c r="J57" s="168">
        <f t="shared" si="8"/>
        <v>2.2729443224142869E-2</v>
      </c>
      <c r="K57" s="168">
        <f t="shared" si="9"/>
        <v>2.0837391208761536E-2</v>
      </c>
      <c r="L57" s="168">
        <f t="shared" si="10"/>
        <v>3.7279656979514054E-2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164</v>
      </c>
      <c r="C58" s="88">
        <v>287</v>
      </c>
      <c r="D58" s="84">
        <v>1386</v>
      </c>
      <c r="E58" s="84">
        <v>785</v>
      </c>
      <c r="F58" s="84">
        <v>686.25</v>
      </c>
      <c r="G58" s="191">
        <v>831</v>
      </c>
      <c r="H58" s="11">
        <f t="shared" si="6"/>
        <v>0.14480322906155399</v>
      </c>
      <c r="I58" s="11">
        <f t="shared" si="7"/>
        <v>0.21150618037540059</v>
      </c>
      <c r="J58" s="11">
        <f t="shared" si="8"/>
        <v>7.496896189475695E-2</v>
      </c>
      <c r="K58" s="11">
        <f t="shared" si="9"/>
        <v>6.6171493368869072E-2</v>
      </c>
      <c r="L58" s="11">
        <f t="shared" si="10"/>
        <v>9.8975702715578845E-2</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309</v>
      </c>
      <c r="C59" s="198">
        <f>SUM(C60:C64)</f>
        <v>941</v>
      </c>
      <c r="D59" s="81">
        <f t="shared" ref="D59:E59" si="16">SUM(D60:D64)</f>
        <v>1816</v>
      </c>
      <c r="E59" s="81">
        <f t="shared" si="16"/>
        <v>2322</v>
      </c>
      <c r="F59" s="81">
        <v>2141.48</v>
      </c>
      <c r="G59" s="203">
        <v>2255</v>
      </c>
      <c r="H59" s="168">
        <f t="shared" si="6"/>
        <v>0.47477295660948537</v>
      </c>
      <c r="I59" s="168">
        <f t="shared" si="7"/>
        <v>0.27712498092476728</v>
      </c>
      <c r="J59" s="168">
        <f t="shared" si="8"/>
        <v>0.22175532422882246</v>
      </c>
      <c r="K59" s="168">
        <f t="shared" si="9"/>
        <v>0.20649170072067866</v>
      </c>
      <c r="L59" s="168">
        <f t="shared" si="10"/>
        <v>0.26858027632205811</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310</v>
      </c>
      <c r="C60" s="204">
        <v>57</v>
      </c>
      <c r="D60" s="205">
        <v>205</v>
      </c>
      <c r="E60" s="205">
        <v>287</v>
      </c>
      <c r="F60" s="205">
        <v>179</v>
      </c>
      <c r="G60" s="193">
        <v>168</v>
      </c>
      <c r="H60" s="194">
        <f t="shared" si="6"/>
        <v>2.875882946518668E-2</v>
      </c>
      <c r="I60" s="194">
        <f t="shared" ref="I60:K64" si="18">IFERROR(D60/SUM(D$55:D$59),"-")</f>
        <v>3.1283381657256221E-2</v>
      </c>
      <c r="J60" s="194">
        <f t="shared" si="18"/>
        <v>2.7409034476172284E-2</v>
      </c>
      <c r="K60" s="194">
        <f t="shared" si="18"/>
        <v>1.7260032514429965E-2</v>
      </c>
      <c r="L60" s="194">
        <f t="shared" si="10"/>
        <v>2.0009528346831826E-2</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311</v>
      </c>
      <c r="C61" s="198">
        <v>44</v>
      </c>
      <c r="D61" s="81">
        <v>92</v>
      </c>
      <c r="E61" s="81">
        <v>301</v>
      </c>
      <c r="F61" s="81">
        <v>256.87</v>
      </c>
      <c r="G61" s="203">
        <v>273</v>
      </c>
      <c r="H61" s="168">
        <f t="shared" si="6"/>
        <v>2.2199798183652877E-2</v>
      </c>
      <c r="I61" s="168">
        <f t="shared" si="18"/>
        <v>1.4039371280329621E-2</v>
      </c>
      <c r="J61" s="168">
        <f t="shared" si="18"/>
        <v>2.8746060548180689E-2</v>
      </c>
      <c r="K61" s="168">
        <f t="shared" si="18"/>
        <v>2.4768628782020252E-2</v>
      </c>
      <c r="L61" s="168">
        <f t="shared" si="10"/>
        <v>3.2515483563601712E-2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312</v>
      </c>
      <c r="C62" s="88">
        <v>332</v>
      </c>
      <c r="D62" s="84">
        <v>416</v>
      </c>
      <c r="E62" s="84">
        <v>350</v>
      </c>
      <c r="F62" s="84">
        <v>85</v>
      </c>
      <c r="G62" s="191">
        <v>153</v>
      </c>
      <c r="H62" s="11">
        <f t="shared" si="6"/>
        <v>0.16750756811301715</v>
      </c>
      <c r="I62" s="11">
        <f t="shared" si="18"/>
        <v>6.3482374484968712E-2</v>
      </c>
      <c r="J62" s="11">
        <f t="shared" si="18"/>
        <v>3.3425651800210107E-2</v>
      </c>
      <c r="K62" s="11">
        <f t="shared" si="18"/>
        <v>8.1961048252879726E-3</v>
      </c>
      <c r="L62" s="11">
        <f t="shared" si="10"/>
        <v>1.8222963315864697E-2</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313</v>
      </c>
      <c r="C63" s="198">
        <v>355</v>
      </c>
      <c r="D63" s="81">
        <v>684</v>
      </c>
      <c r="E63" s="81">
        <v>917</v>
      </c>
      <c r="F63" s="81">
        <v>913.65</v>
      </c>
      <c r="G63" s="203">
        <v>655</v>
      </c>
      <c r="H63" s="168">
        <f t="shared" si="6"/>
        <v>0.17911200807265387</v>
      </c>
      <c r="I63" s="168">
        <f t="shared" si="18"/>
        <v>0.10437967343201587</v>
      </c>
      <c r="J63" s="168">
        <f t="shared" si="18"/>
        <v>8.7575207716550474E-2</v>
      </c>
      <c r="K63" s="168">
        <f t="shared" si="18"/>
        <v>8.8098484395580656E-2</v>
      </c>
      <c r="L63" s="168">
        <f t="shared" si="10"/>
        <v>7.8013339685564551E-2</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314</v>
      </c>
      <c r="C64" s="207">
        <v>153</v>
      </c>
      <c r="D64" s="208">
        <v>419</v>
      </c>
      <c r="E64" s="208">
        <v>467</v>
      </c>
      <c r="F64" s="208">
        <v>706.96</v>
      </c>
      <c r="G64" s="206">
        <v>880</v>
      </c>
      <c r="H64" s="169">
        <f t="shared" si="6"/>
        <v>7.719475277497477E-2</v>
      </c>
      <c r="I64" s="169">
        <f t="shared" si="18"/>
        <v>6.3940180070196861E-2</v>
      </c>
      <c r="J64" s="169">
        <f t="shared" si="18"/>
        <v>4.459936968770891E-2</v>
      </c>
      <c r="K64" s="169">
        <f t="shared" si="18"/>
        <v>6.8168450203359821E-2</v>
      </c>
      <c r="L64" s="169">
        <f t="shared" si="10"/>
        <v>0.10481181515007146</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45" t="s">
        <v>315</v>
      </c>
      <c r="C66" s="253"/>
      <c r="D66" s="253"/>
      <c r="E66" s="253"/>
      <c r="F66" s="253"/>
      <c r="G66" s="253"/>
      <c r="H66" s="253"/>
      <c r="N66" s="89"/>
    </row>
    <row r="67" spans="1:14" x14ac:dyDescent="0.25">
      <c r="C67" s="253"/>
      <c r="D67" s="253"/>
      <c r="E67" s="253"/>
      <c r="F67" s="253"/>
      <c r="G67" s="253"/>
      <c r="H67" s="253"/>
      <c r="I67" s="253"/>
    </row>
    <row r="68" spans="1:14" x14ac:dyDescent="0.25">
      <c r="C68" s="772" t="str">
        <f>$A$1</f>
        <v>West Dunbartonshire</v>
      </c>
      <c r="D68" s="773"/>
      <c r="E68" s="772" t="s">
        <v>101</v>
      </c>
      <c r="F68" s="773"/>
      <c r="G68" s="253"/>
      <c r="H68" s="253"/>
      <c r="I68" s="253"/>
    </row>
    <row r="69" spans="1:14" ht="15.75" thickBot="1" x14ac:dyDescent="0.3">
      <c r="B69" s="5" t="s">
        <v>291</v>
      </c>
      <c r="C69" s="446" t="s">
        <v>113</v>
      </c>
      <c r="D69" s="626" t="s">
        <v>114</v>
      </c>
      <c r="E69" s="446" t="s">
        <v>113</v>
      </c>
      <c r="F69" s="626" t="s">
        <v>114</v>
      </c>
      <c r="G69" s="253"/>
      <c r="H69" s="253"/>
    </row>
    <row r="70" spans="1:14" ht="30" x14ac:dyDescent="0.25">
      <c r="B70" s="372" t="s">
        <v>316</v>
      </c>
      <c r="C70" s="475">
        <v>3470.63</v>
      </c>
      <c r="D70" s="627">
        <v>0</v>
      </c>
      <c r="E70" s="475">
        <v>268409.48</v>
      </c>
      <c r="F70" s="627">
        <v>122004.31</v>
      </c>
      <c r="G70" s="253"/>
      <c r="H70" s="253"/>
    </row>
    <row r="71" spans="1:14" ht="30" x14ac:dyDescent="0.25">
      <c r="B71" s="373" t="s">
        <v>317</v>
      </c>
      <c r="C71" s="32">
        <v>1.7549999999999999</v>
      </c>
      <c r="D71" s="33">
        <v>0</v>
      </c>
      <c r="E71" s="32">
        <v>3.19553333333333</v>
      </c>
      <c r="F71" s="33">
        <v>3.17385381457211</v>
      </c>
      <c r="G71" s="253"/>
      <c r="H71" s="253"/>
    </row>
    <row r="72" spans="1:14" ht="75" x14ac:dyDescent="0.25">
      <c r="B72" s="374" t="s">
        <v>318</v>
      </c>
      <c r="C72" s="200">
        <v>0.34839999999999999</v>
      </c>
      <c r="D72" s="22">
        <v>0</v>
      </c>
      <c r="E72" s="200">
        <v>0.82640000000000002</v>
      </c>
      <c r="F72" s="22">
        <v>0.76778749999999996</v>
      </c>
      <c r="G72" s="253"/>
      <c r="H72" s="253"/>
    </row>
    <row r="73" spans="1:14" ht="60.75" thickBot="1" x14ac:dyDescent="0.3">
      <c r="B73" s="375" t="s">
        <v>319</v>
      </c>
      <c r="C73" s="506">
        <v>0</v>
      </c>
      <c r="D73" s="628">
        <v>0</v>
      </c>
      <c r="E73" s="506">
        <v>3.2509999999999999</v>
      </c>
      <c r="F73" s="628">
        <v>5.3520000000000003</v>
      </c>
      <c r="G73" s="253"/>
      <c r="H73" s="253"/>
    </row>
    <row r="74" spans="1:14" x14ac:dyDescent="0.25">
      <c r="C74" s="253"/>
      <c r="D74" s="253"/>
      <c r="E74" s="253"/>
      <c r="F74" s="253"/>
      <c r="G74" s="253"/>
      <c r="H74" s="253"/>
    </row>
    <row r="75" spans="1:14" x14ac:dyDescent="0.25">
      <c r="A75" s="745" t="s">
        <v>320</v>
      </c>
      <c r="C75" s="253"/>
      <c r="D75" s="253"/>
      <c r="E75" s="253"/>
      <c r="F75" s="253"/>
      <c r="G75" s="253"/>
      <c r="H75" s="253"/>
    </row>
    <row r="77" spans="1:14" x14ac:dyDescent="0.25">
      <c r="C77" s="756" t="str">
        <f>$A$1</f>
        <v>West Dunbartonshire</v>
      </c>
      <c r="D77" s="757"/>
      <c r="E77" s="757"/>
      <c r="F77" s="757"/>
      <c r="G77" s="757"/>
      <c r="H77" s="757"/>
      <c r="I77" s="756" t="s">
        <v>101</v>
      </c>
      <c r="J77" s="757"/>
      <c r="K77" s="757"/>
      <c r="L77" s="757"/>
      <c r="M77" s="757"/>
      <c r="N77" s="757"/>
    </row>
    <row r="78" spans="1:14" ht="15.75" thickBot="1" x14ac:dyDescent="0.3">
      <c r="B78" s="376" t="s">
        <v>321</v>
      </c>
      <c r="C78" s="197" t="s">
        <v>322</v>
      </c>
      <c r="D78" s="185" t="s">
        <v>323</v>
      </c>
      <c r="E78" s="185" t="s">
        <v>324</v>
      </c>
      <c r="F78" s="185" t="s">
        <v>325</v>
      </c>
      <c r="G78" s="185" t="s">
        <v>326</v>
      </c>
      <c r="H78" s="185" t="s">
        <v>164</v>
      </c>
      <c r="I78" s="197" t="s">
        <v>322</v>
      </c>
      <c r="J78" s="185" t="s">
        <v>323</v>
      </c>
      <c r="K78" s="185" t="s">
        <v>324</v>
      </c>
      <c r="L78" s="185" t="s">
        <v>325</v>
      </c>
      <c r="M78" s="185" t="s">
        <v>326</v>
      </c>
      <c r="N78" s="185" t="s">
        <v>164</v>
      </c>
    </row>
    <row r="79" spans="1:14" x14ac:dyDescent="0.25">
      <c r="B79" s="85" t="s">
        <v>108</v>
      </c>
      <c r="C79" s="29"/>
      <c r="D79" s="90"/>
      <c r="E79" s="90"/>
      <c r="F79" s="90"/>
      <c r="G79" s="90"/>
      <c r="H79" s="90"/>
      <c r="I79" s="29"/>
      <c r="J79" s="90"/>
      <c r="K79" s="90"/>
      <c r="L79" s="90"/>
      <c r="M79" s="90"/>
      <c r="N79" s="90"/>
    </row>
    <row r="80" spans="1:14" x14ac:dyDescent="0.25">
      <c r="B80" s="148" t="s">
        <v>109</v>
      </c>
      <c r="C80" s="79">
        <v>473</v>
      </c>
      <c r="D80" s="80">
        <v>12183</v>
      </c>
      <c r="E80" s="80">
        <v>4423</v>
      </c>
      <c r="F80" s="80">
        <v>0</v>
      </c>
      <c r="G80" s="80">
        <v>0</v>
      </c>
      <c r="H80" s="80">
        <v>0</v>
      </c>
      <c r="I80" s="79">
        <v>16380</v>
      </c>
      <c r="J80" s="80">
        <v>129567</v>
      </c>
      <c r="K80" s="80">
        <v>70004</v>
      </c>
      <c r="L80" s="80">
        <v>2047</v>
      </c>
      <c r="M80" s="80">
        <v>0</v>
      </c>
      <c r="N80" s="80">
        <v>0</v>
      </c>
    </row>
    <row r="81" spans="1:15" x14ac:dyDescent="0.25">
      <c r="B81" s="149" t="s">
        <v>111</v>
      </c>
      <c r="C81" s="82">
        <v>2097</v>
      </c>
      <c r="D81" s="83">
        <v>9959</v>
      </c>
      <c r="E81" s="83">
        <v>3576</v>
      </c>
      <c r="F81" s="83">
        <v>3</v>
      </c>
      <c r="G81" s="83">
        <v>0</v>
      </c>
      <c r="H81" s="83">
        <v>0</v>
      </c>
      <c r="I81" s="82">
        <v>22286</v>
      </c>
      <c r="J81" s="83">
        <v>103407</v>
      </c>
      <c r="K81" s="83">
        <v>56566</v>
      </c>
      <c r="L81" s="83">
        <v>4739</v>
      </c>
      <c r="M81" s="83">
        <v>833</v>
      </c>
      <c r="N81" s="83">
        <v>0</v>
      </c>
    </row>
    <row r="82" spans="1:15" x14ac:dyDescent="0.25">
      <c r="B82" s="148" t="s">
        <v>112</v>
      </c>
      <c r="C82" s="79">
        <v>511</v>
      </c>
      <c r="D82" s="80">
        <v>6513</v>
      </c>
      <c r="E82" s="80">
        <v>4526</v>
      </c>
      <c r="F82" s="80">
        <v>0</v>
      </c>
      <c r="G82" s="80">
        <v>0</v>
      </c>
      <c r="H82" s="80">
        <v>12</v>
      </c>
      <c r="I82" s="79">
        <v>17723.424999999999</v>
      </c>
      <c r="J82" s="80">
        <v>93863.78</v>
      </c>
      <c r="K82" s="80">
        <v>74746.31</v>
      </c>
      <c r="L82" s="80">
        <v>1217</v>
      </c>
      <c r="M82" s="80">
        <v>403.60500000000002</v>
      </c>
      <c r="N82" s="80">
        <v>6676.95</v>
      </c>
    </row>
    <row r="83" spans="1:15" x14ac:dyDescent="0.25">
      <c r="B83" s="149" t="s">
        <v>113</v>
      </c>
      <c r="C83" s="82">
        <v>478</v>
      </c>
      <c r="D83" s="83">
        <v>883.56</v>
      </c>
      <c r="E83" s="83">
        <v>1012.92</v>
      </c>
      <c r="F83" s="83">
        <v>0</v>
      </c>
      <c r="G83" s="83">
        <v>0</v>
      </c>
      <c r="H83" s="83">
        <v>2887</v>
      </c>
      <c r="I83" s="82">
        <v>19839.080000000002</v>
      </c>
      <c r="J83" s="83">
        <v>3363.21</v>
      </c>
      <c r="K83" s="83">
        <v>63610.9</v>
      </c>
      <c r="L83" s="83">
        <v>65628.58</v>
      </c>
      <c r="M83" s="83">
        <v>151.6</v>
      </c>
      <c r="N83" s="83">
        <v>4837.79</v>
      </c>
    </row>
    <row r="84" spans="1:15" x14ac:dyDescent="0.25">
      <c r="B84" s="148" t="s">
        <v>114</v>
      </c>
      <c r="C84" s="79">
        <v>4995</v>
      </c>
      <c r="D84" s="80">
        <v>315</v>
      </c>
      <c r="E84" s="80">
        <v>4747</v>
      </c>
      <c r="F84" s="80">
        <v>409</v>
      </c>
      <c r="G84" s="80">
        <v>90</v>
      </c>
      <c r="H84" s="80">
        <v>77</v>
      </c>
      <c r="I84" s="79">
        <v>17780.48</v>
      </c>
      <c r="J84" s="80">
        <v>11075.84</v>
      </c>
      <c r="K84" s="80">
        <v>53170.14</v>
      </c>
      <c r="L84" s="80">
        <v>2354</v>
      </c>
      <c r="M84" s="80">
        <v>152.96</v>
      </c>
      <c r="N84" s="80">
        <v>4897.38</v>
      </c>
    </row>
    <row r="85" spans="1:15" x14ac:dyDescent="0.25">
      <c r="B85" s="154" t="s">
        <v>115</v>
      </c>
      <c r="C85" s="160"/>
      <c r="D85" s="155"/>
      <c r="E85" s="155"/>
      <c r="F85" s="155"/>
      <c r="G85" s="155"/>
      <c r="H85" s="155"/>
      <c r="I85" s="160"/>
      <c r="J85" s="155"/>
      <c r="K85" s="155"/>
      <c r="L85" s="155"/>
      <c r="M85" s="155"/>
      <c r="N85" s="155"/>
    </row>
    <row r="86" spans="1:15" x14ac:dyDescent="0.25">
      <c r="B86" s="148" t="s">
        <v>109</v>
      </c>
      <c r="C86" s="199">
        <f>IFERROR(C80/SUM($C80:$H80),"-")</f>
        <v>2.7694829908074245E-2</v>
      </c>
      <c r="D86" s="131">
        <f t="shared" ref="D86:H86" si="19">IFERROR(D80/SUM($C80:$H80),"-")</f>
        <v>0.71333216230458463</v>
      </c>
      <c r="E86" s="131">
        <f t="shared" si="19"/>
        <v>0.25897300778734117</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111</v>
      </c>
      <c r="C87" s="200">
        <f t="shared" ref="C87:H87" si="21">IFERROR(C81/SUM($C81:$H81),"-")</f>
        <v>0.13412216181643749</v>
      </c>
      <c r="D87" s="22">
        <f t="shared" si="21"/>
        <v>0.63696834026223215</v>
      </c>
      <c r="E87" s="22">
        <f t="shared" si="21"/>
        <v>0.22871762072273744</v>
      </c>
      <c r="F87" s="22">
        <f t="shared" si="21"/>
        <v>1.9187719859290055E-4</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112</v>
      </c>
      <c r="C88" s="199">
        <f t="shared" ref="C88:H88" si="23">IFERROR(C82/SUM($C82:$H82),"-")</f>
        <v>4.419650579484518E-2</v>
      </c>
      <c r="D88" s="131">
        <f t="shared" si="23"/>
        <v>0.56331084587441616</v>
      </c>
      <c r="E88" s="131">
        <f t="shared" si="23"/>
        <v>0.3914547656114859</v>
      </c>
      <c r="F88" s="131">
        <f t="shared" si="23"/>
        <v>0</v>
      </c>
      <c r="G88" s="131">
        <f t="shared" si="23"/>
        <v>0</v>
      </c>
      <c r="H88" s="131">
        <f t="shared" si="23"/>
        <v>1.0378827192527244E-3</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113</v>
      </c>
      <c r="C89" s="200">
        <f t="shared" ref="C89:H89" si="25">IFERROR(C83/SUM($C83:$H83),"-")</f>
        <v>9.0848962649292597E-2</v>
      </c>
      <c r="D89" s="22">
        <f t="shared" si="25"/>
        <v>0.16792993606361709</v>
      </c>
      <c r="E89" s="22">
        <f t="shared" si="25"/>
        <v>0.19251617415632105</v>
      </c>
      <c r="F89" s="22">
        <f t="shared" si="25"/>
        <v>0</v>
      </c>
      <c r="G89" s="22">
        <f t="shared" si="25"/>
        <v>0</v>
      </c>
      <c r="H89" s="22">
        <f t="shared" si="25"/>
        <v>0.54870492713076935</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114</v>
      </c>
      <c r="C90" s="629">
        <f t="shared" ref="C90:H90" si="27">IFERROR(C84/SUM($C84:$H84),"-")</f>
        <v>0.4697639424433368</v>
      </c>
      <c r="D90" s="630">
        <f t="shared" si="27"/>
        <v>2.9624753127057275E-2</v>
      </c>
      <c r="E90" s="630">
        <f t="shared" si="27"/>
        <v>0.44644032728298694</v>
      </c>
      <c r="F90" s="630">
        <f t="shared" si="27"/>
        <v>3.8465155647512461E-2</v>
      </c>
      <c r="G90" s="630">
        <f t="shared" si="27"/>
        <v>8.4642151791592211E-3</v>
      </c>
      <c r="H90" s="630">
        <f t="shared" si="27"/>
        <v>7.2416063199473336E-3</v>
      </c>
      <c r="I90" s="629">
        <f t="shared" ref="I90:N90" si="28">IFERROR(I84/SUM($I84:$N84),"-")</f>
        <v>0.19881830420839353</v>
      </c>
      <c r="J90" s="630">
        <f t="shared" si="28"/>
        <v>0.12384815969442295</v>
      </c>
      <c r="K90" s="630">
        <f t="shared" si="28"/>
        <v>0.59453946515070866</v>
      </c>
      <c r="L90" s="630">
        <f t="shared" si="28"/>
        <v>2.6322027757774726E-2</v>
      </c>
      <c r="M90" s="630">
        <f t="shared" si="28"/>
        <v>1.7103727127566789E-3</v>
      </c>
      <c r="N90" s="630">
        <f t="shared" si="28"/>
        <v>5.4761670475943408E-2</v>
      </c>
      <c r="O90" s="17"/>
    </row>
    <row r="91" spans="1:15" x14ac:dyDescent="0.25">
      <c r="C91" s="17"/>
    </row>
    <row r="92" spans="1:15" x14ac:dyDescent="0.25">
      <c r="A92" s="745" t="s">
        <v>327</v>
      </c>
    </row>
    <row r="94" spans="1:15" x14ac:dyDescent="0.25">
      <c r="C94" s="772" t="str">
        <f>$A$1</f>
        <v>West Dunbartonshire</v>
      </c>
      <c r="D94" s="773"/>
      <c r="E94" s="772" t="s">
        <v>101</v>
      </c>
      <c r="F94" s="773"/>
    </row>
    <row r="95" spans="1:15" ht="15.75" thickBot="1" x14ac:dyDescent="0.3">
      <c r="B95" s="5" t="s">
        <v>291</v>
      </c>
      <c r="C95" s="632" t="s">
        <v>113</v>
      </c>
      <c r="D95" s="626" t="s">
        <v>114</v>
      </c>
      <c r="E95" s="632" t="s">
        <v>113</v>
      </c>
      <c r="F95" s="626" t="s">
        <v>114</v>
      </c>
    </row>
    <row r="96" spans="1:15" ht="45" x14ac:dyDescent="0.25">
      <c r="B96" s="372" t="s">
        <v>328</v>
      </c>
      <c r="C96" s="743" t="s">
        <v>110</v>
      </c>
      <c r="D96" s="744" t="s">
        <v>110</v>
      </c>
      <c r="E96" s="743">
        <v>10</v>
      </c>
      <c r="F96" s="744">
        <v>11</v>
      </c>
    </row>
    <row r="97" spans="1:14" ht="45" x14ac:dyDescent="0.25">
      <c r="B97" s="373" t="s">
        <v>329</v>
      </c>
      <c r="C97" s="741" t="s">
        <v>110</v>
      </c>
      <c r="D97" s="742" t="s">
        <v>110</v>
      </c>
      <c r="E97" s="741">
        <v>6</v>
      </c>
      <c r="F97" s="742">
        <v>5</v>
      </c>
    </row>
    <row r="98" spans="1:14" ht="45" x14ac:dyDescent="0.25">
      <c r="B98" s="374" t="s">
        <v>330</v>
      </c>
      <c r="C98" s="82">
        <v>0</v>
      </c>
      <c r="D98" s="83">
        <v>0</v>
      </c>
      <c r="E98" s="82">
        <v>22234</v>
      </c>
      <c r="F98" s="83">
        <v>1808</v>
      </c>
    </row>
    <row r="99" spans="1:14" ht="45.75" thickBot="1" x14ac:dyDescent="0.3">
      <c r="B99" s="375" t="s">
        <v>331</v>
      </c>
      <c r="C99" s="497">
        <v>0</v>
      </c>
      <c r="D99" s="631">
        <v>0</v>
      </c>
      <c r="E99" s="497">
        <v>6383</v>
      </c>
      <c r="F99" s="631">
        <v>18</v>
      </c>
    </row>
    <row r="101" spans="1:14" x14ac:dyDescent="0.25">
      <c r="A101" s="745" t="s">
        <v>332</v>
      </c>
    </row>
    <row r="103" spans="1:14" x14ac:dyDescent="0.25">
      <c r="C103" s="785" t="str">
        <f>$A$1</f>
        <v>West Dunbartonshire</v>
      </c>
      <c r="D103" s="786"/>
      <c r="E103" s="786"/>
      <c r="F103" s="786"/>
      <c r="G103" s="786"/>
      <c r="H103" s="786"/>
      <c r="I103" s="785" t="s">
        <v>101</v>
      </c>
      <c r="J103" s="786"/>
      <c r="K103" s="786"/>
      <c r="L103" s="786"/>
      <c r="M103" s="786"/>
      <c r="N103" s="786"/>
    </row>
    <row r="104" spans="1:14" x14ac:dyDescent="0.25">
      <c r="B104" s="5"/>
      <c r="C104" s="782" t="s">
        <v>333</v>
      </c>
      <c r="D104" s="783"/>
      <c r="E104" s="784"/>
      <c r="F104" s="760" t="s">
        <v>334</v>
      </c>
      <c r="G104" s="760"/>
      <c r="H104" s="760"/>
      <c r="I104" s="782" t="s">
        <v>333</v>
      </c>
      <c r="J104" s="783"/>
      <c r="K104" s="784"/>
      <c r="L104" s="760" t="s">
        <v>334</v>
      </c>
      <c r="M104" s="760"/>
      <c r="N104" s="760"/>
    </row>
    <row r="105" spans="1:14" ht="15.75" thickBot="1" x14ac:dyDescent="0.3">
      <c r="B105" s="232" t="s">
        <v>335</v>
      </c>
      <c r="C105" s="184" t="s">
        <v>336</v>
      </c>
      <c r="D105" s="209" t="s">
        <v>337</v>
      </c>
      <c r="E105" s="187" t="s">
        <v>338</v>
      </c>
      <c r="F105" s="177" t="s">
        <v>336</v>
      </c>
      <c r="G105" s="177" t="s">
        <v>337</v>
      </c>
      <c r="H105" s="185" t="s">
        <v>338</v>
      </c>
      <c r="I105" s="184" t="s">
        <v>336</v>
      </c>
      <c r="J105" s="209" t="s">
        <v>337</v>
      </c>
      <c r="K105" s="187" t="s">
        <v>338</v>
      </c>
      <c r="L105" s="177" t="s">
        <v>336</v>
      </c>
      <c r="M105" s="177" t="s">
        <v>337</v>
      </c>
      <c r="N105" s="185" t="s">
        <v>338</v>
      </c>
    </row>
    <row r="106" spans="1:14" x14ac:dyDescent="0.25">
      <c r="B106" s="5" t="s">
        <v>108</v>
      </c>
      <c r="C106" s="210"/>
      <c r="D106" s="211"/>
      <c r="E106" s="212"/>
      <c r="F106" s="213"/>
      <c r="G106" s="213"/>
      <c r="H106" s="213"/>
      <c r="I106" s="210"/>
      <c r="J106" s="211"/>
      <c r="K106" s="212"/>
      <c r="L106" s="213"/>
      <c r="M106" s="213"/>
      <c r="N106" s="213"/>
    </row>
    <row r="107" spans="1:14" x14ac:dyDescent="0.25">
      <c r="B107" s="148" t="s">
        <v>109</v>
      </c>
      <c r="C107" s="186">
        <v>44</v>
      </c>
      <c r="D107" s="174">
        <v>757</v>
      </c>
      <c r="E107" s="190">
        <v>27</v>
      </c>
      <c r="F107" s="174">
        <v>355</v>
      </c>
      <c r="G107" s="174">
        <v>355</v>
      </c>
      <c r="H107" s="174">
        <v>355</v>
      </c>
      <c r="I107" s="186">
        <v>3959</v>
      </c>
      <c r="J107" s="174">
        <v>27177</v>
      </c>
      <c r="K107" s="190">
        <v>7505</v>
      </c>
      <c r="L107" s="174">
        <v>9796</v>
      </c>
      <c r="M107" s="174">
        <v>9796</v>
      </c>
      <c r="N107" s="174">
        <v>9796</v>
      </c>
    </row>
    <row r="108" spans="1:14" x14ac:dyDescent="0.25">
      <c r="B108" s="149" t="s">
        <v>111</v>
      </c>
      <c r="C108" s="218">
        <v>189</v>
      </c>
      <c r="D108" s="219">
        <v>422</v>
      </c>
      <c r="E108" s="507">
        <v>9</v>
      </c>
      <c r="F108" s="219">
        <v>3713</v>
      </c>
      <c r="G108" s="219">
        <v>3126</v>
      </c>
      <c r="H108" s="175">
        <v>66</v>
      </c>
      <c r="I108" s="218">
        <v>8774</v>
      </c>
      <c r="J108" s="219">
        <v>20667</v>
      </c>
      <c r="K108" s="507">
        <v>7885</v>
      </c>
      <c r="L108" s="219">
        <v>15432</v>
      </c>
      <c r="M108" s="219">
        <v>25043</v>
      </c>
      <c r="N108" s="175">
        <v>5210</v>
      </c>
    </row>
    <row r="109" spans="1:14" x14ac:dyDescent="0.25">
      <c r="B109" s="148" t="s">
        <v>112</v>
      </c>
      <c r="C109" s="220">
        <v>276</v>
      </c>
      <c r="D109" s="221">
        <v>818</v>
      </c>
      <c r="E109" s="190">
        <v>13</v>
      </c>
      <c r="F109" s="221">
        <v>5305</v>
      </c>
      <c r="G109" s="221">
        <v>3685</v>
      </c>
      <c r="H109" s="174">
        <v>88</v>
      </c>
      <c r="I109" s="220">
        <v>4505.3999999999996</v>
      </c>
      <c r="J109" s="221">
        <v>12669.2</v>
      </c>
      <c r="K109" s="190">
        <v>1217</v>
      </c>
      <c r="L109" s="221">
        <v>17400</v>
      </c>
      <c r="M109" s="221">
        <v>46663</v>
      </c>
      <c r="N109" s="174">
        <v>5747</v>
      </c>
    </row>
    <row r="110" spans="1:14" x14ac:dyDescent="0.25">
      <c r="B110" s="149" t="s">
        <v>113</v>
      </c>
      <c r="C110" s="218">
        <v>430</v>
      </c>
      <c r="D110" s="219">
        <v>645</v>
      </c>
      <c r="E110" s="507">
        <v>2</v>
      </c>
      <c r="F110" s="219">
        <v>43</v>
      </c>
      <c r="G110" s="219">
        <v>2739</v>
      </c>
      <c r="H110" s="175">
        <v>3100</v>
      </c>
      <c r="I110" s="218">
        <v>4238.22</v>
      </c>
      <c r="J110" s="219">
        <v>35431.35</v>
      </c>
      <c r="K110" s="507">
        <v>1538.47</v>
      </c>
      <c r="L110" s="219">
        <v>1373</v>
      </c>
      <c r="M110" s="219">
        <v>38638.589999999997</v>
      </c>
      <c r="N110" s="175">
        <v>4604.87</v>
      </c>
    </row>
    <row r="111" spans="1:14" x14ac:dyDescent="0.25">
      <c r="B111" s="45" t="s">
        <v>114</v>
      </c>
      <c r="C111" s="633">
        <v>420</v>
      </c>
      <c r="D111" s="634">
        <v>681</v>
      </c>
      <c r="E111" s="635">
        <v>6</v>
      </c>
      <c r="F111" s="634">
        <v>3898</v>
      </c>
      <c r="G111" s="634">
        <v>2852</v>
      </c>
      <c r="H111" s="636">
        <v>27</v>
      </c>
      <c r="I111" s="633">
        <v>6802.29</v>
      </c>
      <c r="J111" s="634">
        <v>10258.67</v>
      </c>
      <c r="K111" s="635">
        <v>880.08</v>
      </c>
      <c r="L111" s="634">
        <v>7624</v>
      </c>
      <c r="M111" s="634">
        <v>21913.96</v>
      </c>
      <c r="N111" s="636">
        <v>1012.16</v>
      </c>
    </row>
    <row r="112" spans="1:14" x14ac:dyDescent="0.25">
      <c r="B112" s="214" t="s">
        <v>115</v>
      </c>
      <c r="C112" s="222"/>
      <c r="D112" s="223"/>
      <c r="E112" s="229"/>
      <c r="F112" s="224"/>
      <c r="G112" s="224"/>
      <c r="H112" s="223"/>
      <c r="I112" s="222"/>
      <c r="J112" s="223"/>
      <c r="K112" s="229"/>
      <c r="L112" s="224"/>
      <c r="M112" s="224"/>
      <c r="N112" s="223"/>
    </row>
    <row r="113" spans="1:14" x14ac:dyDescent="0.25">
      <c r="B113" s="148" t="s">
        <v>109</v>
      </c>
      <c r="C113" s="225">
        <f>IFERROR(C107/SUM($C107:$E107),"-")</f>
        <v>5.3140096618357488E-2</v>
      </c>
      <c r="D113" s="226">
        <f t="shared" ref="D113:E113" si="29">IFERROR(D107/SUM($C107:$E107),"-")</f>
        <v>0.91425120772946855</v>
      </c>
      <c r="E113" s="230">
        <f t="shared" si="29"/>
        <v>3.2608695652173912E-2</v>
      </c>
      <c r="F113" s="226">
        <f>IFERROR(F107/SUM($F107:$H107),"-")</f>
        <v>0.33333333333333331</v>
      </c>
      <c r="G113" s="226">
        <f t="shared" ref="G113:H113" si="30">IFERROR(G107/SUM($F107:$H107),"-")</f>
        <v>0.33333333333333331</v>
      </c>
      <c r="H113" s="476">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111</v>
      </c>
      <c r="C114" s="227">
        <f t="shared" ref="C114:E114" si="33">IFERROR(C108/SUM($C108:$E108),"-")</f>
        <v>0.30483870967741933</v>
      </c>
      <c r="D114" s="228">
        <f t="shared" si="33"/>
        <v>0.6806451612903226</v>
      </c>
      <c r="E114" s="231">
        <f t="shared" si="33"/>
        <v>1.4516129032258065E-2</v>
      </c>
      <c r="F114" s="228">
        <f t="shared" ref="F114:H114" si="34">IFERROR(F108/SUM($F108:$H108),"-")</f>
        <v>0.53772628530050692</v>
      </c>
      <c r="G114" s="228">
        <f t="shared" si="34"/>
        <v>0.45271542360608252</v>
      </c>
      <c r="H114" s="170">
        <f t="shared" si="34"/>
        <v>9.5582910934105727E-3</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112</v>
      </c>
      <c r="C115" s="225">
        <f t="shared" ref="C115:E115" si="37">IFERROR(C109/SUM($C109:$E109),"-")</f>
        <v>0.24932249322493225</v>
      </c>
      <c r="D115" s="226">
        <f t="shared" si="37"/>
        <v>0.73893405600722672</v>
      </c>
      <c r="E115" s="230">
        <f t="shared" si="37"/>
        <v>1.1743450767841012E-2</v>
      </c>
      <c r="F115" s="226">
        <f t="shared" ref="F115:H115" si="38">IFERROR(F109/SUM($F109:$H109),"-")</f>
        <v>0.58437981934346772</v>
      </c>
      <c r="G115" s="226">
        <f t="shared" si="38"/>
        <v>0.40592641551002423</v>
      </c>
      <c r="H115" s="476">
        <f t="shared" si="38"/>
        <v>9.6937651465080418E-3</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113</v>
      </c>
      <c r="C116" s="227">
        <f t="shared" ref="C116:E116" si="41">IFERROR(C110/SUM($C110:$E110),"-")</f>
        <v>0.39925719591457753</v>
      </c>
      <c r="D116" s="228">
        <f t="shared" si="41"/>
        <v>0.59888579387186625</v>
      </c>
      <c r="E116" s="231">
        <f t="shared" si="41"/>
        <v>1.8570102135561746E-3</v>
      </c>
      <c r="F116" s="228">
        <f t="shared" ref="F116:H116" si="42">IFERROR(F110/SUM($F110:$H110),"-")</f>
        <v>7.3104386263175792E-3</v>
      </c>
      <c r="G116" s="228">
        <f t="shared" si="42"/>
        <v>0.46565793947636858</v>
      </c>
      <c r="H116" s="170">
        <f t="shared" si="42"/>
        <v>0.52703162189731378</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114</v>
      </c>
      <c r="C117" s="637">
        <f t="shared" ref="C117:E117" si="45">IFERROR(C111/SUM($C111:$E111),"-")</f>
        <v>0.37940379403794039</v>
      </c>
      <c r="D117" s="638">
        <f t="shared" si="45"/>
        <v>0.61517615176151763</v>
      </c>
      <c r="E117" s="639">
        <f t="shared" si="45"/>
        <v>5.4200542005420054E-3</v>
      </c>
      <c r="F117" s="638">
        <f t="shared" ref="F117:H117" si="46">IFERROR(F111/SUM($F111:$H111),"-")</f>
        <v>0.57518075844769068</v>
      </c>
      <c r="G117" s="638">
        <f t="shared" si="46"/>
        <v>0.42083517780728935</v>
      </c>
      <c r="H117" s="640">
        <f t="shared" si="46"/>
        <v>3.9840637450199202E-3</v>
      </c>
      <c r="I117" s="637">
        <f t="shared" ref="I117:K117" si="47">IFERROR(I111/SUM($I111:$K111),"-")</f>
        <v>0.37914691678966211</v>
      </c>
      <c r="J117" s="638">
        <f t="shared" si="47"/>
        <v>0.57179907073391512</v>
      </c>
      <c r="K117" s="639">
        <f t="shared" si="47"/>
        <v>4.905401247642277E-2</v>
      </c>
      <c r="L117" s="638">
        <f t="shared" ref="L117:N117" si="48">IFERROR(L111/SUM($L111:$N111),"-")</f>
        <v>0.24955712121589049</v>
      </c>
      <c r="M117" s="638">
        <f t="shared" si="48"/>
        <v>0.71731174869362213</v>
      </c>
      <c r="N117" s="640">
        <f t="shared" si="48"/>
        <v>3.3131130090487369E-2</v>
      </c>
    </row>
    <row r="119" spans="1:14" x14ac:dyDescent="0.25">
      <c r="A119" s="10" t="s">
        <v>339</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24" location="'Notes &amp; Caveats'!A26" display="Table A1.2 Total Number of Benefit Entitlement Checks Carried Out in 2018/19 to 2021/22" xr:uid="{772BC4BD-357C-4C7D-99F0-4D2EB4576721}"/>
    <hyperlink ref="A33" location="'Notes &amp; Caveats'!A27" display="Table A1.3 Total Number of Referrals in 2017/18 to 2021/22" xr:uid="{6CDED518-2242-4B53-BCF3-B8BA97129918}"/>
    <hyperlink ref="A50" location="'Notes &amp; Caveats'!A28" display="Table A1.4 Referrals by Category in 2017/18 to 2021/22" xr:uid="{D7F06E72-3851-4034-8D67-4C9E4BDBA188}"/>
    <hyperlink ref="A66" location="'Notes &amp; Caveats'!A29" display="Table A1.5 Contact Information in 2020/21 to 2021/22" xr:uid="{111460EF-C8AF-46C4-9086-5EE9CCD8884D}"/>
    <hyperlink ref="A75" location="'Notes &amp; Caveats'!A30" display="Table A1.6 Initial Contacts by Channel in 2017/18 to 2021/22" xr:uid="{D3C5CD3E-2EAA-47C8-A661-B08BE4F30404}"/>
    <hyperlink ref="A92" location="'Notes &amp; Caveats'!A31" display="Table A1.7 Online Support in 2020/21 to 2021/22" xr:uid="{D4BAA92E-3752-4B2C-B66D-4BC9AD537CF4}"/>
    <hyperlink ref="A101" location="'Notes &amp; Caveats'!A32" display="Table A1.8 Breakdown of SNSIAP Type I, II and III Activity in 2017/18 to 2021/22" xr:uid="{7DACE5A1-1A67-452E-AE4A-FB7E606AAA8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9B0EC-E08E-4F23-9221-B197286162FB}">
  <dimension ref="A1:A2"/>
  <sheetViews>
    <sheetView workbookViewId="0"/>
  </sheetViews>
  <sheetFormatPr defaultRowHeight="15" x14ac:dyDescent="0.25"/>
  <cols>
    <col min="1" max="16384" width="9.140625" style="2"/>
  </cols>
  <sheetData>
    <row r="1" spans="1:1" x14ac:dyDescent="0.25">
      <c r="A1" s="749" t="s">
        <v>15</v>
      </c>
    </row>
    <row r="2" spans="1:1" x14ac:dyDescent="0.25">
      <c r="A2" s="750" t="s">
        <v>517</v>
      </c>
    </row>
  </sheetData>
  <hyperlinks>
    <hyperlink ref="A1" location="Contents!A1" display="Contents!A1" xr:uid="{95869698-0B21-4B8E-BA50-D3731DA788D6}"/>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B50" workbookViewId="0">
      <selection activeCell="H19" sqref="H19"/>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2" t="s">
        <v>1</v>
      </c>
      <c r="B1" s="752"/>
      <c r="C1" s="752"/>
    </row>
    <row r="2" spans="1:22" x14ac:dyDescent="0.25">
      <c r="A2" s="5" t="s">
        <v>51</v>
      </c>
    </row>
    <row r="3" spans="1:22" x14ac:dyDescent="0.25">
      <c r="A3" s="142" t="s">
        <v>15</v>
      </c>
    </row>
    <row r="4" spans="1:22" x14ac:dyDescent="0.25">
      <c r="A4" s="5"/>
    </row>
    <row r="5" spans="1:22" x14ac:dyDescent="0.25">
      <c r="A5" s="141" t="s">
        <v>340</v>
      </c>
      <c r="C5" s="443" t="s">
        <v>52</v>
      </c>
    </row>
    <row r="6" spans="1:22" x14ac:dyDescent="0.25">
      <c r="A6" s="141" t="s">
        <v>341</v>
      </c>
      <c r="C6" s="443" t="s">
        <v>54</v>
      </c>
    </row>
    <row r="7" spans="1:22" x14ac:dyDescent="0.25">
      <c r="A7" s="141"/>
      <c r="C7" s="252"/>
    </row>
    <row r="8" spans="1:22" ht="17.25" x14ac:dyDescent="0.25">
      <c r="A8" s="745" t="s">
        <v>342</v>
      </c>
    </row>
    <row r="9" spans="1:22" x14ac:dyDescent="0.25">
      <c r="A9" s="5"/>
    </row>
    <row r="10" spans="1:22" x14ac:dyDescent="0.25">
      <c r="C10" s="790" t="str">
        <f>$A$1</f>
        <v>West Dunbartonshire</v>
      </c>
      <c r="D10" s="767"/>
      <c r="E10" s="767"/>
      <c r="F10" s="767"/>
      <c r="G10" s="767"/>
      <c r="H10" s="767"/>
      <c r="I10" s="767"/>
      <c r="J10" s="767"/>
      <c r="K10" s="767"/>
      <c r="L10" s="767"/>
      <c r="M10" s="790" t="s">
        <v>101</v>
      </c>
      <c r="N10" s="767"/>
      <c r="O10" s="767"/>
      <c r="P10" s="767"/>
      <c r="Q10" s="767"/>
      <c r="R10" s="767"/>
      <c r="S10" s="767"/>
      <c r="T10" s="767"/>
      <c r="U10" s="767"/>
      <c r="V10" s="767"/>
    </row>
    <row r="11" spans="1:22" x14ac:dyDescent="0.25">
      <c r="B11" s="233"/>
      <c r="C11" s="759" t="s">
        <v>343</v>
      </c>
      <c r="D11" s="760"/>
      <c r="E11" s="760"/>
      <c r="F11" s="760"/>
      <c r="G11" s="760"/>
      <c r="H11" s="760"/>
      <c r="I11" s="760"/>
      <c r="J11" s="789"/>
      <c r="K11" s="791" t="s">
        <v>115</v>
      </c>
      <c r="L11" s="760"/>
      <c r="M11" s="759" t="s">
        <v>343</v>
      </c>
      <c r="N11" s="760"/>
      <c r="O11" s="760"/>
      <c r="P11" s="760"/>
      <c r="Q11" s="760"/>
      <c r="R11" s="760"/>
      <c r="S11" s="760"/>
      <c r="T11" s="789"/>
      <c r="U11" s="791" t="s">
        <v>115</v>
      </c>
      <c r="V11" s="760"/>
    </row>
    <row r="12" spans="1:22" ht="15.75" thickBot="1" x14ac:dyDescent="0.3">
      <c r="B12" s="289" t="s">
        <v>344</v>
      </c>
      <c r="C12" s="377" t="s">
        <v>345</v>
      </c>
      <c r="D12" s="378" t="s">
        <v>346</v>
      </c>
      <c r="E12" s="378" t="s">
        <v>347</v>
      </c>
      <c r="F12" s="378" t="s">
        <v>109</v>
      </c>
      <c r="G12" s="378" t="s">
        <v>111</v>
      </c>
      <c r="H12" s="378" t="s">
        <v>112</v>
      </c>
      <c r="I12" s="378" t="s">
        <v>113</v>
      </c>
      <c r="J12" s="397" t="s">
        <v>114</v>
      </c>
      <c r="K12" s="378" t="s">
        <v>113</v>
      </c>
      <c r="L12" s="378" t="s">
        <v>114</v>
      </c>
      <c r="M12" s="377" t="s">
        <v>345</v>
      </c>
      <c r="N12" s="378" t="s">
        <v>346</v>
      </c>
      <c r="O12" s="378" t="s">
        <v>347</v>
      </c>
      <c r="P12" s="378" t="s">
        <v>109</v>
      </c>
      <c r="Q12" s="378" t="s">
        <v>111</v>
      </c>
      <c r="R12" s="378" t="s">
        <v>112</v>
      </c>
      <c r="S12" s="378" t="s">
        <v>113</v>
      </c>
      <c r="T12" s="397" t="s">
        <v>114</v>
      </c>
      <c r="U12" s="378" t="s">
        <v>113</v>
      </c>
      <c r="V12" s="378" t="s">
        <v>114</v>
      </c>
    </row>
    <row r="13" spans="1:22" ht="30.75" customHeight="1" x14ac:dyDescent="0.25">
      <c r="B13" s="379" t="s">
        <v>348</v>
      </c>
      <c r="C13" s="249" t="s">
        <v>349</v>
      </c>
      <c r="D13" s="239" t="s">
        <v>349</v>
      </c>
      <c r="E13" s="239" t="s">
        <v>349</v>
      </c>
      <c r="F13" s="239" t="s">
        <v>349</v>
      </c>
      <c r="G13" s="239" t="s">
        <v>349</v>
      </c>
      <c r="H13" s="239" t="s">
        <v>349</v>
      </c>
      <c r="I13" s="239">
        <v>185.93</v>
      </c>
      <c r="J13" s="398">
        <v>242</v>
      </c>
      <c r="K13" s="477">
        <f>IFERROR(I13/SUM(I$13:I$15),"-")</f>
        <v>0.53239985110099364</v>
      </c>
      <c r="L13" s="477">
        <f>IFERROR(J13/SUM(J$13:J$15),"-")</f>
        <v>0.80666666666666664</v>
      </c>
      <c r="M13" s="249" t="s">
        <v>349</v>
      </c>
      <c r="N13" s="239" t="s">
        <v>349</v>
      </c>
      <c r="O13" s="239" t="s">
        <v>349</v>
      </c>
      <c r="P13" s="239" t="s">
        <v>349</v>
      </c>
      <c r="Q13" s="239" t="s">
        <v>349</v>
      </c>
      <c r="R13" s="239" t="s">
        <v>349</v>
      </c>
      <c r="S13" s="239">
        <v>8962.0499999999993</v>
      </c>
      <c r="T13" s="398">
        <v>6689.1450000000004</v>
      </c>
      <c r="U13" s="477">
        <f>IFERROR(S13/SUM(S$13:S$15),"-")</f>
        <v>0.74978979732697504</v>
      </c>
      <c r="V13" s="477">
        <f>IFERROR(T13/SUM(T$13:T$15),"-")</f>
        <v>0.63434341805919203</v>
      </c>
    </row>
    <row r="14" spans="1:22" ht="30.75" customHeight="1" x14ac:dyDescent="0.25">
      <c r="B14" s="380" t="s">
        <v>350</v>
      </c>
      <c r="C14" s="250">
        <v>104</v>
      </c>
      <c r="D14" s="240">
        <v>43</v>
      </c>
      <c r="E14" s="240">
        <v>6</v>
      </c>
      <c r="F14" s="240">
        <v>50</v>
      </c>
      <c r="G14" s="240">
        <v>0</v>
      </c>
      <c r="H14" s="241">
        <v>55.9</v>
      </c>
      <c r="I14" s="241">
        <v>79</v>
      </c>
      <c r="J14" s="399">
        <v>10</v>
      </c>
      <c r="K14" s="478">
        <f t="shared" ref="K14:K15" si="0">IFERROR(I14/SUM(I$13:I$15),"-")</f>
        <v>0.22621195200870486</v>
      </c>
      <c r="L14" s="478">
        <f t="shared" ref="L14:L15" si="1">IFERROR(J14/SUM(J$13:J$15),"-")</f>
        <v>3.3333333333333333E-2</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351</v>
      </c>
      <c r="C15" s="251">
        <v>0</v>
      </c>
      <c r="D15" s="242">
        <v>117</v>
      </c>
      <c r="E15" s="242">
        <v>90</v>
      </c>
      <c r="F15" s="242">
        <v>373</v>
      </c>
      <c r="G15" s="242">
        <v>17</v>
      </c>
      <c r="H15" s="243">
        <v>25.7</v>
      </c>
      <c r="I15" s="243">
        <v>84.3</v>
      </c>
      <c r="J15" s="400">
        <v>48</v>
      </c>
      <c r="K15" s="479">
        <f t="shared" si="0"/>
        <v>0.2413881968903015</v>
      </c>
      <c r="L15" s="479">
        <f t="shared" si="1"/>
        <v>0.16</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352</v>
      </c>
      <c r="C16" s="394">
        <f t="shared" ref="C16:H16" si="4">SUM(C23:C34)</f>
        <v>192</v>
      </c>
      <c r="D16" s="395">
        <f t="shared" si="4"/>
        <v>410</v>
      </c>
      <c r="E16" s="395">
        <f t="shared" si="4"/>
        <v>518</v>
      </c>
      <c r="F16" s="395">
        <f t="shared" si="4"/>
        <v>984</v>
      </c>
      <c r="G16" s="395">
        <f t="shared" si="4"/>
        <v>688</v>
      </c>
      <c r="H16" s="396">
        <f t="shared" si="4"/>
        <v>393.7</v>
      </c>
      <c r="I16" s="396">
        <v>253.89</v>
      </c>
      <c r="J16" s="401">
        <v>198</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s="745" t="s">
        <v>353</v>
      </c>
      <c r="I18" s="89"/>
      <c r="J18" s="17"/>
    </row>
    <row r="19" spans="1:34" x14ac:dyDescent="0.25">
      <c r="A19" s="5"/>
    </row>
    <row r="20" spans="1:34" x14ac:dyDescent="0.25">
      <c r="B20" s="5" t="s">
        <v>117</v>
      </c>
      <c r="C20" s="756" t="str">
        <f>$A$1</f>
        <v>West Dunbartonshire</v>
      </c>
      <c r="D20" s="757"/>
      <c r="E20" s="757"/>
      <c r="F20" s="757"/>
      <c r="G20" s="757"/>
      <c r="H20" s="757"/>
      <c r="I20" s="757"/>
      <c r="J20" s="757"/>
      <c r="K20" s="757"/>
      <c r="L20" s="757"/>
      <c r="M20" s="757"/>
      <c r="N20" s="757"/>
      <c r="O20" s="757"/>
      <c r="P20" s="757"/>
      <c r="Q20" s="757"/>
      <c r="R20" s="757"/>
      <c r="S20" s="756" t="s">
        <v>101</v>
      </c>
      <c r="T20" s="757"/>
      <c r="U20" s="757"/>
      <c r="V20" s="757"/>
      <c r="W20" s="757"/>
      <c r="X20" s="757"/>
      <c r="Y20" s="757"/>
      <c r="Z20" s="757"/>
      <c r="AA20" s="757"/>
      <c r="AB20" s="757"/>
      <c r="AC20" s="757"/>
      <c r="AD20" s="757"/>
      <c r="AE20" s="757"/>
      <c r="AF20" s="757"/>
      <c r="AG20" s="757"/>
      <c r="AH20" s="757"/>
    </row>
    <row r="21" spans="1:34" x14ac:dyDescent="0.25">
      <c r="B21" s="233"/>
      <c r="C21" s="756" t="s">
        <v>343</v>
      </c>
      <c r="D21" s="757"/>
      <c r="E21" s="757"/>
      <c r="F21" s="757"/>
      <c r="G21" s="757"/>
      <c r="H21" s="757"/>
      <c r="I21" s="757"/>
      <c r="J21" s="775"/>
      <c r="K21" s="776" t="s">
        <v>115</v>
      </c>
      <c r="L21" s="757"/>
      <c r="M21" s="757"/>
      <c r="N21" s="757"/>
      <c r="O21" s="757"/>
      <c r="P21" s="757"/>
      <c r="Q21" s="757"/>
      <c r="R21" s="757"/>
      <c r="S21" s="756" t="s">
        <v>343</v>
      </c>
      <c r="T21" s="757"/>
      <c r="U21" s="757"/>
      <c r="V21" s="757"/>
      <c r="W21" s="757"/>
      <c r="X21" s="757"/>
      <c r="Y21" s="757"/>
      <c r="Z21" s="775"/>
      <c r="AA21" s="776" t="s">
        <v>115</v>
      </c>
      <c r="AB21" s="757"/>
      <c r="AC21" s="757"/>
      <c r="AD21" s="757"/>
      <c r="AE21" s="757"/>
      <c r="AF21" s="757"/>
      <c r="AG21" s="757"/>
      <c r="AH21" s="757"/>
    </row>
    <row r="22" spans="1:34" ht="15.75" thickBot="1" x14ac:dyDescent="0.3">
      <c r="B22" s="289" t="s">
        <v>354</v>
      </c>
      <c r="C22" s="246" t="s">
        <v>345</v>
      </c>
      <c r="D22" s="232" t="s">
        <v>346</v>
      </c>
      <c r="E22" s="232" t="s">
        <v>347</v>
      </c>
      <c r="F22" s="232" t="s">
        <v>109</v>
      </c>
      <c r="G22" s="232" t="s">
        <v>111</v>
      </c>
      <c r="H22" s="232" t="s">
        <v>112</v>
      </c>
      <c r="I22" s="232" t="s">
        <v>113</v>
      </c>
      <c r="J22" s="232" t="s">
        <v>114</v>
      </c>
      <c r="K22" s="234" t="s">
        <v>345</v>
      </c>
      <c r="L22" s="232" t="s">
        <v>346</v>
      </c>
      <c r="M22" s="232" t="s">
        <v>347</v>
      </c>
      <c r="N22" s="232" t="s">
        <v>109</v>
      </c>
      <c r="O22" s="232" t="s">
        <v>111</v>
      </c>
      <c r="P22" s="232" t="s">
        <v>112</v>
      </c>
      <c r="Q22" s="232" t="s">
        <v>113</v>
      </c>
      <c r="R22" s="232" t="s">
        <v>114</v>
      </c>
      <c r="S22" s="246" t="s">
        <v>345</v>
      </c>
      <c r="T22" s="232" t="s">
        <v>346</v>
      </c>
      <c r="U22" s="232" t="s">
        <v>347</v>
      </c>
      <c r="V22" s="232" t="s">
        <v>109</v>
      </c>
      <c r="W22" s="232" t="s">
        <v>111</v>
      </c>
      <c r="X22" s="232" t="s">
        <v>112</v>
      </c>
      <c r="Y22" s="232" t="s">
        <v>113</v>
      </c>
      <c r="Z22" s="232" t="s">
        <v>114</v>
      </c>
      <c r="AA22" s="234" t="s">
        <v>345</v>
      </c>
      <c r="AB22" s="232" t="s">
        <v>346</v>
      </c>
      <c r="AC22" s="232" t="s">
        <v>347</v>
      </c>
      <c r="AD22" s="232" t="s">
        <v>109</v>
      </c>
      <c r="AE22" s="232" t="s">
        <v>111</v>
      </c>
      <c r="AF22" s="232" t="s">
        <v>112</v>
      </c>
      <c r="AG22" s="232" t="s">
        <v>113</v>
      </c>
      <c r="AH22" s="232" t="s">
        <v>114</v>
      </c>
    </row>
    <row r="23" spans="1:34" x14ac:dyDescent="0.25">
      <c r="B23" s="381" t="s">
        <v>355</v>
      </c>
      <c r="C23" s="382">
        <v>29</v>
      </c>
      <c r="D23" s="383">
        <v>27</v>
      </c>
      <c r="E23" s="383">
        <v>86</v>
      </c>
      <c r="F23" s="383">
        <v>17</v>
      </c>
      <c r="G23" s="383">
        <v>8</v>
      </c>
      <c r="H23" s="383">
        <v>19</v>
      </c>
      <c r="I23" s="383">
        <v>11</v>
      </c>
      <c r="J23" s="383">
        <v>8</v>
      </c>
      <c r="K23" s="384">
        <f t="shared" ref="K23:K35" si="6">IFERROR(C23/SUM(C$23:C$35),"-")</f>
        <v>9.7315436241610737E-2</v>
      </c>
      <c r="L23" s="385">
        <f t="shared" ref="L23:L35" si="7">IFERROR(D23/SUM(D$23:D$35),"-")</f>
        <v>6.5853658536585369E-2</v>
      </c>
      <c r="M23" s="385">
        <f t="shared" ref="M23:M35" si="8">IFERROR(E23/SUM(E$23:E$35),"-")</f>
        <v>0.16602316602316602</v>
      </c>
      <c r="N23" s="385">
        <f t="shared" ref="N23:N35" si="9">IFERROR(F23/SUM(F$23:F$35),"-")</f>
        <v>1.7276422764227643E-2</v>
      </c>
      <c r="O23" s="385">
        <f t="shared" ref="O23:O35" si="10">IFERROR(G23/SUM(G$23:G$35),"-")</f>
        <v>9.7323600973236012E-3</v>
      </c>
      <c r="P23" s="385">
        <f t="shared" ref="P23:P35" si="11">IFERROR(H23/SUM(H$23:H$35),"-")</f>
        <v>4.4454843238184376E-2</v>
      </c>
      <c r="Q23" s="385">
        <f t="shared" ref="Q23:Q35" si="12">IFERROR(I23/SUM(I$23:I$35),"-")</f>
        <v>4.3325849777462684E-2</v>
      </c>
      <c r="R23" s="385">
        <f t="shared" ref="R23:R35" si="13">IFERROR(J23/SUM(J$23:J$35),"-")</f>
        <v>5.4421768707482991E-2</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356</v>
      </c>
      <c r="C24" s="248">
        <v>0</v>
      </c>
      <c r="D24" s="236">
        <v>0</v>
      </c>
      <c r="E24" s="236">
        <v>1</v>
      </c>
      <c r="F24" s="236">
        <v>4</v>
      </c>
      <c r="G24" s="236">
        <v>3</v>
      </c>
      <c r="H24" s="236">
        <v>1.4</v>
      </c>
      <c r="I24" s="236">
        <v>0</v>
      </c>
      <c r="J24" s="236">
        <v>0</v>
      </c>
      <c r="K24" s="238">
        <f t="shared" si="6"/>
        <v>0</v>
      </c>
      <c r="L24" s="275">
        <f t="shared" si="7"/>
        <v>0</v>
      </c>
      <c r="M24" s="275">
        <f t="shared" si="8"/>
        <v>1.9305019305019305E-3</v>
      </c>
      <c r="N24" s="275">
        <f t="shared" si="9"/>
        <v>4.0650406504065045E-3</v>
      </c>
      <c r="O24" s="275">
        <f t="shared" si="10"/>
        <v>3.6496350364963502E-3</v>
      </c>
      <c r="P24" s="275">
        <f t="shared" si="11"/>
        <v>3.2756200280767431E-3</v>
      </c>
      <c r="Q24" s="275">
        <f t="shared" si="12"/>
        <v>0</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357</v>
      </c>
      <c r="C25" s="247">
        <v>40</v>
      </c>
      <c r="D25" s="235">
        <v>39</v>
      </c>
      <c r="E25" s="235">
        <v>34</v>
      </c>
      <c r="F25" s="235">
        <v>67</v>
      </c>
      <c r="G25" s="235">
        <v>201</v>
      </c>
      <c r="H25" s="235">
        <v>30.7</v>
      </c>
      <c r="I25" s="235">
        <v>6.55</v>
      </c>
      <c r="J25" s="235">
        <v>2</v>
      </c>
      <c r="K25" s="237">
        <f t="shared" si="6"/>
        <v>0.13422818791946309</v>
      </c>
      <c r="L25" s="165">
        <f t="shared" si="7"/>
        <v>9.5121951219512196E-2</v>
      </c>
      <c r="M25" s="165">
        <f t="shared" si="8"/>
        <v>6.5637065637065631E-2</v>
      </c>
      <c r="N25" s="165">
        <f t="shared" si="9"/>
        <v>6.8089430894308939E-2</v>
      </c>
      <c r="O25" s="165">
        <f t="shared" si="10"/>
        <v>0.24452554744525548</v>
      </c>
      <c r="P25" s="165">
        <f t="shared" si="11"/>
        <v>7.1829667758540008E-2</v>
      </c>
      <c r="Q25" s="165">
        <f t="shared" si="12"/>
        <v>2.5798574185670959E-2</v>
      </c>
      <c r="R25" s="165">
        <f t="shared" si="13"/>
        <v>1.3605442176870748E-2</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358</v>
      </c>
      <c r="C26" s="248">
        <v>0</v>
      </c>
      <c r="D26" s="236">
        <v>2</v>
      </c>
      <c r="E26" s="236">
        <v>4</v>
      </c>
      <c r="F26" s="236">
        <v>42</v>
      </c>
      <c r="G26" s="236">
        <v>3</v>
      </c>
      <c r="H26" s="236">
        <v>76.2</v>
      </c>
      <c r="I26" s="236">
        <v>5.76</v>
      </c>
      <c r="J26" s="236">
        <v>0</v>
      </c>
      <c r="K26" s="238">
        <f t="shared" si="6"/>
        <v>0</v>
      </c>
      <c r="L26" s="275">
        <f t="shared" si="7"/>
        <v>4.8780487804878049E-3</v>
      </c>
      <c r="M26" s="275">
        <f t="shared" si="8"/>
        <v>7.7220077220077222E-3</v>
      </c>
      <c r="N26" s="275">
        <f t="shared" si="9"/>
        <v>4.2682926829268296E-2</v>
      </c>
      <c r="O26" s="275">
        <f t="shared" si="10"/>
        <v>3.6496350364963502E-3</v>
      </c>
      <c r="P26" s="275">
        <f t="shared" si="11"/>
        <v>0.17828731867103417</v>
      </c>
      <c r="Q26" s="275">
        <f t="shared" si="12"/>
        <v>2.2686990428925913E-2</v>
      </c>
      <c r="R26" s="275">
        <f t="shared" si="13"/>
        <v>0</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359</v>
      </c>
      <c r="C27" s="247">
        <v>0</v>
      </c>
      <c r="D27" s="235">
        <v>3</v>
      </c>
      <c r="E27" s="235">
        <v>8</v>
      </c>
      <c r="F27" s="235">
        <v>10</v>
      </c>
      <c r="G27" s="235">
        <v>24</v>
      </c>
      <c r="H27" s="235">
        <v>9.9</v>
      </c>
      <c r="I27" s="235">
        <f>C49</f>
        <v>12.25</v>
      </c>
      <c r="J27" s="235">
        <f>D49</f>
        <v>11</v>
      </c>
      <c r="K27" s="237">
        <f t="shared" si="6"/>
        <v>0</v>
      </c>
      <c r="L27" s="165">
        <f t="shared" si="7"/>
        <v>7.3170731707317077E-3</v>
      </c>
      <c r="M27" s="165">
        <f t="shared" si="8"/>
        <v>1.5444015444015444E-2</v>
      </c>
      <c r="N27" s="165">
        <f t="shared" si="9"/>
        <v>1.016260162601626E-2</v>
      </c>
      <c r="O27" s="165">
        <f t="shared" si="10"/>
        <v>2.9197080291970802E-2</v>
      </c>
      <c r="P27" s="165">
        <f t="shared" si="11"/>
        <v>2.3163313055685541E-2</v>
      </c>
      <c r="Q27" s="165">
        <f t="shared" si="12"/>
        <v>4.8249241797628899E-2</v>
      </c>
      <c r="R27" s="165">
        <f t="shared" si="13"/>
        <v>7.4829931972789115E-2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360</v>
      </c>
      <c r="C28" s="248">
        <v>0</v>
      </c>
      <c r="D28" s="236">
        <v>5</v>
      </c>
      <c r="E28" s="236">
        <v>2</v>
      </c>
      <c r="F28" s="236">
        <v>1</v>
      </c>
      <c r="G28" s="236">
        <v>2</v>
      </c>
      <c r="H28" s="236">
        <v>1.2</v>
      </c>
      <c r="I28" s="236">
        <v>0</v>
      </c>
      <c r="J28" s="236">
        <v>0</v>
      </c>
      <c r="K28" s="238">
        <f t="shared" si="6"/>
        <v>0</v>
      </c>
      <c r="L28" s="275">
        <f t="shared" si="7"/>
        <v>1.2195121951219513E-2</v>
      </c>
      <c r="M28" s="275">
        <f t="shared" si="8"/>
        <v>3.8610038610038611E-3</v>
      </c>
      <c r="N28" s="275">
        <f t="shared" si="9"/>
        <v>1.0162601626016261E-3</v>
      </c>
      <c r="O28" s="275">
        <f t="shared" si="10"/>
        <v>2.4330900243309003E-3</v>
      </c>
      <c r="P28" s="275">
        <f t="shared" si="11"/>
        <v>2.8076743097800658E-3</v>
      </c>
      <c r="Q28" s="275">
        <f t="shared" si="12"/>
        <v>0</v>
      </c>
      <c r="R28" s="275">
        <f t="shared" si="13"/>
        <v>0</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361</v>
      </c>
      <c r="C29" s="247">
        <v>0</v>
      </c>
      <c r="D29" s="235">
        <v>2</v>
      </c>
      <c r="E29" s="235">
        <v>4</v>
      </c>
      <c r="F29" s="235">
        <v>16</v>
      </c>
      <c r="G29" s="235">
        <v>21</v>
      </c>
      <c r="H29" s="235">
        <v>9.3000000000000007</v>
      </c>
      <c r="I29" s="235">
        <v>1.95</v>
      </c>
      <c r="J29" s="235">
        <v>0</v>
      </c>
      <c r="K29" s="237">
        <f t="shared" si="6"/>
        <v>0</v>
      </c>
      <c r="L29" s="165">
        <f t="shared" si="7"/>
        <v>4.8780487804878049E-3</v>
      </c>
      <c r="M29" s="165">
        <f t="shared" si="8"/>
        <v>7.7220077220077222E-3</v>
      </c>
      <c r="N29" s="165">
        <f t="shared" si="9"/>
        <v>1.6260162601626018E-2</v>
      </c>
      <c r="O29" s="165">
        <f t="shared" si="10"/>
        <v>2.5547445255474453E-2</v>
      </c>
      <c r="P29" s="165">
        <f t="shared" si="11"/>
        <v>2.1759475900795511E-2</v>
      </c>
      <c r="Q29" s="165">
        <f t="shared" si="12"/>
        <v>7.6804915514592934E-3</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362</v>
      </c>
      <c r="C30" s="248">
        <v>18</v>
      </c>
      <c r="D30" s="236">
        <v>21</v>
      </c>
      <c r="E30" s="236">
        <v>19</v>
      </c>
      <c r="F30" s="236">
        <v>61</v>
      </c>
      <c r="G30" s="236">
        <v>197</v>
      </c>
      <c r="H30" s="236">
        <v>26</v>
      </c>
      <c r="I30" s="236">
        <v>6.3</v>
      </c>
      <c r="J30" s="236">
        <v>6</v>
      </c>
      <c r="K30" s="238">
        <f t="shared" si="6"/>
        <v>6.0402684563758392E-2</v>
      </c>
      <c r="L30" s="275">
        <f t="shared" si="7"/>
        <v>5.1219512195121948E-2</v>
      </c>
      <c r="M30" s="275">
        <f t="shared" si="8"/>
        <v>3.6679536679536683E-2</v>
      </c>
      <c r="N30" s="275">
        <f t="shared" si="9"/>
        <v>6.1991869918699184E-2</v>
      </c>
      <c r="O30" s="275">
        <f t="shared" si="10"/>
        <v>0.23965936739659369</v>
      </c>
      <c r="P30" s="275">
        <f t="shared" si="11"/>
        <v>6.0832943378568087E-2</v>
      </c>
      <c r="Q30" s="275">
        <f t="shared" si="12"/>
        <v>2.4813895781637719E-2</v>
      </c>
      <c r="R30" s="275">
        <f t="shared" si="13"/>
        <v>4.0816326530612242E-2</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363</v>
      </c>
      <c r="C31" s="247">
        <v>0</v>
      </c>
      <c r="D31" s="235">
        <v>147</v>
      </c>
      <c r="E31" s="235">
        <v>191</v>
      </c>
      <c r="F31" s="235">
        <v>224</v>
      </c>
      <c r="G31" s="235">
        <v>20</v>
      </c>
      <c r="H31" s="235">
        <v>72</v>
      </c>
      <c r="I31" s="235">
        <v>84.17</v>
      </c>
      <c r="J31" s="235">
        <v>4</v>
      </c>
      <c r="K31" s="237">
        <f t="shared" si="6"/>
        <v>0</v>
      </c>
      <c r="L31" s="165">
        <f t="shared" si="7"/>
        <v>0.35853658536585364</v>
      </c>
      <c r="M31" s="165">
        <f t="shared" si="8"/>
        <v>0.36872586872586871</v>
      </c>
      <c r="N31" s="165">
        <f t="shared" si="9"/>
        <v>0.22764227642276422</v>
      </c>
      <c r="O31" s="165">
        <f t="shared" si="10"/>
        <v>2.4330900243309004E-2</v>
      </c>
      <c r="P31" s="165">
        <f t="shared" si="11"/>
        <v>0.16846045858680395</v>
      </c>
      <c r="Q31" s="165">
        <f t="shared" si="12"/>
        <v>0.33152152506991217</v>
      </c>
      <c r="R31" s="165">
        <f t="shared" si="13"/>
        <v>2.7210884353741496E-2</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364</v>
      </c>
      <c r="C32" s="248">
        <v>56</v>
      </c>
      <c r="D32" s="236">
        <v>86</v>
      </c>
      <c r="E32" s="236">
        <v>82</v>
      </c>
      <c r="F32" s="236">
        <v>163</v>
      </c>
      <c r="G32" s="236">
        <v>114</v>
      </c>
      <c r="H32" s="236">
        <v>98.2</v>
      </c>
      <c r="I32" s="236">
        <f>C57</f>
        <v>52.16</v>
      </c>
      <c r="J32" s="236">
        <f>D57</f>
        <v>21</v>
      </c>
      <c r="K32" s="238">
        <f t="shared" si="6"/>
        <v>0.18791946308724833</v>
      </c>
      <c r="L32" s="275">
        <f t="shared" si="7"/>
        <v>0.2097560975609756</v>
      </c>
      <c r="M32" s="275">
        <f t="shared" si="8"/>
        <v>0.15830115830115829</v>
      </c>
      <c r="N32" s="275">
        <f t="shared" si="9"/>
        <v>0.16565040650406504</v>
      </c>
      <c r="O32" s="275">
        <f t="shared" si="10"/>
        <v>0.13868613138686131</v>
      </c>
      <c r="P32" s="275">
        <f t="shared" si="11"/>
        <v>0.22976134768366871</v>
      </c>
      <c r="Q32" s="275">
        <f t="shared" si="12"/>
        <v>0.20544330221749577</v>
      </c>
      <c r="R32" s="275">
        <f t="shared" si="13"/>
        <v>0.14285714285714285</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365</v>
      </c>
      <c r="C33" s="247">
        <v>49</v>
      </c>
      <c r="D33" s="235">
        <v>78</v>
      </c>
      <c r="E33" s="235">
        <v>86</v>
      </c>
      <c r="F33" s="235">
        <v>365</v>
      </c>
      <c r="G33" s="235">
        <v>66</v>
      </c>
      <c r="H33" s="235">
        <v>48.8</v>
      </c>
      <c r="I33" s="235">
        <v>33.450000000000003</v>
      </c>
      <c r="J33" s="235">
        <v>33</v>
      </c>
      <c r="K33" s="237">
        <f t="shared" si="6"/>
        <v>0.16442953020134229</v>
      </c>
      <c r="L33" s="165">
        <f t="shared" si="7"/>
        <v>0.19024390243902439</v>
      </c>
      <c r="M33" s="165">
        <f t="shared" si="8"/>
        <v>0.16602316602316602</v>
      </c>
      <c r="N33" s="165">
        <f t="shared" si="9"/>
        <v>0.37093495934959347</v>
      </c>
      <c r="O33" s="165">
        <f t="shared" si="10"/>
        <v>8.0291970802919707E-2</v>
      </c>
      <c r="P33" s="165">
        <f t="shared" si="11"/>
        <v>0.11417875526438934</v>
      </c>
      <c r="Q33" s="165">
        <f t="shared" si="12"/>
        <v>0.1317499704596479</v>
      </c>
      <c r="R33" s="165">
        <f t="shared" si="13"/>
        <v>0.22448979591836735</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366</v>
      </c>
      <c r="C34" s="248">
        <v>0</v>
      </c>
      <c r="D34" s="236">
        <v>0</v>
      </c>
      <c r="E34" s="236">
        <v>1</v>
      </c>
      <c r="F34" s="236">
        <v>14</v>
      </c>
      <c r="G34" s="236">
        <v>29</v>
      </c>
      <c r="H34" s="236">
        <v>1</v>
      </c>
      <c r="I34" s="236">
        <v>0</v>
      </c>
      <c r="J34" s="236">
        <v>0</v>
      </c>
      <c r="K34" s="238">
        <f t="shared" si="6"/>
        <v>0</v>
      </c>
      <c r="L34" s="275">
        <f t="shared" si="7"/>
        <v>0</v>
      </c>
      <c r="M34" s="275">
        <f t="shared" si="8"/>
        <v>1.9305019305019305E-3</v>
      </c>
      <c r="N34" s="275">
        <f t="shared" si="9"/>
        <v>1.4227642276422764E-2</v>
      </c>
      <c r="O34" s="275">
        <f t="shared" si="10"/>
        <v>3.5279805352798052E-2</v>
      </c>
      <c r="P34" s="275">
        <f t="shared" si="11"/>
        <v>2.339728591483388E-3</v>
      </c>
      <c r="Q34" s="275">
        <f t="shared" si="12"/>
        <v>0</v>
      </c>
      <c r="R34" s="275">
        <f t="shared" si="13"/>
        <v>0</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164</v>
      </c>
      <c r="C35" s="387">
        <v>106</v>
      </c>
      <c r="D35" s="388">
        <v>0</v>
      </c>
      <c r="E35" s="388">
        <v>0</v>
      </c>
      <c r="F35" s="388">
        <v>0</v>
      </c>
      <c r="G35" s="388">
        <v>134</v>
      </c>
      <c r="H35" s="389">
        <v>33.700000000000003</v>
      </c>
      <c r="I35" s="389">
        <f>SUM(C63,C41,C45:C48,C56,C60)</f>
        <v>40.299999999999997</v>
      </c>
      <c r="J35" s="389">
        <f>SUM(D63,D41,D45:D48,D56,D60)</f>
        <v>62</v>
      </c>
      <c r="K35" s="390">
        <f t="shared" si="6"/>
        <v>0.35570469798657717</v>
      </c>
      <c r="L35" s="391">
        <f t="shared" si="7"/>
        <v>0</v>
      </c>
      <c r="M35" s="391">
        <f t="shared" si="8"/>
        <v>0</v>
      </c>
      <c r="N35" s="391">
        <f t="shared" si="9"/>
        <v>0</v>
      </c>
      <c r="O35" s="391">
        <f t="shared" si="10"/>
        <v>0.16301703163017031</v>
      </c>
      <c r="P35" s="392">
        <f t="shared" si="11"/>
        <v>7.884885353299019E-2</v>
      </c>
      <c r="Q35" s="392">
        <f t="shared" si="12"/>
        <v>0.15873015873015872</v>
      </c>
      <c r="R35" s="392">
        <f t="shared" si="13"/>
        <v>0.42176870748299322</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122</v>
      </c>
      <c r="C37" s="790" t="str">
        <f>$A$1</f>
        <v>West Dunbartonshire</v>
      </c>
      <c r="D37" s="767"/>
      <c r="E37" s="767"/>
      <c r="F37" s="767"/>
      <c r="G37" s="790" t="s">
        <v>101</v>
      </c>
      <c r="H37" s="767"/>
      <c r="I37" s="767"/>
      <c r="J37" s="767"/>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9" t="s">
        <v>108</v>
      </c>
      <c r="D38" s="789"/>
      <c r="E38" s="760" t="s">
        <v>115</v>
      </c>
      <c r="F38" s="760"/>
      <c r="G38" s="759" t="s">
        <v>108</v>
      </c>
      <c r="H38" s="789"/>
      <c r="I38" s="760" t="s">
        <v>115</v>
      </c>
      <c r="J38" s="760"/>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367</v>
      </c>
      <c r="C39" s="641" t="s">
        <v>113</v>
      </c>
      <c r="D39" s="642" t="s">
        <v>114</v>
      </c>
      <c r="E39" s="5" t="s">
        <v>113</v>
      </c>
      <c r="F39" s="5" t="s">
        <v>114</v>
      </c>
      <c r="G39" s="641" t="s">
        <v>113</v>
      </c>
      <c r="H39" s="642" t="s">
        <v>114</v>
      </c>
      <c r="I39" s="5" t="s">
        <v>113</v>
      </c>
      <c r="J39" s="5" t="s">
        <v>114</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355</v>
      </c>
      <c r="C40" s="382">
        <v>11</v>
      </c>
      <c r="D40" s="646">
        <v>8</v>
      </c>
      <c r="E40" s="385">
        <f>IFERROR(C40/SUM(C$40:C$49,C$52:C$57,C$60:C$63),"-")</f>
        <v>4.3325849777462684E-2</v>
      </c>
      <c r="F40" s="385">
        <f t="shared" ref="F40:F63" si="22">IFERROR(D40/SUM(D$40:D$49,D$52:D$57,D$60:D$63),"-")</f>
        <v>5.4421768707482991E-2</v>
      </c>
      <c r="G40" s="382">
        <v>197.95</v>
      </c>
      <c r="H40" s="646">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368</v>
      </c>
      <c r="C41" s="248">
        <v>0</v>
      </c>
      <c r="D41" s="188">
        <v>0</v>
      </c>
      <c r="E41" s="275">
        <f t="shared" ref="E41:E63" si="24">IFERROR(C41/SUM(C$40:C$49,C$52:C$57,C$60:C$63),"-")</f>
        <v>0</v>
      </c>
      <c r="F41" s="275">
        <f t="shared" si="22"/>
        <v>0</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356</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357</v>
      </c>
      <c r="C43" s="248">
        <v>6.55</v>
      </c>
      <c r="D43" s="188">
        <v>2</v>
      </c>
      <c r="E43" s="275">
        <f t="shared" si="24"/>
        <v>2.5798574185670959E-2</v>
      </c>
      <c r="F43" s="275">
        <f t="shared" si="22"/>
        <v>1.3605442176870748E-2</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358</v>
      </c>
      <c r="C44" s="247">
        <v>5.76</v>
      </c>
      <c r="D44" s="189">
        <v>0</v>
      </c>
      <c r="E44" s="165">
        <f t="shared" si="24"/>
        <v>2.2686990428925913E-2</v>
      </c>
      <c r="F44" s="165">
        <f t="shared" si="22"/>
        <v>0</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369</v>
      </c>
      <c r="C45" s="248">
        <v>3.3</v>
      </c>
      <c r="D45" s="188">
        <v>1</v>
      </c>
      <c r="E45" s="275">
        <f t="shared" si="24"/>
        <v>1.2997754933238804E-2</v>
      </c>
      <c r="F45" s="275">
        <f t="shared" si="22"/>
        <v>6.8027210884353739E-3</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370</v>
      </c>
      <c r="C46" s="247">
        <v>2</v>
      </c>
      <c r="D46" s="189">
        <v>5</v>
      </c>
      <c r="E46" s="165">
        <f t="shared" si="24"/>
        <v>7.8774272322659419E-3</v>
      </c>
      <c r="F46" s="165">
        <f t="shared" si="22"/>
        <v>3.4013605442176874E-2</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371</v>
      </c>
      <c r="C47" s="248">
        <v>0</v>
      </c>
      <c r="D47" s="188">
        <v>1</v>
      </c>
      <c r="E47" s="275">
        <f t="shared" si="24"/>
        <v>0</v>
      </c>
      <c r="F47" s="275">
        <f t="shared" si="22"/>
        <v>6.8027210884353739E-3</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372</v>
      </c>
      <c r="C48" s="247">
        <v>8</v>
      </c>
      <c r="D48" s="189">
        <v>44</v>
      </c>
      <c r="E48" s="165">
        <f t="shared" si="24"/>
        <v>3.1509708929063768E-2</v>
      </c>
      <c r="F48" s="165">
        <f t="shared" si="22"/>
        <v>0.29931972789115646</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359</v>
      </c>
      <c r="C49" s="248">
        <v>12.25</v>
      </c>
      <c r="D49" s="188">
        <v>11</v>
      </c>
      <c r="E49" s="275">
        <f t="shared" si="24"/>
        <v>4.8249241797628899E-2</v>
      </c>
      <c r="F49" s="275">
        <f t="shared" si="22"/>
        <v>7.4829931972789115E-2</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373</v>
      </c>
      <c r="C50" s="643">
        <v>0</v>
      </c>
      <c r="D50" s="647">
        <v>0</v>
      </c>
      <c r="E50" s="499">
        <f t="shared" si="24"/>
        <v>0</v>
      </c>
      <c r="F50" s="499">
        <f t="shared" si="22"/>
        <v>0</v>
      </c>
      <c r="G50" s="643">
        <v>76.349999999999994</v>
      </c>
      <c r="H50" s="647">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374</v>
      </c>
      <c r="C51" s="644">
        <v>0</v>
      </c>
      <c r="D51" s="648">
        <v>0</v>
      </c>
      <c r="E51" s="501">
        <f>IFERROR(C51/SUM(C$40:C$49,C$52:C$57,C$60:C$63),"-")</f>
        <v>0</v>
      </c>
      <c r="F51" s="501">
        <f t="shared" si="22"/>
        <v>0</v>
      </c>
      <c r="G51" s="644">
        <v>27.25</v>
      </c>
      <c r="H51" s="648">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360</v>
      </c>
      <c r="C52" s="247">
        <v>0</v>
      </c>
      <c r="D52" s="189">
        <v>0</v>
      </c>
      <c r="E52" s="165">
        <f t="shared" si="24"/>
        <v>0</v>
      </c>
      <c r="F52" s="165">
        <f t="shared" si="22"/>
        <v>0</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361</v>
      </c>
      <c r="C53" s="248">
        <v>1.95</v>
      </c>
      <c r="D53" s="188">
        <v>0</v>
      </c>
      <c r="E53" s="275">
        <f t="shared" si="24"/>
        <v>7.6804915514592934E-3</v>
      </c>
      <c r="F53" s="275">
        <f t="shared" si="22"/>
        <v>0</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362</v>
      </c>
      <c r="C54" s="247">
        <v>6.3</v>
      </c>
      <c r="D54" s="189">
        <v>6</v>
      </c>
      <c r="E54" s="165">
        <f t="shared" si="24"/>
        <v>2.4813895781637719E-2</v>
      </c>
      <c r="F54" s="165">
        <f t="shared" si="22"/>
        <v>4.0816326530612242E-2</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363</v>
      </c>
      <c r="C55" s="248">
        <v>84.17</v>
      </c>
      <c r="D55" s="188">
        <v>4</v>
      </c>
      <c r="E55" s="275">
        <f t="shared" si="24"/>
        <v>0.33152152506991217</v>
      </c>
      <c r="F55" s="275">
        <f t="shared" si="22"/>
        <v>2.7210884353741496E-2</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375</v>
      </c>
      <c r="C56" s="247">
        <v>0</v>
      </c>
      <c r="D56" s="189">
        <v>0</v>
      </c>
      <c r="E56" s="165">
        <f t="shared" si="24"/>
        <v>0</v>
      </c>
      <c r="F56" s="165">
        <f t="shared" si="22"/>
        <v>0</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364</v>
      </c>
      <c r="C57" s="248">
        <v>52.16</v>
      </c>
      <c r="D57" s="188">
        <v>21</v>
      </c>
      <c r="E57" s="275">
        <f t="shared" si="24"/>
        <v>0.20544330221749577</v>
      </c>
      <c r="F57" s="275">
        <f t="shared" si="22"/>
        <v>0.14285714285714285</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376</v>
      </c>
      <c r="C58" s="643">
        <v>9.6</v>
      </c>
      <c r="D58" s="647">
        <v>0</v>
      </c>
      <c r="E58" s="499">
        <f t="shared" si="24"/>
        <v>3.7811650714876521E-2</v>
      </c>
      <c r="F58" s="499">
        <f t="shared" si="22"/>
        <v>0</v>
      </c>
      <c r="G58" s="643">
        <v>373.85</v>
      </c>
      <c r="H58" s="647">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377</v>
      </c>
      <c r="C59" s="644">
        <v>0.96</v>
      </c>
      <c r="D59" s="648">
        <v>0</v>
      </c>
      <c r="E59" s="501">
        <f t="shared" si="24"/>
        <v>3.7811650714876521E-3</v>
      </c>
      <c r="F59" s="501">
        <f t="shared" si="22"/>
        <v>0</v>
      </c>
      <c r="G59" s="644">
        <v>124.81</v>
      </c>
      <c r="H59" s="648">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378</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365</v>
      </c>
      <c r="C61" s="248">
        <v>33.450000000000003</v>
      </c>
      <c r="D61" s="188">
        <v>33</v>
      </c>
      <c r="E61" s="275">
        <f t="shared" si="24"/>
        <v>0.1317499704596479</v>
      </c>
      <c r="F61" s="275">
        <f t="shared" si="22"/>
        <v>0.22448979591836735</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366</v>
      </c>
      <c r="C62" s="247">
        <v>0</v>
      </c>
      <c r="D62" s="189">
        <v>0</v>
      </c>
      <c r="E62" s="165">
        <f t="shared" si="24"/>
        <v>0</v>
      </c>
      <c r="F62" s="165">
        <f t="shared" si="22"/>
        <v>0</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164</v>
      </c>
      <c r="C63" s="645">
        <v>27</v>
      </c>
      <c r="D63" s="649">
        <v>11</v>
      </c>
      <c r="E63" s="503">
        <f t="shared" si="24"/>
        <v>0.10634526763559023</v>
      </c>
      <c r="F63" s="503">
        <f t="shared" si="22"/>
        <v>7.4829931972789115E-2</v>
      </c>
      <c r="G63" s="645">
        <v>924.2</v>
      </c>
      <c r="H63" s="649">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379</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257</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4" display="Table OP1.1 Debt Advice Outputs 2014/15 to 2021/221" xr:uid="{1B52BFF6-D757-4481-AD37-F83FBC3BF5BE}"/>
    <hyperlink ref="A18" location="'Notes &amp; Caveats'!A35" display="Table OP1.2 Debt Strategy Breakdown 2014/15 to 2021/22" xr:uid="{267EF1C1-A272-411E-9E43-1E5414D0833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10" workbookViewId="0">
      <selection activeCell="A214" sqref="A214"/>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2" t="s">
        <v>1</v>
      </c>
      <c r="B1" s="752"/>
      <c r="C1" s="752"/>
    </row>
    <row r="2" spans="1:12" x14ac:dyDescent="0.25">
      <c r="A2" s="5" t="s">
        <v>380</v>
      </c>
    </row>
    <row r="3" spans="1:12" x14ac:dyDescent="0.25">
      <c r="A3" s="142" t="s">
        <v>15</v>
      </c>
    </row>
    <row r="4" spans="1:12" x14ac:dyDescent="0.25">
      <c r="A4" s="5"/>
      <c r="C4" s="141"/>
    </row>
    <row r="5" spans="1:12" x14ac:dyDescent="0.25">
      <c r="A5" s="141" t="s">
        <v>381</v>
      </c>
      <c r="C5" s="142" t="s">
        <v>382</v>
      </c>
    </row>
    <row r="6" spans="1:12" x14ac:dyDescent="0.25">
      <c r="A6" s="141" t="s">
        <v>383</v>
      </c>
      <c r="C6" s="142" t="s">
        <v>57</v>
      </c>
    </row>
    <row r="7" spans="1:12" x14ac:dyDescent="0.25">
      <c r="A7" s="141" t="s">
        <v>384</v>
      </c>
      <c r="C7" s="142" t="s">
        <v>385</v>
      </c>
    </row>
    <row r="8" spans="1:12" x14ac:dyDescent="0.25">
      <c r="A8" s="141" t="s">
        <v>386</v>
      </c>
      <c r="C8" s="142" t="s">
        <v>59</v>
      </c>
    </row>
    <row r="9" spans="1:12" x14ac:dyDescent="0.25">
      <c r="A9" s="141" t="s">
        <v>387</v>
      </c>
      <c r="C9" s="142" t="s">
        <v>61</v>
      </c>
    </row>
    <row r="10" spans="1:12" x14ac:dyDescent="0.25">
      <c r="A10" s="141" t="s">
        <v>388</v>
      </c>
      <c r="C10" s="142" t="s">
        <v>63</v>
      </c>
    </row>
    <row r="12" spans="1:12" ht="17.25" x14ac:dyDescent="0.25">
      <c r="A12" t="s">
        <v>389</v>
      </c>
    </row>
    <row r="14" spans="1:12" x14ac:dyDescent="0.25">
      <c r="D14" s="5"/>
      <c r="E14" s="5"/>
      <c r="F14" s="5"/>
      <c r="G14" s="5"/>
      <c r="H14" s="5"/>
      <c r="I14" s="5"/>
      <c r="J14" s="5"/>
      <c r="K14" s="5"/>
      <c r="L14" s="5"/>
    </row>
    <row r="15" spans="1:12" x14ac:dyDescent="0.25">
      <c r="C15" s="756" t="str">
        <f>$A$1</f>
        <v>West Dunbartonshire</v>
      </c>
      <c r="D15" s="757"/>
      <c r="E15" s="757"/>
      <c r="F15" s="757"/>
      <c r="G15" s="771"/>
      <c r="H15" s="756" t="s">
        <v>101</v>
      </c>
      <c r="I15" s="757"/>
      <c r="J15" s="757"/>
      <c r="K15" s="757"/>
      <c r="L15" s="757"/>
    </row>
    <row r="16" spans="1:12" ht="15.75" thickBot="1" x14ac:dyDescent="0.3">
      <c r="B16" s="5" t="s">
        <v>390</v>
      </c>
      <c r="C16" s="197" t="s">
        <v>109</v>
      </c>
      <c r="D16" s="185" t="s">
        <v>111</v>
      </c>
      <c r="E16" s="185" t="s">
        <v>112</v>
      </c>
      <c r="F16" s="185" t="s">
        <v>113</v>
      </c>
      <c r="G16" s="185" t="s">
        <v>114</v>
      </c>
      <c r="H16" s="197" t="s">
        <v>109</v>
      </c>
      <c r="I16" s="185" t="s">
        <v>111</v>
      </c>
      <c r="J16" s="185" t="s">
        <v>112</v>
      </c>
      <c r="K16" s="185" t="s">
        <v>113</v>
      </c>
      <c r="L16" s="185" t="s">
        <v>114</v>
      </c>
    </row>
    <row r="17" spans="1:14" x14ac:dyDescent="0.25">
      <c r="B17" s="163" t="s">
        <v>390</v>
      </c>
      <c r="C17" s="339">
        <f>C62</f>
        <v>6531</v>
      </c>
      <c r="D17" s="340">
        <f t="shared" ref="D17:E17" si="0">D62</f>
        <v>3930.3890000000001</v>
      </c>
      <c r="E17" s="340">
        <f t="shared" si="0"/>
        <v>5530.5</v>
      </c>
      <c r="F17" s="340">
        <v>1972.65</v>
      </c>
      <c r="G17" s="340">
        <v>1155</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391</v>
      </c>
      <c r="C18" s="481">
        <f>H62</f>
        <v>3945</v>
      </c>
      <c r="D18" s="402">
        <f>I62</f>
        <v>3078.0629999999996</v>
      </c>
      <c r="E18" s="402">
        <f>J62</f>
        <v>3312.9000000000005</v>
      </c>
      <c r="F18" s="402">
        <v>2541.65</v>
      </c>
      <c r="G18" s="402">
        <v>2064</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s="745" t="s">
        <v>392</v>
      </c>
    </row>
    <row r="22" spans="1:14" x14ac:dyDescent="0.25">
      <c r="C22" s="756" t="str">
        <f>$A$1</f>
        <v>West Dunbartonshire</v>
      </c>
      <c r="D22" s="757"/>
      <c r="E22" s="757"/>
      <c r="F22" s="757"/>
      <c r="G22" s="757"/>
      <c r="H22" s="756" t="s">
        <v>101</v>
      </c>
      <c r="I22" s="757"/>
      <c r="J22" s="757"/>
      <c r="K22" s="757"/>
      <c r="L22" s="757"/>
    </row>
    <row r="23" spans="1:14" ht="15.75" thickBot="1" x14ac:dyDescent="0.3">
      <c r="B23" s="5" t="s">
        <v>393</v>
      </c>
      <c r="C23" s="197" t="s">
        <v>109</v>
      </c>
      <c r="D23" s="185" t="s">
        <v>111</v>
      </c>
      <c r="E23" s="185" t="s">
        <v>112</v>
      </c>
      <c r="F23" s="185" t="s">
        <v>113</v>
      </c>
      <c r="G23" s="185" t="s">
        <v>114</v>
      </c>
      <c r="H23" s="197" t="s">
        <v>109</v>
      </c>
      <c r="I23" s="185" t="s">
        <v>111</v>
      </c>
      <c r="J23" s="185" t="s">
        <v>112</v>
      </c>
      <c r="K23" s="185" t="s">
        <v>113</v>
      </c>
      <c r="L23" s="185" t="s">
        <v>114</v>
      </c>
    </row>
    <row r="24" spans="1:14" x14ac:dyDescent="0.25">
      <c r="B24" s="163" t="s">
        <v>393</v>
      </c>
      <c r="C24" s="423">
        <f>C149</f>
        <v>635</v>
      </c>
      <c r="D24" s="421">
        <f t="shared" ref="D24:E24" si="3">D149</f>
        <v>764.22399999999993</v>
      </c>
      <c r="E24" s="421">
        <f t="shared" si="3"/>
        <v>327.3</v>
      </c>
      <c r="F24" s="421">
        <v>477.14</v>
      </c>
      <c r="G24" s="421">
        <v>148</v>
      </c>
      <c r="H24" s="423">
        <f>P149</f>
        <v>7625</v>
      </c>
      <c r="I24" s="421">
        <f t="shared" ref="I24:J24" si="4">Q149</f>
        <v>8689.5740000000005</v>
      </c>
      <c r="J24" s="421">
        <f t="shared" si="4"/>
        <v>10742.045</v>
      </c>
      <c r="K24" s="421">
        <v>8407.35</v>
      </c>
      <c r="L24" s="421">
        <v>8110.8865999999998</v>
      </c>
    </row>
    <row r="25" spans="1:14" x14ac:dyDescent="0.25">
      <c r="B25" s="2" t="s">
        <v>394</v>
      </c>
      <c r="C25" s="82" t="s">
        <v>349</v>
      </c>
      <c r="D25" s="83">
        <f>H149</f>
        <v>547.08400000000006</v>
      </c>
      <c r="E25" s="83">
        <f>I149</f>
        <v>117.9</v>
      </c>
      <c r="F25" s="83">
        <v>123.48</v>
      </c>
      <c r="G25" s="83">
        <v>91</v>
      </c>
      <c r="H25" s="82" t="s">
        <v>349</v>
      </c>
      <c r="I25" s="83">
        <f>U149</f>
        <v>2057.884</v>
      </c>
      <c r="J25" s="83">
        <f>V149</f>
        <v>3233.6099999999997</v>
      </c>
      <c r="K25" s="83">
        <v>3633.31</v>
      </c>
      <c r="L25" s="83">
        <v>4120.9582</v>
      </c>
    </row>
    <row r="26" spans="1:14" x14ac:dyDescent="0.25">
      <c r="B26" s="91" t="s">
        <v>395</v>
      </c>
      <c r="C26" s="79" t="s">
        <v>349</v>
      </c>
      <c r="D26" s="80">
        <f>L149</f>
        <v>191.52600000000001</v>
      </c>
      <c r="E26" s="80">
        <f>M149</f>
        <v>84.199999999999989</v>
      </c>
      <c r="F26" s="80">
        <v>86.44</v>
      </c>
      <c r="G26" s="80">
        <v>32</v>
      </c>
      <c r="H26" s="79" t="s">
        <v>349</v>
      </c>
      <c r="I26" s="80">
        <f>Y149</f>
        <v>2621.5259999999998</v>
      </c>
      <c r="J26" s="80">
        <f>Z149</f>
        <v>2418.1999999999998</v>
      </c>
      <c r="K26" s="80">
        <v>1757.89</v>
      </c>
      <c r="L26" s="80">
        <v>1812.1559999999999</v>
      </c>
    </row>
    <row r="27" spans="1:14" x14ac:dyDescent="0.25">
      <c r="B27" s="2" t="s">
        <v>396</v>
      </c>
      <c r="C27" s="82" t="s">
        <v>349</v>
      </c>
      <c r="D27" s="83" t="s">
        <v>349</v>
      </c>
      <c r="E27" s="83" t="s">
        <v>349</v>
      </c>
      <c r="F27" s="83">
        <v>195.92</v>
      </c>
      <c r="G27" s="83">
        <v>12</v>
      </c>
      <c r="H27" s="82" t="s">
        <v>349</v>
      </c>
      <c r="I27" s="83" t="s">
        <v>349</v>
      </c>
      <c r="J27" s="83" t="s">
        <v>349</v>
      </c>
      <c r="K27" s="83">
        <v>817.22</v>
      </c>
      <c r="L27" s="83">
        <v>394.46899999999999</v>
      </c>
    </row>
    <row r="28" spans="1:14" ht="15.75" thickBot="1" x14ac:dyDescent="0.3">
      <c r="B28" s="403" t="s">
        <v>397</v>
      </c>
      <c r="C28" s="424" t="s">
        <v>349</v>
      </c>
      <c r="D28" s="422" t="s">
        <v>349</v>
      </c>
      <c r="E28" s="422" t="s">
        <v>349</v>
      </c>
      <c r="F28" s="422">
        <v>41.4</v>
      </c>
      <c r="G28" s="422">
        <v>7</v>
      </c>
      <c r="H28" s="424" t="s">
        <v>349</v>
      </c>
      <c r="I28" s="422" t="s">
        <v>349</v>
      </c>
      <c r="J28" s="422" t="s">
        <v>349</v>
      </c>
      <c r="K28" s="422">
        <v>140.32</v>
      </c>
      <c r="L28" s="422">
        <v>137.53700000000001</v>
      </c>
    </row>
    <row r="30" spans="1:14" ht="17.25" x14ac:dyDescent="0.25">
      <c r="A30" t="s">
        <v>398</v>
      </c>
    </row>
    <row r="32" spans="1:14" x14ac:dyDescent="0.25">
      <c r="C32" s="756" t="str">
        <f>$A$1</f>
        <v>West Dunbartonshire</v>
      </c>
      <c r="D32" s="757"/>
      <c r="E32" s="757"/>
      <c r="F32" s="757"/>
      <c r="G32" s="757"/>
      <c r="H32" s="756" t="s">
        <v>101</v>
      </c>
      <c r="I32" s="757"/>
      <c r="J32" s="757"/>
      <c r="K32" s="757"/>
      <c r="L32" s="757"/>
    </row>
    <row r="33" spans="1:22" ht="15.75" thickBot="1" x14ac:dyDescent="0.3">
      <c r="B33" s="5" t="s">
        <v>399</v>
      </c>
      <c r="C33" s="197" t="s">
        <v>109</v>
      </c>
      <c r="D33" s="185" t="s">
        <v>111</v>
      </c>
      <c r="E33" s="185" t="s">
        <v>112</v>
      </c>
      <c r="F33" s="185" t="s">
        <v>113</v>
      </c>
      <c r="G33" s="185" t="s">
        <v>114</v>
      </c>
      <c r="H33" s="197" t="s">
        <v>109</v>
      </c>
      <c r="I33" s="185" t="s">
        <v>111</v>
      </c>
      <c r="J33" s="185" t="s">
        <v>112</v>
      </c>
      <c r="K33" s="185" t="s">
        <v>113</v>
      </c>
      <c r="L33" s="185" t="s">
        <v>114</v>
      </c>
    </row>
    <row r="34" spans="1:22" x14ac:dyDescent="0.25">
      <c r="B34" s="163" t="s">
        <v>399</v>
      </c>
      <c r="C34" s="423">
        <f>C236</f>
        <v>245</v>
      </c>
      <c r="D34" s="421">
        <f t="shared" ref="D34:E34" si="5">D236</f>
        <v>362.495</v>
      </c>
      <c r="E34" s="421">
        <f t="shared" si="5"/>
        <v>216.2</v>
      </c>
      <c r="F34" s="421">
        <v>335.92</v>
      </c>
      <c r="G34" s="421">
        <v>46</v>
      </c>
      <c r="H34" s="423">
        <f>P236</f>
        <v>9130</v>
      </c>
      <c r="I34" s="421">
        <f t="shared" ref="I34:J34" si="6">Q236</f>
        <v>10683.994999999999</v>
      </c>
      <c r="J34" s="421">
        <f t="shared" si="6"/>
        <v>8303.4249999999993</v>
      </c>
      <c r="K34" s="421">
        <v>5689.43</v>
      </c>
      <c r="L34" s="421">
        <v>3695.6648</v>
      </c>
    </row>
    <row r="35" spans="1:22" x14ac:dyDescent="0.25">
      <c r="B35" s="2" t="s">
        <v>400</v>
      </c>
      <c r="C35" s="82" t="s">
        <v>349</v>
      </c>
      <c r="D35" s="83">
        <f>H236</f>
        <v>258.02500000000003</v>
      </c>
      <c r="E35" s="83">
        <f>I236</f>
        <v>189.8</v>
      </c>
      <c r="F35" s="83">
        <v>92.54</v>
      </c>
      <c r="G35" s="83">
        <v>29</v>
      </c>
      <c r="H35" s="82" t="s">
        <v>349</v>
      </c>
      <c r="I35" s="83">
        <f>U236</f>
        <v>6483.375</v>
      </c>
      <c r="J35" s="83">
        <f>V236</f>
        <v>5762.14</v>
      </c>
      <c r="K35" s="83">
        <v>3685.14</v>
      </c>
      <c r="L35" s="83">
        <v>2640.1824000000001</v>
      </c>
    </row>
    <row r="36" spans="1:22" x14ac:dyDescent="0.25">
      <c r="B36" s="91" t="s">
        <v>401</v>
      </c>
      <c r="C36" s="79" t="s">
        <v>349</v>
      </c>
      <c r="D36" s="80">
        <f>L236</f>
        <v>69.25</v>
      </c>
      <c r="E36" s="80">
        <f>M236</f>
        <v>74</v>
      </c>
      <c r="F36" s="80">
        <v>49.63</v>
      </c>
      <c r="G36" s="80">
        <v>8</v>
      </c>
      <c r="H36" s="79" t="s">
        <v>349</v>
      </c>
      <c r="I36" s="80">
        <f>Y236</f>
        <v>2004.25</v>
      </c>
      <c r="J36" s="80">
        <f>Z236</f>
        <v>1464</v>
      </c>
      <c r="K36" s="80">
        <v>791.17</v>
      </c>
      <c r="L36" s="80">
        <v>602.298</v>
      </c>
    </row>
    <row r="37" spans="1:22" x14ac:dyDescent="0.25">
      <c r="B37" s="2" t="s">
        <v>402</v>
      </c>
      <c r="C37" s="82" t="s">
        <v>349</v>
      </c>
      <c r="D37" s="83" t="s">
        <v>349</v>
      </c>
      <c r="E37" s="83" t="s">
        <v>349</v>
      </c>
      <c r="F37" s="83">
        <v>157.47</v>
      </c>
      <c r="G37" s="83">
        <v>6</v>
      </c>
      <c r="H37" s="82" t="s">
        <v>349</v>
      </c>
      <c r="I37" s="83" t="s">
        <v>349</v>
      </c>
      <c r="J37" s="83" t="s">
        <v>349</v>
      </c>
      <c r="K37" s="83">
        <v>618.09</v>
      </c>
      <c r="L37" s="83">
        <v>329.86700000000002</v>
      </c>
      <c r="M37" s="5"/>
    </row>
    <row r="38" spans="1:22" ht="15.75" thickBot="1" x14ac:dyDescent="0.3">
      <c r="B38" s="403" t="s">
        <v>403</v>
      </c>
      <c r="C38" s="424" t="s">
        <v>349</v>
      </c>
      <c r="D38" s="422" t="s">
        <v>349</v>
      </c>
      <c r="E38" s="422" t="s">
        <v>349</v>
      </c>
      <c r="F38" s="422">
        <v>36.28</v>
      </c>
      <c r="G38" s="422">
        <v>3</v>
      </c>
      <c r="H38" s="424" t="s">
        <v>349</v>
      </c>
      <c r="I38" s="422" t="s">
        <v>349</v>
      </c>
      <c r="J38" s="422" t="s">
        <v>349</v>
      </c>
      <c r="K38" s="422">
        <v>300.87</v>
      </c>
      <c r="L38" s="422">
        <v>170.626</v>
      </c>
    </row>
    <row r="40" spans="1:22" ht="17.25" x14ac:dyDescent="0.25">
      <c r="A40" s="745" t="s">
        <v>404</v>
      </c>
    </row>
    <row r="42" spans="1:22" x14ac:dyDescent="0.25">
      <c r="B42" s="5" t="s">
        <v>117</v>
      </c>
      <c r="C42" s="756" t="str">
        <f>$A$1</f>
        <v>West Dunbartonshire</v>
      </c>
      <c r="D42" s="757"/>
      <c r="E42" s="757"/>
      <c r="F42" s="757"/>
      <c r="G42" s="757"/>
      <c r="H42" s="757"/>
      <c r="I42" s="757"/>
      <c r="J42" s="757"/>
      <c r="K42" s="757"/>
      <c r="L42" s="757"/>
      <c r="M42" s="756" t="s">
        <v>101</v>
      </c>
      <c r="N42" s="757"/>
      <c r="O42" s="757"/>
      <c r="P42" s="757"/>
      <c r="Q42" s="757"/>
      <c r="R42" s="757"/>
      <c r="S42" s="757"/>
      <c r="T42" s="757"/>
      <c r="U42" s="757"/>
      <c r="V42" s="757"/>
    </row>
    <row r="43" spans="1:22" x14ac:dyDescent="0.25">
      <c r="C43" s="756" t="s">
        <v>405</v>
      </c>
      <c r="D43" s="757"/>
      <c r="E43" s="757"/>
      <c r="F43" s="757"/>
      <c r="G43" s="775"/>
      <c r="H43" s="776" t="s">
        <v>406</v>
      </c>
      <c r="I43" s="757"/>
      <c r="J43" s="757"/>
      <c r="K43" s="757"/>
      <c r="L43" s="757"/>
      <c r="M43" s="756" t="s">
        <v>405</v>
      </c>
      <c r="N43" s="757"/>
      <c r="O43" s="757"/>
      <c r="P43" s="757"/>
      <c r="Q43" s="775"/>
      <c r="R43" s="776" t="s">
        <v>406</v>
      </c>
      <c r="S43" s="757"/>
      <c r="T43" s="757"/>
      <c r="U43" s="757"/>
      <c r="V43" s="757"/>
    </row>
    <row r="44" spans="1:22" ht="18" customHeight="1" thickBot="1" x14ac:dyDescent="0.3">
      <c r="B44" s="5" t="s">
        <v>407</v>
      </c>
      <c r="C44" s="271" t="s">
        <v>109</v>
      </c>
      <c r="D44" s="272" t="s">
        <v>111</v>
      </c>
      <c r="E44" s="272" t="s">
        <v>112</v>
      </c>
      <c r="F44" s="272" t="s">
        <v>113</v>
      </c>
      <c r="G44" s="274" t="s">
        <v>114</v>
      </c>
      <c r="H44" s="272" t="s">
        <v>109</v>
      </c>
      <c r="I44" s="272" t="s">
        <v>111</v>
      </c>
      <c r="J44" s="272" t="s">
        <v>112</v>
      </c>
      <c r="K44" s="272" t="s">
        <v>113</v>
      </c>
      <c r="L44" s="272" t="s">
        <v>114</v>
      </c>
      <c r="M44" s="271" t="s">
        <v>109</v>
      </c>
      <c r="N44" s="272" t="s">
        <v>111</v>
      </c>
      <c r="O44" s="272" t="s">
        <v>112</v>
      </c>
      <c r="P44" s="272" t="s">
        <v>113</v>
      </c>
      <c r="Q44" s="274" t="s">
        <v>114</v>
      </c>
      <c r="R44" s="272" t="s">
        <v>109</v>
      </c>
      <c r="S44" s="272" t="s">
        <v>111</v>
      </c>
      <c r="T44" s="272" t="s">
        <v>112</v>
      </c>
      <c r="U44" s="272" t="s">
        <v>113</v>
      </c>
      <c r="V44" s="272" t="s">
        <v>114</v>
      </c>
    </row>
    <row r="45" spans="1:22" x14ac:dyDescent="0.25">
      <c r="B45" s="85" t="s">
        <v>108</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408</v>
      </c>
      <c r="C46" s="32">
        <v>737</v>
      </c>
      <c r="D46" s="33">
        <v>471.55500000000001</v>
      </c>
      <c r="E46" s="33">
        <v>736.1</v>
      </c>
      <c r="F46" s="33">
        <f t="array" ref="F46">IFERROR(INDEX(C$85:C$123,MATCH($B46,$B$85:$B$123,0)),"-")</f>
        <v>183</v>
      </c>
      <c r="G46" s="297">
        <f t="array" ref="G46">IFERROR(INDEX(D$85:D$123,MATCH($B46,$B$85:$B$123,0)),"-")</f>
        <v>137</v>
      </c>
      <c r="H46" s="482">
        <v>508</v>
      </c>
      <c r="I46" s="33">
        <v>447.27300000000002</v>
      </c>
      <c r="J46" s="33">
        <v>451.5</v>
      </c>
      <c r="K46" s="33">
        <f t="array" ref="K46">IFERROR(INDEX(G$85:G$123,MATCH($B46,$B$85:$B$123,0)),"-")</f>
        <v>315.14999999999998</v>
      </c>
      <c r="L46" s="33">
        <f t="array" ref="L46">IFERROR(INDEX(H$85:H$123,MATCH($B46,$B$85:$B$123,0)),"-")</f>
        <v>325</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409</v>
      </c>
      <c r="C47" s="30">
        <v>194</v>
      </c>
      <c r="D47" s="31">
        <v>66.534999999999997</v>
      </c>
      <c r="E47" s="31">
        <v>123.8</v>
      </c>
      <c r="F47" s="31">
        <f t="array" ref="F47">IFERROR(INDEX(C$85:C$123,MATCH($B47,$B$85:$B$123,0)),"-")</f>
        <v>35.549999999999997</v>
      </c>
      <c r="G47" s="298">
        <f t="array" ref="G47">IFERROR(INDEX(D$85:D$123,MATCH($B47,$B$85:$B$123,0)),"-")</f>
        <v>26</v>
      </c>
      <c r="H47" s="31">
        <v>108</v>
      </c>
      <c r="I47" s="31">
        <v>46.65</v>
      </c>
      <c r="J47" s="31">
        <v>70.3</v>
      </c>
      <c r="K47" s="31">
        <f t="array" ref="K47">IFERROR(INDEX(G$85:G$123,MATCH($B47,$B$85:$B$123,0)),"-")</f>
        <v>44.55</v>
      </c>
      <c r="L47" s="31">
        <f t="array" ref="L47">IFERROR(INDEX(H$85:H$123,MATCH($B47,$B$85:$B$123,0)),"-")</f>
        <v>42</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410</v>
      </c>
      <c r="C48" s="32">
        <v>29</v>
      </c>
      <c r="D48" s="33">
        <v>15.782999999999999</v>
      </c>
      <c r="E48" s="33">
        <v>26.3</v>
      </c>
      <c r="F48" s="33">
        <f t="array" ref="F48">IFERROR(INDEX(C$85:C$123,MATCH($B48,$B$85:$B$123,0)),"-")</f>
        <v>24.3</v>
      </c>
      <c r="G48" s="297">
        <f t="array" ref="G48">IFERROR(INDEX(D$85:D$123,MATCH($B48,$B$85:$B$123,0)),"-")</f>
        <v>27</v>
      </c>
      <c r="H48" s="33">
        <v>14</v>
      </c>
      <c r="I48" s="33">
        <v>8.8650000000000002</v>
      </c>
      <c r="J48" s="33">
        <v>11.6</v>
      </c>
      <c r="K48" s="33">
        <f t="array" ref="K48">IFERROR(INDEX(G$85:G$123,MATCH($B48,$B$85:$B$123,0)),"-")</f>
        <v>14.3</v>
      </c>
      <c r="L48" s="33">
        <f t="array" ref="L48">IFERROR(INDEX(H$85:H$123,MATCH($B48,$B$85:$B$123,0)),"-")</f>
        <v>29</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411</v>
      </c>
      <c r="C49" s="30">
        <v>39</v>
      </c>
      <c r="D49" s="31">
        <v>80.915999999999997</v>
      </c>
      <c r="E49" s="31">
        <v>17.3</v>
      </c>
      <c r="F49" s="31">
        <f t="array" ref="F49">IFERROR(INDEX(C$85:C$123,MATCH($B49,$B$85:$B$123,0)),"-")</f>
        <v>10</v>
      </c>
      <c r="G49" s="298">
        <f t="array" ref="G49">IFERROR(INDEX(D$85:D$123,MATCH($B49,$B$85:$B$123,0)),"-")</f>
        <v>2</v>
      </c>
      <c r="H49" s="31">
        <v>22</v>
      </c>
      <c r="I49" s="31">
        <v>18.920000000000002</v>
      </c>
      <c r="J49" s="31">
        <v>9</v>
      </c>
      <c r="K49" s="31">
        <f t="array" ref="K49">IFERROR(INDEX(G$85:G$123,MATCH($B49,$B$85:$B$123,0)),"-")</f>
        <v>11.65</v>
      </c>
      <c r="L49" s="31">
        <f t="array" ref="L49">IFERROR(INDEX(H$85:H$123,MATCH($B49,$B$85:$B$123,0)),"-")</f>
        <v>4</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412</v>
      </c>
      <c r="C50" s="32">
        <v>11</v>
      </c>
      <c r="D50" s="33">
        <v>4.077</v>
      </c>
      <c r="E50" s="33">
        <v>2.2999999999999998</v>
      </c>
      <c r="F50" s="33">
        <f t="array" ref="F50">IFERROR(INDEX(C$85:C$123,MATCH($B50,$B$85:$B$123,0)),"-")</f>
        <v>2.65</v>
      </c>
      <c r="G50" s="297">
        <f t="array" ref="G50">IFERROR(INDEX(D$85:D$123,MATCH($B50,$B$85:$B$123,0)),"-")</f>
        <v>0</v>
      </c>
      <c r="H50" s="33">
        <v>0</v>
      </c>
      <c r="I50" s="33">
        <v>0</v>
      </c>
      <c r="J50" s="33">
        <v>0.9</v>
      </c>
      <c r="K50" s="33">
        <f t="array" ref="K50">IFERROR(INDEX(G$85:G$123,MATCH($B50,$B$85:$B$123,0)),"-")</f>
        <v>2.65</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413</v>
      </c>
      <c r="C51" s="30">
        <v>92</v>
      </c>
      <c r="D51" s="31">
        <v>79.918999999999997</v>
      </c>
      <c r="E51" s="31">
        <v>94.6</v>
      </c>
      <c r="F51" s="31">
        <f t="array" ref="F51">IFERROR(INDEX(C$85:C$123,MATCH($B51,$B$85:$B$123,0)),"-")</f>
        <v>103.55</v>
      </c>
      <c r="G51" s="298">
        <f t="array" ref="G51">IFERROR(INDEX(D$85:D$123,MATCH($B51,$B$85:$B$123,0)),"-")</f>
        <v>26</v>
      </c>
      <c r="H51" s="31">
        <v>72</v>
      </c>
      <c r="I51" s="31">
        <v>26.055</v>
      </c>
      <c r="J51" s="31">
        <v>64.599999999999994</v>
      </c>
      <c r="K51" s="31">
        <f t="array" ref="K51">IFERROR(INDEX(G$85:G$123,MATCH($B51,$B$85:$B$123,0)),"-")</f>
        <v>122.55</v>
      </c>
      <c r="L51" s="31">
        <f t="array" ref="L51">IFERROR(INDEX(H$85:H$123,MATCH($B51,$B$85:$B$123,0)),"-")</f>
        <v>60</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414</v>
      </c>
      <c r="C52" s="32">
        <v>366</v>
      </c>
      <c r="D52" s="33">
        <v>98.57</v>
      </c>
      <c r="E52" s="33">
        <v>125.5</v>
      </c>
      <c r="F52" s="33">
        <f t="array" ref="F52">IFERROR(INDEX(C$85:C$123,MATCH($B52,$B$85:$B$123,0)),"-")</f>
        <v>64</v>
      </c>
      <c r="G52" s="297">
        <f t="array" ref="G52">IFERROR(INDEX(D$85:D$123,MATCH($B52,$B$85:$B$123,0)),"-")</f>
        <v>18</v>
      </c>
      <c r="H52" s="33">
        <v>276</v>
      </c>
      <c r="I52" s="33">
        <v>70.837999999999994</v>
      </c>
      <c r="J52" s="33">
        <v>72.2</v>
      </c>
      <c r="K52" s="33">
        <f t="array" ref="K52">IFERROR(INDEX(G$85:G$123,MATCH($B52,$B$85:$B$123,0)),"-")</f>
        <v>67.25</v>
      </c>
      <c r="L52" s="33">
        <f t="array" ref="L52">IFERROR(INDEX(H$85:H$123,MATCH($B52,$B$85:$B$123,0)),"-")</f>
        <v>44</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415</v>
      </c>
      <c r="C53" s="30">
        <v>55</v>
      </c>
      <c r="D53" s="31">
        <v>89.001999999999995</v>
      </c>
      <c r="E53" s="31">
        <v>89.7</v>
      </c>
      <c r="F53" s="31">
        <f t="array" ref="F53">IFERROR(INDEX(C$85:C$123,MATCH($B53,$B$85:$B$123,0)),"-")</f>
        <v>24.3</v>
      </c>
      <c r="G53" s="298">
        <f t="array" ref="G53">IFERROR(INDEX(D$85:D$123,MATCH($B53,$B$85:$B$123,0)),"-")</f>
        <v>33</v>
      </c>
      <c r="H53" s="31">
        <v>38</v>
      </c>
      <c r="I53" s="31">
        <v>27</v>
      </c>
      <c r="J53" s="31">
        <v>43.1</v>
      </c>
      <c r="K53" s="31">
        <f t="array" ref="K53">IFERROR(INDEX(G$85:G$123,MATCH($B53,$B$85:$B$123,0)),"-")</f>
        <v>27.3</v>
      </c>
      <c r="L53" s="31">
        <f t="array" ref="L53">IFERROR(INDEX(H$85:H$123,MATCH($B53,$B$85:$B$123,0)),"-")</f>
        <v>51</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416</v>
      </c>
      <c r="C54" s="32">
        <v>10</v>
      </c>
      <c r="D54" s="33">
        <v>8.3249999999999993</v>
      </c>
      <c r="E54" s="33">
        <v>13.5</v>
      </c>
      <c r="F54" s="33">
        <f t="array" ref="F54">IFERROR(INDEX(C$85:C$123,MATCH($B54,$B$85:$B$123,0)),"-")</f>
        <v>0.65</v>
      </c>
      <c r="G54" s="297">
        <f t="array" ref="G54">IFERROR(INDEX(D$85:D$123,MATCH($B54,$B$85:$B$123,0)),"-")</f>
        <v>1</v>
      </c>
      <c r="H54" s="33">
        <v>8</v>
      </c>
      <c r="I54" s="33">
        <v>6.5949999999999998</v>
      </c>
      <c r="J54" s="33">
        <v>6.6</v>
      </c>
      <c r="K54" s="33">
        <f t="array" ref="K54">IFERROR(INDEX(G$85:G$123,MATCH($B54,$B$85:$B$123,0)),"-")</f>
        <v>2.65</v>
      </c>
      <c r="L54" s="33">
        <f t="array" ref="L54">IFERROR(INDEX(H$85:H$123,MATCH($B54,$B$85:$B$123,0)),"-")</f>
        <v>1</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417</v>
      </c>
      <c r="C55" s="30">
        <v>0</v>
      </c>
      <c r="D55" s="31">
        <v>5.46</v>
      </c>
      <c r="E55" s="31">
        <v>3.4</v>
      </c>
      <c r="F55" s="31">
        <f t="array" ref="F55">IFERROR(INDEX(C$85:C$123,MATCH($B55,$B$85:$B$123,0)),"-")</f>
        <v>0</v>
      </c>
      <c r="G55" s="298">
        <f t="array" ref="G55">IFERROR(INDEX(D$85:D$123,MATCH($B55,$B$85:$B$123,0)),"-")</f>
        <v>0</v>
      </c>
      <c r="H55" s="31">
        <v>0</v>
      </c>
      <c r="I55" s="31">
        <v>2</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418</v>
      </c>
      <c r="C56" s="32">
        <v>226</v>
      </c>
      <c r="D56" s="33">
        <v>87.093999999999994</v>
      </c>
      <c r="E56" s="33">
        <v>150.4</v>
      </c>
      <c r="F56" s="33">
        <f t="array" ref="F56">IFERROR(INDEX(C$85:C$123,MATCH($B56,$B$85:$B$123,0)),"-")</f>
        <v>45.55</v>
      </c>
      <c r="G56" s="297">
        <f t="array" ref="G56">IFERROR(INDEX(D$85:D$123,MATCH($B56,$B$85:$B$123,0)),"-")</f>
        <v>35</v>
      </c>
      <c r="H56" s="33">
        <v>130</v>
      </c>
      <c r="I56" s="33">
        <v>71.165000000000006</v>
      </c>
      <c r="J56" s="33">
        <v>97.4</v>
      </c>
      <c r="K56" s="33">
        <f t="array" ref="K56">IFERROR(INDEX(G$85:G$123,MATCH($B56,$B$85:$B$123,0)),"-")</f>
        <v>78.55</v>
      </c>
      <c r="L56" s="33">
        <f t="array" ref="L56">IFERROR(INDEX(H$85:H$123,MATCH($B56,$B$85:$B$123,0)),"-")</f>
        <v>69</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419</v>
      </c>
      <c r="C57" s="30">
        <v>1447</v>
      </c>
      <c r="D57" s="31">
        <v>838.20600000000002</v>
      </c>
      <c r="E57" s="31">
        <v>1231.0999999999999</v>
      </c>
      <c r="F57" s="31">
        <f t="array" ref="F57">IFERROR(INDEX(C$85:C$123,MATCH($B57,$B$85:$B$123,0)),"-")</f>
        <v>632.25</v>
      </c>
      <c r="G57" s="298">
        <f t="array" ref="G57">IFERROR(INDEX(D$85:D$123,MATCH($B57,$B$85:$B$123,0)),"-")</f>
        <v>191</v>
      </c>
      <c r="H57" s="31">
        <v>973</v>
      </c>
      <c r="I57" s="31">
        <v>785.86199999999997</v>
      </c>
      <c r="J57" s="31">
        <v>714.6</v>
      </c>
      <c r="K57" s="31">
        <f t="array" ref="K57">IFERROR(INDEX(G$85:G$123,MATCH($B57,$B$85:$B$123,0)),"-")</f>
        <v>665.3</v>
      </c>
      <c r="L57" s="31">
        <f t="array" ref="L57">IFERROR(INDEX(H$85:H$123,MATCH($B57,$B$85:$B$123,0)),"-")</f>
        <v>306</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420</v>
      </c>
      <c r="C58" s="32">
        <v>114</v>
      </c>
      <c r="D58" s="33">
        <v>228.53399999999999</v>
      </c>
      <c r="E58" s="33">
        <v>231.5</v>
      </c>
      <c r="F58" s="33">
        <f t="array" ref="F58">IFERROR(INDEX(C$85:C$123,MATCH($B58,$B$85:$B$123,0)),"-")</f>
        <v>36.75</v>
      </c>
      <c r="G58" s="297">
        <f t="array" ref="G58">IFERROR(INDEX(D$85:D$123,MATCH($B58,$B$85:$B$123,0)),"-")</f>
        <v>22</v>
      </c>
      <c r="H58" s="33">
        <v>86</v>
      </c>
      <c r="I58" s="33">
        <v>196.26499999999999</v>
      </c>
      <c r="J58" s="33">
        <v>122.4</v>
      </c>
      <c r="K58" s="33">
        <f t="array" ref="K58">IFERROR(INDEX(G$85:G$123,MATCH($B58,$B$85:$B$123,0)),"-")</f>
        <v>54.75</v>
      </c>
      <c r="L58" s="33">
        <f t="array" ref="L58">IFERROR(INDEX(H$85:H$123,MATCH($B58,$B$85:$B$123,0)),"-")</f>
        <v>38</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421</v>
      </c>
      <c r="C59" s="30">
        <v>0</v>
      </c>
      <c r="D59" s="31">
        <v>1.865</v>
      </c>
      <c r="E59" s="31">
        <v>15.1</v>
      </c>
      <c r="F59" s="31">
        <f>C108</f>
        <v>29.6</v>
      </c>
      <c r="G59" s="298">
        <f>D108</f>
        <v>23</v>
      </c>
      <c r="H59" s="31">
        <v>0</v>
      </c>
      <c r="I59" s="31">
        <v>1</v>
      </c>
      <c r="J59" s="31">
        <v>12.9</v>
      </c>
      <c r="K59" s="31">
        <f>G108</f>
        <v>32.6</v>
      </c>
      <c r="L59" s="31">
        <f>H108</f>
        <v>29</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422</v>
      </c>
      <c r="C60" s="32">
        <v>60</v>
      </c>
      <c r="D60" s="33">
        <v>108.4</v>
      </c>
      <c r="E60" s="33">
        <v>530.70000000000005</v>
      </c>
      <c r="F60" s="33">
        <f t="array" ref="F60">IFERROR(INDEX(C$85:C$123,MATCH($B60,$B$85:$B$123,0)),"-")</f>
        <v>103.9</v>
      </c>
      <c r="G60" s="297">
        <f t="array" ref="G60">IFERROR(INDEX(D$85:D$123,MATCH($B60,$B$85:$B$123,0)),"-")</f>
        <v>47</v>
      </c>
      <c r="H60" s="33">
        <v>11</v>
      </c>
      <c r="I60" s="33">
        <v>26.11</v>
      </c>
      <c r="J60" s="33">
        <v>248.2</v>
      </c>
      <c r="K60" s="33">
        <f t="array" ref="K60">IFERROR(INDEX(G$85:G$123,MATCH($B60,$B$85:$B$123,0)),"-")</f>
        <v>174.95</v>
      </c>
      <c r="L60" s="33">
        <f t="array" ref="L60">IFERROR(INDEX(H$85:H$123,MATCH($B60,$B$85:$B$123,0)),"-")</f>
        <v>58</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164</v>
      </c>
      <c r="C61" s="30">
        <v>3151</v>
      </c>
      <c r="D61" s="31">
        <v>1746.1479999999999</v>
      </c>
      <c r="E61" s="31">
        <v>2139.1999999999998</v>
      </c>
      <c r="F61" s="31">
        <f>SUM(C98,C100:C101,C103:C104,C107,C123:C124)-F59</f>
        <v>676.19999999999993</v>
      </c>
      <c r="G61" s="298">
        <f>SUM(D98,D100:D101,D103:D104,D107,D123:D124)-G59</f>
        <v>492</v>
      </c>
      <c r="H61" s="31">
        <v>1699</v>
      </c>
      <c r="I61" s="31">
        <v>1343.4649999999999</v>
      </c>
      <c r="J61" s="31">
        <v>1387.6</v>
      </c>
      <c r="K61" s="31">
        <f>SUM(G98,G100:G101,G103:G104,G107,G123:G124)-K59</f>
        <v>928.44999999999993</v>
      </c>
      <c r="L61" s="31">
        <f>SUM(H98,H100:H101,H103:H104,H107,H123:H124)-L59</f>
        <v>822</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269</v>
      </c>
      <c r="C62" s="299">
        <f t="shared" ref="C62:G62" si="7">SUM(C46:C61)</f>
        <v>6531</v>
      </c>
      <c r="D62" s="293">
        <f t="shared" si="7"/>
        <v>3930.3890000000001</v>
      </c>
      <c r="E62" s="293">
        <f t="shared" si="7"/>
        <v>5530.5</v>
      </c>
      <c r="F62" s="293">
        <f t="shared" si="7"/>
        <v>1972.25</v>
      </c>
      <c r="G62" s="300">
        <f t="shared" si="7"/>
        <v>1080</v>
      </c>
      <c r="H62" s="293">
        <f t="shared" ref="H62:I62" si="8">SUM(H46:H61)</f>
        <v>3945</v>
      </c>
      <c r="I62" s="293">
        <f t="shared" si="8"/>
        <v>3078.0629999999996</v>
      </c>
      <c r="J62" s="293">
        <f t="shared" ref="J62" si="9">SUM(J46:J61)</f>
        <v>3312.9000000000005</v>
      </c>
      <c r="K62" s="293">
        <f t="shared" ref="K62" si="10">SUM(K46:K61)</f>
        <v>2542.6499999999996</v>
      </c>
      <c r="L62" s="293">
        <f t="shared" ref="L62" si="11">SUM(L46:L61)</f>
        <v>1878</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115</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408</v>
      </c>
      <c r="C64" s="153">
        <f>IFERROR(C46/C$62,"-")</f>
        <v>0.11284642474353085</v>
      </c>
      <c r="D64" s="126">
        <f t="shared" ref="D64:F64" si="15">IFERROR(D46/D$62,"-")</f>
        <v>0.11997667406457732</v>
      </c>
      <c r="E64" s="126">
        <f t="shared" si="15"/>
        <v>0.13309827321218698</v>
      </c>
      <c r="F64" s="126">
        <f t="shared" si="15"/>
        <v>9.2787425529217898E-2</v>
      </c>
      <c r="G64" s="303">
        <f t="shared" ref="G64" si="16">IFERROR(G46/G$62,"-")</f>
        <v>0.12685185185185185</v>
      </c>
      <c r="H64" s="295">
        <f t="shared" ref="H64:K79" si="17">IFERROR(H46/H$62,"-")</f>
        <v>0.12877059569074778</v>
      </c>
      <c r="I64" s="126">
        <f t="shared" si="17"/>
        <v>0.14530989131801397</v>
      </c>
      <c r="J64" s="126">
        <f t="shared" si="17"/>
        <v>0.13628542968396268</v>
      </c>
      <c r="K64" s="126">
        <f t="shared" si="17"/>
        <v>0.12394548994159638</v>
      </c>
      <c r="L64" s="126">
        <f t="shared" ref="L64:U79" si="18">IFERROR(L46/L$62,"-")</f>
        <v>0.17305644302449413</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409</v>
      </c>
      <c r="C65" s="152">
        <f t="shared" ref="C65:C79" si="20">IFERROR(C47/C$62,"-")</f>
        <v>2.9704486296126167E-2</v>
      </c>
      <c r="D65" s="127">
        <f t="shared" ref="D65:G65" si="21">IFERROR(D47/D$62,"-")</f>
        <v>1.6928349840181212E-2</v>
      </c>
      <c r="E65" s="127">
        <f t="shared" si="21"/>
        <v>2.2384956152246633E-2</v>
      </c>
      <c r="F65" s="127">
        <f t="shared" si="21"/>
        <v>1.8025098238052983E-2</v>
      </c>
      <c r="G65" s="304">
        <f t="shared" si="21"/>
        <v>2.4074074074074074E-2</v>
      </c>
      <c r="H65" s="127">
        <f t="shared" si="17"/>
        <v>2.7376425855513309E-2</v>
      </c>
      <c r="I65" s="127">
        <f t="shared" si="17"/>
        <v>1.5155635216043338E-2</v>
      </c>
      <c r="J65" s="127">
        <f t="shared" si="17"/>
        <v>2.1220079084789758E-2</v>
      </c>
      <c r="K65" s="127">
        <f t="shared" si="17"/>
        <v>1.7521090201168075E-2</v>
      </c>
      <c r="L65" s="127">
        <f t="shared" si="18"/>
        <v>2.2364217252396165E-2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410</v>
      </c>
      <c r="C66" s="153">
        <f t="shared" si="20"/>
        <v>4.4403613535446331E-3</v>
      </c>
      <c r="D66" s="126">
        <f t="shared" ref="D66:G66" si="22">IFERROR(D48/D$62,"-")</f>
        <v>4.0156330582036531E-3</v>
      </c>
      <c r="E66" s="126">
        <f t="shared" si="22"/>
        <v>4.7554470662688727E-3</v>
      </c>
      <c r="F66" s="126">
        <f t="shared" si="22"/>
        <v>1.2320953226010902E-2</v>
      </c>
      <c r="G66" s="303">
        <f t="shared" si="22"/>
        <v>2.5000000000000001E-2</v>
      </c>
      <c r="H66" s="126">
        <f t="shared" si="17"/>
        <v>3.5487959442332068E-3</v>
      </c>
      <c r="I66" s="126">
        <f t="shared" si="17"/>
        <v>2.8800580105085571E-3</v>
      </c>
      <c r="J66" s="126">
        <f t="shared" si="17"/>
        <v>3.5014639741616101E-3</v>
      </c>
      <c r="K66" s="126">
        <f t="shared" si="17"/>
        <v>5.6240536448193823E-3</v>
      </c>
      <c r="L66" s="126">
        <f t="shared" si="18"/>
        <v>1.54419595314164E-2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411</v>
      </c>
      <c r="C67" s="152">
        <f t="shared" si="20"/>
        <v>5.9715204409738175E-3</v>
      </c>
      <c r="D67" s="127">
        <f t="shared" ref="D67:G67" si="23">IFERROR(D49/D$62,"-")</f>
        <v>2.0587275203548552E-2</v>
      </c>
      <c r="E67" s="127">
        <f t="shared" si="23"/>
        <v>3.128107766024772E-3</v>
      </c>
      <c r="F67" s="127">
        <f t="shared" si="23"/>
        <v>5.0703511218151854E-3</v>
      </c>
      <c r="G67" s="304">
        <f t="shared" si="23"/>
        <v>1.8518518518518519E-3</v>
      </c>
      <c r="H67" s="127">
        <f t="shared" si="17"/>
        <v>5.5766793409378962E-3</v>
      </c>
      <c r="I67" s="127">
        <f t="shared" si="17"/>
        <v>6.1467227928733116E-3</v>
      </c>
      <c r="J67" s="127">
        <f t="shared" si="17"/>
        <v>2.7166530834012493E-3</v>
      </c>
      <c r="K67" s="127">
        <f t="shared" si="17"/>
        <v>4.5818339134367694E-3</v>
      </c>
      <c r="L67" s="127">
        <f t="shared" si="18"/>
        <v>2.1299254526091589E-3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412</v>
      </c>
      <c r="C68" s="153">
        <f t="shared" si="20"/>
        <v>1.6842749961721022E-3</v>
      </c>
      <c r="D68" s="126">
        <f t="shared" ref="D68:G68" si="24">IFERROR(D50/D$62,"-")</f>
        <v>1.0373019057401188E-3</v>
      </c>
      <c r="E68" s="126">
        <f t="shared" si="24"/>
        <v>4.1587559895127021E-4</v>
      </c>
      <c r="F68" s="126">
        <f t="shared" si="24"/>
        <v>1.3436430472810242E-3</v>
      </c>
      <c r="G68" s="303">
        <f t="shared" si="24"/>
        <v>0</v>
      </c>
      <c r="H68" s="126">
        <f t="shared" si="17"/>
        <v>0</v>
      </c>
      <c r="I68" s="126">
        <f t="shared" si="17"/>
        <v>0</v>
      </c>
      <c r="J68" s="126">
        <f t="shared" si="17"/>
        <v>2.7166530834012495E-4</v>
      </c>
      <c r="K68" s="126">
        <f t="shared" si="17"/>
        <v>1.0422197313826127E-3</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413</v>
      </c>
      <c r="C69" s="152">
        <f t="shared" si="20"/>
        <v>1.4086663604348492E-2</v>
      </c>
      <c r="D69" s="127">
        <f t="shared" ref="D69:G69" si="25">IFERROR(D51/D$62,"-")</f>
        <v>2.0333610744381787E-2</v>
      </c>
      <c r="E69" s="127">
        <f t="shared" si="25"/>
        <v>1.710514420034355E-2</v>
      </c>
      <c r="F69" s="127">
        <f t="shared" si="25"/>
        <v>5.2503485866396249E-2</v>
      </c>
      <c r="G69" s="304">
        <f t="shared" si="25"/>
        <v>2.4074074074074074E-2</v>
      </c>
      <c r="H69" s="127">
        <f t="shared" si="17"/>
        <v>1.8250950570342206E-2</v>
      </c>
      <c r="I69" s="127">
        <f t="shared" si="17"/>
        <v>8.4647390258094143E-3</v>
      </c>
      <c r="J69" s="127">
        <f t="shared" si="17"/>
        <v>1.9499532131968964E-2</v>
      </c>
      <c r="K69" s="127">
        <f t="shared" si="17"/>
        <v>4.8197746445637429E-2</v>
      </c>
      <c r="L69" s="127">
        <f t="shared" si="18"/>
        <v>3.1948881789137379E-2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414</v>
      </c>
      <c r="C70" s="153">
        <f t="shared" si="20"/>
        <v>5.604042259990813E-2</v>
      </c>
      <c r="D70" s="126">
        <f t="shared" ref="D70:G70" si="26">IFERROR(D52/D$62,"-")</f>
        <v>2.5078942567771278E-2</v>
      </c>
      <c r="E70" s="126">
        <f t="shared" si="26"/>
        <v>2.2692342464514962E-2</v>
      </c>
      <c r="F70" s="126">
        <f t="shared" si="26"/>
        <v>3.2450247179617191E-2</v>
      </c>
      <c r="G70" s="303">
        <f t="shared" si="26"/>
        <v>1.6666666666666666E-2</v>
      </c>
      <c r="H70" s="126">
        <f t="shared" si="17"/>
        <v>6.9961977186311794E-2</v>
      </c>
      <c r="I70" s="126">
        <f t="shared" si="17"/>
        <v>2.3013823953570801E-2</v>
      </c>
      <c r="J70" s="126">
        <f t="shared" si="17"/>
        <v>2.1793594735730022E-2</v>
      </c>
      <c r="K70" s="126">
        <f t="shared" si="17"/>
        <v>2.6448783749238005E-2</v>
      </c>
      <c r="L70" s="126">
        <f t="shared" si="18"/>
        <v>2.3429179978700747E-2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415</v>
      </c>
      <c r="C71" s="152">
        <f t="shared" si="20"/>
        <v>8.4213749808605114E-3</v>
      </c>
      <c r="D71" s="127">
        <f t="shared" ref="D71:G71" si="27">IFERROR(D53/D$62,"-")</f>
        <v>2.2644577928546003E-2</v>
      </c>
      <c r="E71" s="127">
        <f t="shared" si="27"/>
        <v>1.6219148359099541E-2</v>
      </c>
      <c r="F71" s="127">
        <f t="shared" si="27"/>
        <v>1.2320953226010902E-2</v>
      </c>
      <c r="G71" s="304">
        <f t="shared" si="27"/>
        <v>3.0555555555555555E-2</v>
      </c>
      <c r="H71" s="127">
        <f t="shared" si="17"/>
        <v>9.6324461343472757E-3</v>
      </c>
      <c r="I71" s="127">
        <f t="shared" si="17"/>
        <v>8.7717502858128647E-3</v>
      </c>
      <c r="J71" s="127">
        <f t="shared" si="17"/>
        <v>1.3009749766065982E-2</v>
      </c>
      <c r="K71" s="127">
        <f t="shared" si="17"/>
        <v>1.0736829685564275E-2</v>
      </c>
      <c r="L71" s="127">
        <f t="shared" si="18"/>
        <v>2.7156549520766772E-2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416</v>
      </c>
      <c r="C72" s="153">
        <f t="shared" si="20"/>
        <v>1.5311590874291839E-3</v>
      </c>
      <c r="D72" s="126">
        <f t="shared" ref="D72:G72" si="28">IFERROR(D54/D$62,"-")</f>
        <v>2.1181109554296021E-3</v>
      </c>
      <c r="E72" s="126">
        <f t="shared" si="28"/>
        <v>2.4410089503661514E-3</v>
      </c>
      <c r="F72" s="126">
        <f t="shared" si="28"/>
        <v>3.295728229179871E-4</v>
      </c>
      <c r="G72" s="303">
        <f t="shared" si="28"/>
        <v>9.2592592592592596E-4</v>
      </c>
      <c r="H72" s="126">
        <f t="shared" si="17"/>
        <v>2.0278833967046894E-3</v>
      </c>
      <c r="I72" s="126">
        <f t="shared" si="17"/>
        <v>2.142581227219846E-3</v>
      </c>
      <c r="J72" s="126">
        <f t="shared" si="17"/>
        <v>1.992212261160916E-3</v>
      </c>
      <c r="K72" s="126">
        <f t="shared" si="17"/>
        <v>1.0422197313826127E-3</v>
      </c>
      <c r="L72" s="126">
        <f t="shared" si="18"/>
        <v>5.3248136315228972E-4</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417</v>
      </c>
      <c r="C73" s="152">
        <f t="shared" si="20"/>
        <v>0</v>
      </c>
      <c r="D73" s="127">
        <f t="shared" ref="D73:G73" si="29">IFERROR(D55/D$62,"-")</f>
        <v>1.3891754734709466E-3</v>
      </c>
      <c r="E73" s="127">
        <f t="shared" si="29"/>
        <v>6.1477262453666032E-4</v>
      </c>
      <c r="F73" s="127">
        <f t="shared" si="29"/>
        <v>0</v>
      </c>
      <c r="G73" s="304">
        <f t="shared" si="29"/>
        <v>0</v>
      </c>
      <c r="H73" s="127">
        <f t="shared" si="17"/>
        <v>0</v>
      </c>
      <c r="I73" s="127">
        <f t="shared" si="17"/>
        <v>6.4975928043058259E-4</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418</v>
      </c>
      <c r="C74" s="153">
        <f t="shared" si="20"/>
        <v>3.4604195375899559E-2</v>
      </c>
      <c r="D74" s="126">
        <f t="shared" ref="D74:G74" si="30">IFERROR(D56/D$62,"-")</f>
        <v>2.2159129796058351E-2</v>
      </c>
      <c r="E74" s="126">
        <f t="shared" si="30"/>
        <v>2.7194647861856977E-2</v>
      </c>
      <c r="F74" s="126">
        <f t="shared" si="30"/>
        <v>2.3095449359868171E-2</v>
      </c>
      <c r="G74" s="303">
        <f t="shared" si="30"/>
        <v>3.2407407407407406E-2</v>
      </c>
      <c r="H74" s="126">
        <f t="shared" si="17"/>
        <v>3.2953105196451206E-2</v>
      </c>
      <c r="I74" s="126">
        <f t="shared" si="17"/>
        <v>2.3120059595921207E-2</v>
      </c>
      <c r="J74" s="126">
        <f t="shared" si="17"/>
        <v>2.940022336925352E-2</v>
      </c>
      <c r="K74" s="126">
        <f t="shared" si="17"/>
        <v>3.0892966000039334E-2</v>
      </c>
      <c r="L74" s="126">
        <f t="shared" si="18"/>
        <v>3.6741214057507986E-2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419</v>
      </c>
      <c r="C75" s="152">
        <f t="shared" si="20"/>
        <v>0.2215587199510029</v>
      </c>
      <c r="D75" s="127">
        <f t="shared" ref="D75:G75" si="31">IFERROR(D57/D$62,"-")</f>
        <v>0.21326286024106011</v>
      </c>
      <c r="E75" s="127">
        <f t="shared" si="31"/>
        <v>0.22260193472561249</v>
      </c>
      <c r="F75" s="127">
        <f t="shared" si="31"/>
        <v>0.32057294967676514</v>
      </c>
      <c r="G75" s="304">
        <f t="shared" si="31"/>
        <v>0.17685185185185184</v>
      </c>
      <c r="H75" s="127">
        <f t="shared" si="17"/>
        <v>0.24664131812420786</v>
      </c>
      <c r="I75" s="127">
        <f t="shared" si="17"/>
        <v>0.25531056381886924</v>
      </c>
      <c r="J75" s="127">
        <f t="shared" si="17"/>
        <v>0.21570225482205918</v>
      </c>
      <c r="K75" s="127">
        <f t="shared" si="17"/>
        <v>0.26165614614673671</v>
      </c>
      <c r="L75" s="127">
        <f t="shared" si="18"/>
        <v>0.16293929712460065</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420</v>
      </c>
      <c r="C76" s="153">
        <f t="shared" si="20"/>
        <v>1.7455213596692696E-2</v>
      </c>
      <c r="D76" s="126">
        <f t="shared" ref="D76:G76" si="32">IFERROR(D58/D$62,"-")</f>
        <v>5.8145389680258106E-2</v>
      </c>
      <c r="E76" s="126">
        <f t="shared" si="32"/>
        <v>4.1858783111834372E-2</v>
      </c>
      <c r="F76" s="126">
        <f t="shared" si="32"/>
        <v>1.8633540372670808E-2</v>
      </c>
      <c r="G76" s="303">
        <f t="shared" si="32"/>
        <v>2.0370370370370372E-2</v>
      </c>
      <c r="H76" s="126">
        <f t="shared" si="17"/>
        <v>2.1799746514575412E-2</v>
      </c>
      <c r="I76" s="126">
        <f t="shared" si="17"/>
        <v>6.3762502586854133E-2</v>
      </c>
      <c r="J76" s="126">
        <f t="shared" si="17"/>
        <v>3.6946481934256994E-2</v>
      </c>
      <c r="K76" s="126">
        <f t="shared" si="17"/>
        <v>2.1532652940829452E-2</v>
      </c>
      <c r="L76" s="126">
        <f t="shared" si="18"/>
        <v>2.0234291799787009E-2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421</v>
      </c>
      <c r="C77" s="152">
        <f t="shared" si="20"/>
        <v>0</v>
      </c>
      <c r="D77" s="127">
        <f t="shared" ref="D77:G77" si="33">IFERROR(D59/D$62,"-")</f>
        <v>4.7450773956470975E-4</v>
      </c>
      <c r="E77" s="127">
        <f t="shared" si="33"/>
        <v>2.7303137148539914E-3</v>
      </c>
      <c r="F77" s="127">
        <f t="shared" si="33"/>
        <v>1.500823932057295E-2</v>
      </c>
      <c r="G77" s="304">
        <f t="shared" si="33"/>
        <v>2.1296296296296296E-2</v>
      </c>
      <c r="H77" s="127">
        <f t="shared" si="17"/>
        <v>0</v>
      </c>
      <c r="I77" s="127">
        <f t="shared" si="17"/>
        <v>3.2487964021529129E-4</v>
      </c>
      <c r="J77" s="127">
        <f t="shared" si="17"/>
        <v>3.8938694195417905E-3</v>
      </c>
      <c r="K77" s="127">
        <f t="shared" si="17"/>
        <v>1.2821269148329501E-2</v>
      </c>
      <c r="L77" s="127">
        <f t="shared" si="18"/>
        <v>1.54419595314164E-2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422</v>
      </c>
      <c r="C78" s="153">
        <f t="shared" si="20"/>
        <v>9.1869545245751028E-3</v>
      </c>
      <c r="D78" s="126">
        <f t="shared" ref="D78:G78" si="34">IFERROR(D60/D$62,"-")</f>
        <v>2.7579967275503773E-2</v>
      </c>
      <c r="E78" s="126">
        <f t="shared" si="34"/>
        <v>9.5958774071060488E-2</v>
      </c>
      <c r="F78" s="126">
        <f t="shared" si="34"/>
        <v>5.2680948155659782E-2</v>
      </c>
      <c r="G78" s="303">
        <f t="shared" si="34"/>
        <v>4.3518518518518519E-2</v>
      </c>
      <c r="H78" s="126">
        <f t="shared" si="17"/>
        <v>2.7883396704689481E-3</v>
      </c>
      <c r="I78" s="126">
        <f t="shared" si="17"/>
        <v>8.4826074060212545E-3</v>
      </c>
      <c r="J78" s="126">
        <f t="shared" si="17"/>
        <v>7.4919255033354448E-2</v>
      </c>
      <c r="K78" s="126">
        <f t="shared" si="17"/>
        <v>6.8806166794486076E-2</v>
      </c>
      <c r="L78" s="126">
        <f t="shared" si="18"/>
        <v>3.0883919062832801E-2</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164</v>
      </c>
      <c r="C79" s="305">
        <f t="shared" si="20"/>
        <v>0.48246822844893583</v>
      </c>
      <c r="D79" s="296">
        <f t="shared" ref="D79:G79" si="35">IFERROR(D61/D$62,"-")</f>
        <v>0.44426849352570441</v>
      </c>
      <c r="E79" s="296">
        <f t="shared" si="35"/>
        <v>0.38680047012024227</v>
      </c>
      <c r="F79" s="296">
        <f t="shared" si="35"/>
        <v>0.3428571428571428</v>
      </c>
      <c r="G79" s="306">
        <f t="shared" si="35"/>
        <v>0.45555555555555555</v>
      </c>
      <c r="H79" s="296">
        <f t="shared" si="17"/>
        <v>0.43067173637515843</v>
      </c>
      <c r="I79" s="296">
        <f t="shared" si="17"/>
        <v>0.43646442584183626</v>
      </c>
      <c r="J79" s="296">
        <f t="shared" si="17"/>
        <v>0.41884753539195257</v>
      </c>
      <c r="K79" s="296">
        <f t="shared" si="17"/>
        <v>0.36515053192535352</v>
      </c>
      <c r="L79" s="296">
        <f t="shared" si="18"/>
        <v>0.43769968051118213</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122</v>
      </c>
      <c r="C81" s="790" t="str">
        <f>$A$1</f>
        <v>West Dunbartonshire</v>
      </c>
      <c r="D81" s="767"/>
      <c r="E81" s="767"/>
      <c r="F81" s="767"/>
      <c r="G81" s="767"/>
      <c r="H81" s="767"/>
      <c r="I81" s="767"/>
      <c r="J81" s="767"/>
      <c r="K81" s="790" t="s">
        <v>101</v>
      </c>
      <c r="L81" s="767"/>
      <c r="M81" s="767"/>
      <c r="N81" s="767"/>
      <c r="O81" s="767"/>
      <c r="P81" s="767"/>
      <c r="Q81" s="767"/>
      <c r="R81" s="767"/>
    </row>
    <row r="82" spans="2:18" x14ac:dyDescent="0.25">
      <c r="C82" s="759" t="s">
        <v>405</v>
      </c>
      <c r="D82" s="760"/>
      <c r="E82" s="760"/>
      <c r="F82" s="761"/>
      <c r="G82" s="760" t="s">
        <v>406</v>
      </c>
      <c r="H82" s="760"/>
      <c r="I82" s="760"/>
      <c r="J82" s="760"/>
      <c r="K82" s="759" t="s">
        <v>405</v>
      </c>
      <c r="L82" s="760"/>
      <c r="M82" s="760"/>
      <c r="N82" s="761"/>
      <c r="O82" s="760" t="s">
        <v>406</v>
      </c>
      <c r="P82" s="760"/>
      <c r="Q82" s="760"/>
      <c r="R82" s="760"/>
    </row>
    <row r="83" spans="2:18" x14ac:dyDescent="0.25">
      <c r="C83" s="759" t="s">
        <v>108</v>
      </c>
      <c r="D83" s="789"/>
      <c r="E83" s="760" t="s">
        <v>115</v>
      </c>
      <c r="F83" s="761"/>
      <c r="G83" s="762" t="s">
        <v>108</v>
      </c>
      <c r="H83" s="789"/>
      <c r="I83" s="760" t="s">
        <v>115</v>
      </c>
      <c r="J83" s="760"/>
      <c r="K83" s="759" t="s">
        <v>108</v>
      </c>
      <c r="L83" s="789"/>
      <c r="M83" s="760" t="s">
        <v>115</v>
      </c>
      <c r="N83" s="761"/>
      <c r="O83" s="762" t="s">
        <v>108</v>
      </c>
      <c r="P83" s="789"/>
      <c r="Q83" s="760" t="s">
        <v>115</v>
      </c>
      <c r="R83" s="760"/>
    </row>
    <row r="84" spans="2:18" ht="18" customHeight="1" thickBot="1" x14ac:dyDescent="0.3">
      <c r="B84" s="5" t="s">
        <v>423</v>
      </c>
      <c r="C84" s="667" t="s">
        <v>113</v>
      </c>
      <c r="D84" s="668" t="s">
        <v>114</v>
      </c>
      <c r="E84" s="412" t="s">
        <v>113</v>
      </c>
      <c r="F84" s="669" t="s">
        <v>114</v>
      </c>
      <c r="G84" s="670" t="s">
        <v>113</v>
      </c>
      <c r="H84" s="668" t="s">
        <v>114</v>
      </c>
      <c r="I84" s="412" t="s">
        <v>113</v>
      </c>
      <c r="J84" s="412" t="s">
        <v>114</v>
      </c>
      <c r="K84" s="667" t="s">
        <v>113</v>
      </c>
      <c r="L84" s="668" t="s">
        <v>114</v>
      </c>
      <c r="M84" s="412" t="s">
        <v>113</v>
      </c>
      <c r="N84" s="669" t="s">
        <v>114</v>
      </c>
      <c r="O84" s="670" t="s">
        <v>113</v>
      </c>
      <c r="P84" s="668" t="s">
        <v>114</v>
      </c>
      <c r="Q84" s="412" t="s">
        <v>113</v>
      </c>
      <c r="R84" s="412" t="s">
        <v>114</v>
      </c>
    </row>
    <row r="85" spans="2:18" x14ac:dyDescent="0.25">
      <c r="B85" s="413" t="s">
        <v>408</v>
      </c>
      <c r="C85" s="32">
        <v>183</v>
      </c>
      <c r="D85" s="297">
        <v>137</v>
      </c>
      <c r="E85" s="126">
        <f>IFERROR(C85/C$125,"-")</f>
        <v>9.2787425529217898E-2</v>
      </c>
      <c r="F85" s="658">
        <f t="shared" ref="F85:F124" si="36">IFERROR(D85/D$125,"-")</f>
        <v>0.12685185185185185</v>
      </c>
      <c r="G85" s="63">
        <v>315.14999999999998</v>
      </c>
      <c r="H85" s="297">
        <v>325</v>
      </c>
      <c r="I85" s="126">
        <f>IFERROR(G85/G$125,"-")</f>
        <v>0.12394548994159639</v>
      </c>
      <c r="J85" s="126">
        <f>IFERROR(H85/H$125,"-")</f>
        <v>0.17305644302449413</v>
      </c>
      <c r="K85" s="32">
        <v>5552.06</v>
      </c>
      <c r="L85" s="297">
        <v>2405.8249999999998</v>
      </c>
      <c r="M85" s="126">
        <f>IFERROR(K85/K$125,"-")</f>
        <v>9.1435401718545375E-2</v>
      </c>
      <c r="N85" s="658">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409</v>
      </c>
      <c r="C86" s="30">
        <v>35.549999999999997</v>
      </c>
      <c r="D86" s="298">
        <v>26</v>
      </c>
      <c r="E86" s="127">
        <f t="shared" ref="E86:E124" si="38">IFERROR(C86/C$125,"-")</f>
        <v>1.8025098238052983E-2</v>
      </c>
      <c r="F86" s="659">
        <f t="shared" si="36"/>
        <v>2.4074074074074074E-2</v>
      </c>
      <c r="G86" s="64">
        <v>44.55</v>
      </c>
      <c r="H86" s="298">
        <v>42</v>
      </c>
      <c r="I86" s="127">
        <f t="shared" ref="I86:I124" si="39">IFERROR(G86/G$125,"-")</f>
        <v>1.7521090201168078E-2</v>
      </c>
      <c r="J86" s="127">
        <f t="shared" ref="J86:J124" si="40">IFERROR(H86/H$125,"-")</f>
        <v>2.2364217252396165E-2</v>
      </c>
      <c r="K86" s="30">
        <v>1395.35</v>
      </c>
      <c r="L86" s="298">
        <v>486.31700000000001</v>
      </c>
      <c r="M86" s="127">
        <f t="shared" ref="M86:M124" si="41">IFERROR(K86/K$125,"-")</f>
        <v>2.2979648596732075E-2</v>
      </c>
      <c r="N86" s="659">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410</v>
      </c>
      <c r="C87" s="32">
        <v>24.3</v>
      </c>
      <c r="D87" s="297">
        <v>27</v>
      </c>
      <c r="E87" s="126">
        <f t="shared" si="38"/>
        <v>1.2320953226010902E-2</v>
      </c>
      <c r="F87" s="658">
        <f t="shared" si="36"/>
        <v>2.5000000000000001E-2</v>
      </c>
      <c r="G87" s="63">
        <v>14.3</v>
      </c>
      <c r="H87" s="297">
        <v>29</v>
      </c>
      <c r="I87" s="126">
        <f t="shared" si="39"/>
        <v>5.6240536448193832E-3</v>
      </c>
      <c r="J87" s="126">
        <f t="shared" si="40"/>
        <v>1.54419595314164E-2</v>
      </c>
      <c r="K87" s="32">
        <v>760.33</v>
      </c>
      <c r="L87" s="297">
        <v>264.822</v>
      </c>
      <c r="M87" s="126">
        <f t="shared" si="41"/>
        <v>1.2521672854519153E-2</v>
      </c>
      <c r="N87" s="658">
        <f t="shared" si="37"/>
        <v>1.3468199432002481E-2</v>
      </c>
      <c r="O87" s="63">
        <v>874.98</v>
      </c>
      <c r="P87" s="297">
        <v>592.1386</v>
      </c>
      <c r="Q87" s="126">
        <f t="shared" si="42"/>
        <v>1.7099923488307783E-2</v>
      </c>
      <c r="R87" s="126">
        <f t="shared" si="43"/>
        <v>1.9600992314250484E-2</v>
      </c>
    </row>
    <row r="88" spans="2:18" x14ac:dyDescent="0.25">
      <c r="B88" s="263" t="s">
        <v>411</v>
      </c>
      <c r="C88" s="30">
        <v>10</v>
      </c>
      <c r="D88" s="298">
        <v>2</v>
      </c>
      <c r="E88" s="127">
        <f t="shared" si="38"/>
        <v>5.0703511218151854E-3</v>
      </c>
      <c r="F88" s="659">
        <f t="shared" si="36"/>
        <v>1.8518518518518519E-3</v>
      </c>
      <c r="G88" s="64">
        <v>11.65</v>
      </c>
      <c r="H88" s="298">
        <v>4</v>
      </c>
      <c r="I88" s="127">
        <f t="shared" si="39"/>
        <v>4.5818339134367702E-3</v>
      </c>
      <c r="J88" s="127">
        <f t="shared" si="40"/>
        <v>2.1299254526091589E-3</v>
      </c>
      <c r="K88" s="30">
        <v>204.49</v>
      </c>
      <c r="L88" s="298">
        <v>56.186999999999998</v>
      </c>
      <c r="M88" s="127">
        <f t="shared" si="41"/>
        <v>3.3676915050315278E-3</v>
      </c>
      <c r="N88" s="659">
        <f t="shared" si="37"/>
        <v>2.8575334431653085E-3</v>
      </c>
      <c r="O88" s="64">
        <v>168.89</v>
      </c>
      <c r="P88" s="298">
        <v>69.562799999999996</v>
      </c>
      <c r="Q88" s="127">
        <f t="shared" si="42"/>
        <v>3.3006538183047622E-3</v>
      </c>
      <c r="R88" s="127">
        <f t="shared" si="43"/>
        <v>2.3026701994393601E-3</v>
      </c>
    </row>
    <row r="89" spans="2:18" x14ac:dyDescent="0.25">
      <c r="B89" s="262" t="s">
        <v>412</v>
      </c>
      <c r="C89" s="32">
        <v>2.65</v>
      </c>
      <c r="D89" s="297">
        <v>0</v>
      </c>
      <c r="E89" s="126">
        <f t="shared" si="38"/>
        <v>1.3436430472810242E-3</v>
      </c>
      <c r="F89" s="658">
        <f t="shared" si="36"/>
        <v>0</v>
      </c>
      <c r="G89" s="63">
        <v>2.65</v>
      </c>
      <c r="H89" s="297">
        <v>0</v>
      </c>
      <c r="I89" s="126">
        <f t="shared" si="39"/>
        <v>1.0422197313826129E-3</v>
      </c>
      <c r="J89" s="126">
        <f t="shared" si="40"/>
        <v>0</v>
      </c>
      <c r="K89" s="32">
        <v>43.41</v>
      </c>
      <c r="L89" s="297">
        <v>3</v>
      </c>
      <c r="M89" s="126">
        <f t="shared" si="41"/>
        <v>7.1490776191216496E-4</v>
      </c>
      <c r="N89" s="658">
        <f t="shared" si="37"/>
        <v>1.5257266502030587E-4</v>
      </c>
      <c r="O89" s="63">
        <v>53.93</v>
      </c>
      <c r="P89" s="297">
        <v>28.574999999999999</v>
      </c>
      <c r="Q89" s="126">
        <f t="shared" si="42"/>
        <v>1.0539656606144581E-3</v>
      </c>
      <c r="R89" s="126">
        <f t="shared" si="43"/>
        <v>9.4589063334109215E-4</v>
      </c>
    </row>
    <row r="90" spans="2:18" x14ac:dyDescent="0.25">
      <c r="B90" s="440" t="s">
        <v>413</v>
      </c>
      <c r="C90" s="650">
        <v>103.55</v>
      </c>
      <c r="D90" s="685">
        <v>26</v>
      </c>
      <c r="E90" s="441">
        <f t="shared" si="38"/>
        <v>5.2503485866396249E-2</v>
      </c>
      <c r="F90" s="660">
        <f t="shared" si="36"/>
        <v>2.4074074074074074E-2</v>
      </c>
      <c r="G90" s="673">
        <v>122.55</v>
      </c>
      <c r="H90" s="685">
        <v>60</v>
      </c>
      <c r="I90" s="441">
        <f t="shared" si="39"/>
        <v>4.8197746445637443E-2</v>
      </c>
      <c r="J90" s="441">
        <f t="shared" si="40"/>
        <v>3.1948881789137379E-2</v>
      </c>
      <c r="K90" s="650">
        <v>3775.9900000000002</v>
      </c>
      <c r="L90" s="685">
        <v>657.59600000000012</v>
      </c>
      <c r="M90" s="441">
        <f t="shared" si="41"/>
        <v>6.2185776546941164E-2</v>
      </c>
      <c r="N90" s="660">
        <f t="shared" si="37"/>
        <v>3.3443724742231028E-2</v>
      </c>
      <c r="O90" s="673">
        <v>2955.74</v>
      </c>
      <c r="P90" s="685">
        <v>1313.3483999999999</v>
      </c>
      <c r="Q90" s="441">
        <f t="shared" si="42"/>
        <v>5.7764666451039837E-2</v>
      </c>
      <c r="R90" s="441">
        <f t="shared" si="43"/>
        <v>4.3474503932581274E-2</v>
      </c>
    </row>
    <row r="91" spans="2:18" x14ac:dyDescent="0.25">
      <c r="B91" s="407" t="s">
        <v>424</v>
      </c>
      <c r="C91" s="651">
        <v>8</v>
      </c>
      <c r="D91" s="686">
        <v>2</v>
      </c>
      <c r="E91" s="416">
        <f t="shared" si="38"/>
        <v>4.0562808974521488E-3</v>
      </c>
      <c r="F91" s="661">
        <f t="shared" si="36"/>
        <v>1.8518518518518519E-3</v>
      </c>
      <c r="G91" s="674">
        <v>9</v>
      </c>
      <c r="H91" s="686">
        <v>4</v>
      </c>
      <c r="I91" s="416">
        <f t="shared" si="39"/>
        <v>3.5396141820541573E-3</v>
      </c>
      <c r="J91" s="416">
        <f t="shared" si="40"/>
        <v>2.1299254526091589E-3</v>
      </c>
      <c r="K91" s="651">
        <v>100.21</v>
      </c>
      <c r="L91" s="686">
        <v>35.479999999999997</v>
      </c>
      <c r="M91" s="416">
        <f t="shared" si="41"/>
        <v>1.6503318779363752E-3</v>
      </c>
      <c r="N91" s="661">
        <f t="shared" si="37"/>
        <v>1.8044260516401507E-3</v>
      </c>
      <c r="O91" s="674">
        <v>137.22</v>
      </c>
      <c r="P91" s="686">
        <v>101.869</v>
      </c>
      <c r="Q91" s="416">
        <f t="shared" si="42"/>
        <v>2.6817201548213604E-3</v>
      </c>
      <c r="R91" s="416">
        <f t="shared" si="43"/>
        <v>3.3720711435808823E-3</v>
      </c>
    </row>
    <row r="92" spans="2:18" x14ac:dyDescent="0.25">
      <c r="B92" s="404" t="s">
        <v>425</v>
      </c>
      <c r="C92" s="652">
        <v>73</v>
      </c>
      <c r="D92" s="687">
        <v>21</v>
      </c>
      <c r="E92" s="417">
        <f t="shared" si="38"/>
        <v>3.7013563189250857E-2</v>
      </c>
      <c r="F92" s="662">
        <f t="shared" si="36"/>
        <v>1.9444444444444445E-2</v>
      </c>
      <c r="G92" s="675">
        <v>87</v>
      </c>
      <c r="H92" s="687">
        <v>52</v>
      </c>
      <c r="I92" s="417">
        <f t="shared" si="39"/>
        <v>3.4216270426523518E-2</v>
      </c>
      <c r="J92" s="417">
        <f t="shared" si="40"/>
        <v>2.7689030883919063E-2</v>
      </c>
      <c r="K92" s="652">
        <v>1864.54</v>
      </c>
      <c r="L92" s="687">
        <v>516.52700000000004</v>
      </c>
      <c r="M92" s="417">
        <f t="shared" si="41"/>
        <v>3.0706614107249668E-2</v>
      </c>
      <c r="N92" s="662">
        <f t="shared" si="37"/>
        <v>2.6269300314981179E-2</v>
      </c>
      <c r="O92" s="675">
        <v>1903.68</v>
      </c>
      <c r="P92" s="687">
        <v>907.49959999999999</v>
      </c>
      <c r="Q92" s="417">
        <f t="shared" si="42"/>
        <v>3.7204030202086631E-2</v>
      </c>
      <c r="R92" s="417">
        <f t="shared" si="43"/>
        <v>3.0040082988653991E-2</v>
      </c>
    </row>
    <row r="93" spans="2:18" x14ac:dyDescent="0.25">
      <c r="B93" s="404" t="s">
        <v>426</v>
      </c>
      <c r="C93" s="652">
        <v>0</v>
      </c>
      <c r="D93" s="687">
        <v>0</v>
      </c>
      <c r="E93" s="417">
        <f t="shared" si="38"/>
        <v>0</v>
      </c>
      <c r="F93" s="662">
        <f t="shared" si="36"/>
        <v>0</v>
      </c>
      <c r="G93" s="675">
        <v>0</v>
      </c>
      <c r="H93" s="687">
        <v>0</v>
      </c>
      <c r="I93" s="417">
        <f t="shared" si="39"/>
        <v>0</v>
      </c>
      <c r="J93" s="417">
        <f t="shared" si="40"/>
        <v>0</v>
      </c>
      <c r="K93" s="652">
        <v>164.76</v>
      </c>
      <c r="L93" s="687">
        <v>24.614000000000001</v>
      </c>
      <c r="M93" s="417">
        <f t="shared" si="41"/>
        <v>2.7133886858476917E-3</v>
      </c>
      <c r="N93" s="662">
        <f t="shared" si="37"/>
        <v>1.251807858936603E-3</v>
      </c>
      <c r="O93" s="675">
        <v>606.54999999999995</v>
      </c>
      <c r="P93" s="687">
        <v>117.4174</v>
      </c>
      <c r="Q93" s="417">
        <f t="shared" si="42"/>
        <v>1.1853937909247166E-2</v>
      </c>
      <c r="R93" s="417">
        <f t="shared" si="43"/>
        <v>3.8867548154423223E-3</v>
      </c>
    </row>
    <row r="94" spans="2:18" x14ac:dyDescent="0.25">
      <c r="B94" s="404" t="s">
        <v>427</v>
      </c>
      <c r="C94" s="652">
        <v>0</v>
      </c>
      <c r="D94" s="687">
        <v>0</v>
      </c>
      <c r="E94" s="417">
        <f t="shared" si="38"/>
        <v>0</v>
      </c>
      <c r="F94" s="662">
        <f t="shared" si="36"/>
        <v>0</v>
      </c>
      <c r="G94" s="675">
        <v>2</v>
      </c>
      <c r="H94" s="687">
        <v>1</v>
      </c>
      <c r="I94" s="417">
        <f t="shared" si="39"/>
        <v>7.8658092934536829E-4</v>
      </c>
      <c r="J94" s="417">
        <f t="shared" si="40"/>
        <v>5.3248136315228972E-4</v>
      </c>
      <c r="K94" s="652">
        <v>40.590000000000003</v>
      </c>
      <c r="L94" s="687">
        <v>3</v>
      </c>
      <c r="M94" s="417">
        <f t="shared" si="41"/>
        <v>6.6846593079969538E-4</v>
      </c>
      <c r="N94" s="662">
        <f t="shared" si="37"/>
        <v>1.5257266502030587E-4</v>
      </c>
      <c r="O94" s="675">
        <v>32.909999999999997</v>
      </c>
      <c r="P94" s="687">
        <v>4.9470000000000001</v>
      </c>
      <c r="Q94" s="417">
        <f t="shared" si="42"/>
        <v>6.4316725182313769E-4</v>
      </c>
      <c r="R94" s="417">
        <f t="shared" si="43"/>
        <v>1.6375576423931348E-4</v>
      </c>
    </row>
    <row r="95" spans="2:18" x14ac:dyDescent="0.25">
      <c r="B95" s="408" t="s">
        <v>428</v>
      </c>
      <c r="C95" s="653">
        <v>18</v>
      </c>
      <c r="D95" s="688">
        <v>3</v>
      </c>
      <c r="E95" s="418">
        <f t="shared" si="38"/>
        <v>9.1266320192673351E-3</v>
      </c>
      <c r="F95" s="663">
        <f t="shared" si="36"/>
        <v>2.7777777777777779E-3</v>
      </c>
      <c r="G95" s="676">
        <v>20</v>
      </c>
      <c r="H95" s="688">
        <v>3</v>
      </c>
      <c r="I95" s="418">
        <f t="shared" si="39"/>
        <v>7.8658092934536829E-3</v>
      </c>
      <c r="J95" s="418">
        <f t="shared" si="40"/>
        <v>1.5974440894568689E-3</v>
      </c>
      <c r="K95" s="653">
        <v>139.66</v>
      </c>
      <c r="L95" s="688">
        <v>77.974999999999994</v>
      </c>
      <c r="M95" s="418">
        <f t="shared" si="41"/>
        <v>2.3000234514778382E-3</v>
      </c>
      <c r="N95" s="663">
        <f t="shared" si="37"/>
        <v>3.9656178516527833E-3</v>
      </c>
      <c r="O95" s="676">
        <v>149.75</v>
      </c>
      <c r="P95" s="688">
        <v>181.61539999999999</v>
      </c>
      <c r="Q95" s="418">
        <f t="shared" si="42"/>
        <v>2.9265966563511055E-3</v>
      </c>
      <c r="R95" s="418">
        <f t="shared" si="43"/>
        <v>6.0118392206647692E-3</v>
      </c>
    </row>
    <row r="96" spans="2:18" x14ac:dyDescent="0.25">
      <c r="B96" s="262" t="s">
        <v>414</v>
      </c>
      <c r="C96" s="32">
        <v>64</v>
      </c>
      <c r="D96" s="297">
        <v>18</v>
      </c>
      <c r="E96" s="126">
        <f t="shared" si="38"/>
        <v>3.2450247179617191E-2</v>
      </c>
      <c r="F96" s="658">
        <f t="shared" si="36"/>
        <v>1.6666666666666666E-2</v>
      </c>
      <c r="G96" s="63">
        <v>67.25</v>
      </c>
      <c r="H96" s="297">
        <v>44</v>
      </c>
      <c r="I96" s="126">
        <f t="shared" si="39"/>
        <v>2.6448783749238008E-2</v>
      </c>
      <c r="J96" s="126">
        <f t="shared" si="40"/>
        <v>2.3429179978700747E-2</v>
      </c>
      <c r="K96" s="32">
        <v>1807.95</v>
      </c>
      <c r="L96" s="297">
        <v>548.072</v>
      </c>
      <c r="M96" s="126">
        <f t="shared" si="41"/>
        <v>2.9774648425457236E-2</v>
      </c>
      <c r="N96" s="658">
        <f t="shared" si="37"/>
        <v>2.7873601887669696E-2</v>
      </c>
      <c r="O96" s="63">
        <v>1196.1300000000001</v>
      </c>
      <c r="P96" s="297">
        <v>901.21579999999994</v>
      </c>
      <c r="Q96" s="126">
        <f t="shared" si="42"/>
        <v>2.3376227436135214E-2</v>
      </c>
      <c r="R96" s="126">
        <f t="shared" si="43"/>
        <v>2.9832076424811862E-2</v>
      </c>
    </row>
    <row r="97" spans="2:18" x14ac:dyDescent="0.25">
      <c r="B97" s="263" t="s">
        <v>415</v>
      </c>
      <c r="C97" s="30">
        <v>24.3</v>
      </c>
      <c r="D97" s="298">
        <v>33</v>
      </c>
      <c r="E97" s="127">
        <f t="shared" si="38"/>
        <v>1.2320953226010902E-2</v>
      </c>
      <c r="F97" s="659">
        <f t="shared" si="36"/>
        <v>3.0555555555555555E-2</v>
      </c>
      <c r="G97" s="64">
        <v>27.3</v>
      </c>
      <c r="H97" s="298">
        <v>51</v>
      </c>
      <c r="I97" s="127">
        <f t="shared" si="39"/>
        <v>1.0736829685564277E-2</v>
      </c>
      <c r="J97" s="127">
        <f t="shared" si="40"/>
        <v>2.7156549520766772E-2</v>
      </c>
      <c r="K97" s="30">
        <v>2258.1</v>
      </c>
      <c r="L97" s="298">
        <v>1597.48</v>
      </c>
      <c r="M97" s="127">
        <f t="shared" si="41"/>
        <v>3.718804923229347E-2</v>
      </c>
      <c r="N97" s="659">
        <f t="shared" si="37"/>
        <v>8.1243926972212749E-2</v>
      </c>
      <c r="O97" s="64">
        <v>1694.89</v>
      </c>
      <c r="P97" s="298">
        <v>894.86760000000004</v>
      </c>
      <c r="Q97" s="127">
        <f t="shared" si="42"/>
        <v>3.3123602049301676E-2</v>
      </c>
      <c r="R97" s="127">
        <f t="shared" si="43"/>
        <v>2.9621938089953566E-2</v>
      </c>
    </row>
    <row r="98" spans="2:18" x14ac:dyDescent="0.25">
      <c r="B98" s="262" t="s">
        <v>429</v>
      </c>
      <c r="C98" s="32">
        <v>103</v>
      </c>
      <c r="D98" s="297">
        <v>26</v>
      </c>
      <c r="E98" s="126">
        <f t="shared" si="38"/>
        <v>5.2224616554696415E-2</v>
      </c>
      <c r="F98" s="658">
        <f t="shared" si="36"/>
        <v>2.4074074074074074E-2</v>
      </c>
      <c r="G98" s="63">
        <v>202</v>
      </c>
      <c r="H98" s="297">
        <v>46</v>
      </c>
      <c r="I98" s="126">
        <f t="shared" si="39"/>
        <v>7.9444673863882195E-2</v>
      </c>
      <c r="J98" s="126">
        <f t="shared" si="40"/>
        <v>2.4494142705005325E-2</v>
      </c>
      <c r="K98" s="32">
        <v>1037.25</v>
      </c>
      <c r="L98" s="297">
        <v>285.84100000000001</v>
      </c>
      <c r="M98" s="126">
        <f t="shared" si="41"/>
        <v>1.7082194794825919E-2</v>
      </c>
      <c r="N98" s="658">
        <f t="shared" si="37"/>
        <v>1.453717438068975E-2</v>
      </c>
      <c r="O98" s="63">
        <v>1364.35</v>
      </c>
      <c r="P98" s="297">
        <v>590.96799999999996</v>
      </c>
      <c r="Q98" s="126">
        <f t="shared" si="42"/>
        <v>2.6663787299449952E-2</v>
      </c>
      <c r="R98" s="126">
        <f t="shared" si="43"/>
        <v>1.9562243072767053E-2</v>
      </c>
    </row>
    <row r="99" spans="2:18" x14ac:dyDescent="0.25">
      <c r="B99" s="263" t="s">
        <v>416</v>
      </c>
      <c r="C99" s="30">
        <v>0.65</v>
      </c>
      <c r="D99" s="298">
        <v>1</v>
      </c>
      <c r="E99" s="127">
        <f t="shared" si="38"/>
        <v>3.295728229179871E-4</v>
      </c>
      <c r="F99" s="659">
        <f t="shared" si="36"/>
        <v>9.2592592592592596E-4</v>
      </c>
      <c r="G99" s="64">
        <v>2.65</v>
      </c>
      <c r="H99" s="298">
        <v>1</v>
      </c>
      <c r="I99" s="127">
        <f t="shared" si="39"/>
        <v>1.0422197313826129E-3</v>
      </c>
      <c r="J99" s="127">
        <f t="shared" si="40"/>
        <v>5.3248136315228972E-4</v>
      </c>
      <c r="K99" s="30">
        <v>52.65</v>
      </c>
      <c r="L99" s="298">
        <v>18</v>
      </c>
      <c r="M99" s="127">
        <f t="shared" si="41"/>
        <v>8.6707886811046954E-4</v>
      </c>
      <c r="N99" s="659">
        <f t="shared" si="37"/>
        <v>9.1543599012183525E-4</v>
      </c>
      <c r="O99" s="64">
        <v>34.06</v>
      </c>
      <c r="P99" s="298">
        <v>17</v>
      </c>
      <c r="Q99" s="127">
        <f t="shared" si="42"/>
        <v>6.6564195068660205E-4</v>
      </c>
      <c r="R99" s="127">
        <f t="shared" si="43"/>
        <v>5.62734585014823E-4</v>
      </c>
    </row>
    <row r="100" spans="2:18" x14ac:dyDescent="0.25">
      <c r="B100" s="262" t="s">
        <v>430</v>
      </c>
      <c r="C100" s="32">
        <v>92</v>
      </c>
      <c r="D100" s="297">
        <v>36</v>
      </c>
      <c r="E100" s="126">
        <f t="shared" si="38"/>
        <v>4.6647230320699708E-2</v>
      </c>
      <c r="F100" s="658">
        <f t="shared" si="36"/>
        <v>3.3333333333333333E-2</v>
      </c>
      <c r="G100" s="63">
        <v>34</v>
      </c>
      <c r="H100" s="297">
        <v>56</v>
      </c>
      <c r="I100" s="126">
        <f t="shared" si="39"/>
        <v>1.3371875798871261E-2</v>
      </c>
      <c r="J100" s="126">
        <f t="shared" si="40"/>
        <v>2.9818956336528223E-2</v>
      </c>
      <c r="K100" s="32">
        <v>3492.01</v>
      </c>
      <c r="L100" s="297">
        <v>938.726</v>
      </c>
      <c r="M100" s="126">
        <f t="shared" si="41"/>
        <v>5.7508985341508854E-2</v>
      </c>
      <c r="N100" s="658">
        <f t="shared" si="37"/>
        <v>4.7741309181283886E-2</v>
      </c>
      <c r="O100" s="63">
        <v>3156.48</v>
      </c>
      <c r="P100" s="297">
        <v>858.67420000000004</v>
      </c>
      <c r="Q100" s="126">
        <f t="shared" si="42"/>
        <v>6.1687771711780554E-2</v>
      </c>
      <c r="R100" s="126">
        <f t="shared" si="43"/>
        <v>2.8423862917643244E-2</v>
      </c>
    </row>
    <row r="101" spans="2:18" x14ac:dyDescent="0.25">
      <c r="B101" s="263" t="s">
        <v>431</v>
      </c>
      <c r="C101" s="30">
        <v>0</v>
      </c>
      <c r="D101" s="298">
        <v>0</v>
      </c>
      <c r="E101" s="127">
        <f t="shared" si="38"/>
        <v>0</v>
      </c>
      <c r="F101" s="659">
        <f t="shared" si="36"/>
        <v>0</v>
      </c>
      <c r="G101" s="64">
        <v>0</v>
      </c>
      <c r="H101" s="298">
        <v>1</v>
      </c>
      <c r="I101" s="127">
        <f t="shared" si="39"/>
        <v>0</v>
      </c>
      <c r="J101" s="127">
        <f t="shared" si="40"/>
        <v>5.3248136315228972E-4</v>
      </c>
      <c r="K101" s="30">
        <v>58.03</v>
      </c>
      <c r="L101" s="298">
        <v>36.841000000000001</v>
      </c>
      <c r="M101" s="127">
        <f t="shared" si="41"/>
        <v>9.5568065938177681E-4</v>
      </c>
      <c r="N101" s="659">
        <f t="shared" si="37"/>
        <v>1.8736431840043631E-3</v>
      </c>
      <c r="O101" s="64">
        <v>52.78</v>
      </c>
      <c r="P101" s="298">
        <v>44.331000000000003</v>
      </c>
      <c r="Q101" s="127">
        <f t="shared" si="42"/>
        <v>1.0314909617509941E-3</v>
      </c>
      <c r="R101" s="127">
        <f t="shared" si="43"/>
        <v>1.4674462875465953E-3</v>
      </c>
    </row>
    <row r="102" spans="2:18" x14ac:dyDescent="0.25">
      <c r="B102" s="262" t="s">
        <v>417</v>
      </c>
      <c r="C102" s="32">
        <v>0</v>
      </c>
      <c r="D102" s="297">
        <v>0</v>
      </c>
      <c r="E102" s="126">
        <f t="shared" si="38"/>
        <v>0</v>
      </c>
      <c r="F102" s="658">
        <f t="shared" si="36"/>
        <v>0</v>
      </c>
      <c r="G102" s="63">
        <v>0</v>
      </c>
      <c r="H102" s="297">
        <v>0</v>
      </c>
      <c r="I102" s="126">
        <f t="shared" si="39"/>
        <v>0</v>
      </c>
      <c r="J102" s="126">
        <f t="shared" si="40"/>
        <v>0</v>
      </c>
      <c r="K102" s="32">
        <v>32.85</v>
      </c>
      <c r="L102" s="297">
        <v>11</v>
      </c>
      <c r="M102" s="126">
        <f t="shared" si="41"/>
        <v>5.4099792625695968E-4</v>
      </c>
      <c r="N102" s="658">
        <f t="shared" si="37"/>
        <v>5.5943310507445491E-4</v>
      </c>
      <c r="O102" s="63">
        <v>33.909999999999997</v>
      </c>
      <c r="P102" s="297">
        <v>21</v>
      </c>
      <c r="Q102" s="126">
        <f t="shared" si="42"/>
        <v>6.6271046822615007E-4</v>
      </c>
      <c r="R102" s="126">
        <f t="shared" si="43"/>
        <v>6.9514272266536954E-4</v>
      </c>
    </row>
    <row r="103" spans="2:18" x14ac:dyDescent="0.25">
      <c r="B103" s="263" t="s">
        <v>432</v>
      </c>
      <c r="C103" s="30">
        <v>0</v>
      </c>
      <c r="D103" s="298">
        <v>0</v>
      </c>
      <c r="E103" s="127">
        <f t="shared" si="38"/>
        <v>0</v>
      </c>
      <c r="F103" s="659">
        <f t="shared" si="36"/>
        <v>0</v>
      </c>
      <c r="G103" s="64">
        <v>0</v>
      </c>
      <c r="H103" s="298">
        <v>0</v>
      </c>
      <c r="I103" s="127">
        <f t="shared" si="39"/>
        <v>0</v>
      </c>
      <c r="J103" s="127">
        <f t="shared" si="40"/>
        <v>0</v>
      </c>
      <c r="K103" s="30">
        <v>30.45</v>
      </c>
      <c r="L103" s="298">
        <v>1</v>
      </c>
      <c r="M103" s="127">
        <f t="shared" si="41"/>
        <v>5.0147296360804935E-4</v>
      </c>
      <c r="N103" s="659">
        <f t="shared" si="37"/>
        <v>5.0857555006768623E-5</v>
      </c>
      <c r="O103" s="64">
        <v>172.8</v>
      </c>
      <c r="P103" s="298">
        <v>15.5</v>
      </c>
      <c r="Q103" s="127">
        <f t="shared" si="42"/>
        <v>3.3770677944405412E-3</v>
      </c>
      <c r="R103" s="127">
        <f t="shared" si="43"/>
        <v>5.1308153339586803E-4</v>
      </c>
    </row>
    <row r="104" spans="2:18" x14ac:dyDescent="0.25">
      <c r="B104" s="262" t="s">
        <v>433</v>
      </c>
      <c r="C104" s="32">
        <v>296</v>
      </c>
      <c r="D104" s="297">
        <v>168</v>
      </c>
      <c r="E104" s="126">
        <f t="shared" si="38"/>
        <v>0.1500823932057295</v>
      </c>
      <c r="F104" s="658">
        <f t="shared" si="36"/>
        <v>0.15555555555555556</v>
      </c>
      <c r="G104" s="63">
        <v>486</v>
      </c>
      <c r="H104" s="297">
        <v>363</v>
      </c>
      <c r="I104" s="126">
        <f t="shared" si="39"/>
        <v>0.1911391658309245</v>
      </c>
      <c r="J104" s="126">
        <f t="shared" si="40"/>
        <v>0.19329073482428116</v>
      </c>
      <c r="K104" s="32">
        <v>4770.92</v>
      </c>
      <c r="L104" s="297">
        <v>1136.4549999999999</v>
      </c>
      <c r="M104" s="126">
        <f t="shared" si="41"/>
        <v>7.8571014500391292E-2</v>
      </c>
      <c r="N104" s="658">
        <f t="shared" si="37"/>
        <v>5.7797322675217234E-2</v>
      </c>
      <c r="O104" s="63">
        <v>2480.3200000000002</v>
      </c>
      <c r="P104" s="297">
        <v>1258.394</v>
      </c>
      <c r="Q104" s="126">
        <f t="shared" si="42"/>
        <v>4.8473430508719696E-2</v>
      </c>
      <c r="R104" s="126">
        <f t="shared" si="43"/>
        <v>4.1655401492655481E-2</v>
      </c>
    </row>
    <row r="105" spans="2:18" x14ac:dyDescent="0.25">
      <c r="B105" s="263" t="s">
        <v>418</v>
      </c>
      <c r="C105" s="30">
        <v>45.55</v>
      </c>
      <c r="D105" s="298">
        <v>35</v>
      </c>
      <c r="E105" s="127">
        <f t="shared" si="38"/>
        <v>2.3095449359868171E-2</v>
      </c>
      <c r="F105" s="659">
        <f t="shared" si="36"/>
        <v>3.2407407407407406E-2</v>
      </c>
      <c r="G105" s="64">
        <v>78.55</v>
      </c>
      <c r="H105" s="298">
        <v>69</v>
      </c>
      <c r="I105" s="127">
        <f t="shared" si="39"/>
        <v>3.0892966000039337E-2</v>
      </c>
      <c r="J105" s="127">
        <f t="shared" si="40"/>
        <v>3.6741214057507986E-2</v>
      </c>
      <c r="K105" s="30">
        <v>1937.31</v>
      </c>
      <c r="L105" s="298">
        <v>878.16600000000005</v>
      </c>
      <c r="M105" s="127">
        <f t="shared" si="41"/>
        <v>3.1905043912233498E-2</v>
      </c>
      <c r="N105" s="659">
        <f t="shared" si="37"/>
        <v>4.4661375650073977E-2</v>
      </c>
      <c r="O105" s="64">
        <v>1742.27</v>
      </c>
      <c r="P105" s="298">
        <v>1297.1356000000001</v>
      </c>
      <c r="Q105" s="127">
        <f t="shared" si="42"/>
        <v>3.4049559642476399E-2</v>
      </c>
      <c r="R105" s="127">
        <f t="shared" si="43"/>
        <v>4.2937827269056088E-2</v>
      </c>
    </row>
    <row r="106" spans="2:18" x14ac:dyDescent="0.25">
      <c r="B106" s="262" t="s">
        <v>419</v>
      </c>
      <c r="C106" s="32">
        <v>632.25</v>
      </c>
      <c r="D106" s="297">
        <v>191</v>
      </c>
      <c r="E106" s="126">
        <f t="shared" si="38"/>
        <v>0.32057294967676514</v>
      </c>
      <c r="F106" s="658">
        <f t="shared" si="36"/>
        <v>0.17685185185185184</v>
      </c>
      <c r="G106" s="63">
        <v>665.3</v>
      </c>
      <c r="H106" s="297">
        <v>306</v>
      </c>
      <c r="I106" s="126">
        <f t="shared" si="39"/>
        <v>0.26165614614673671</v>
      </c>
      <c r="J106" s="126">
        <f t="shared" si="40"/>
        <v>0.16293929712460065</v>
      </c>
      <c r="K106" s="32">
        <v>14083.68</v>
      </c>
      <c r="L106" s="297">
        <v>4771.165</v>
      </c>
      <c r="M106" s="126">
        <f t="shared" si="41"/>
        <v>0.23194038581633539</v>
      </c>
      <c r="N106" s="658">
        <f t="shared" si="37"/>
        <v>0.24264978643386922</v>
      </c>
      <c r="O106" s="63">
        <v>9732.65</v>
      </c>
      <c r="P106" s="297">
        <v>6763.5144</v>
      </c>
      <c r="Q106" s="126">
        <f t="shared" si="42"/>
        <v>0.19020728512477852</v>
      </c>
      <c r="R106" s="126">
        <f t="shared" si="43"/>
        <v>0.22388608641916349</v>
      </c>
    </row>
    <row r="107" spans="2:18" x14ac:dyDescent="0.25">
      <c r="B107" s="440" t="s">
        <v>434</v>
      </c>
      <c r="C107" s="650">
        <v>51.6</v>
      </c>
      <c r="D107" s="685">
        <v>47</v>
      </c>
      <c r="E107" s="441">
        <f t="shared" si="38"/>
        <v>2.6163011788566358E-2</v>
      </c>
      <c r="F107" s="660">
        <f t="shared" si="36"/>
        <v>4.3518518518518519E-2</v>
      </c>
      <c r="G107" s="673">
        <v>44.6</v>
      </c>
      <c r="H107" s="685">
        <v>62</v>
      </c>
      <c r="I107" s="441">
        <f t="shared" si="39"/>
        <v>1.7540754724401714E-2</v>
      </c>
      <c r="J107" s="441">
        <f t="shared" si="40"/>
        <v>3.301384451544196E-2</v>
      </c>
      <c r="K107" s="650">
        <v>1144.3899999999999</v>
      </c>
      <c r="L107" s="685">
        <v>513.82600000000002</v>
      </c>
      <c r="M107" s="441">
        <f t="shared" si="41"/>
        <v>1.884665500241102E-2</v>
      </c>
      <c r="N107" s="660">
        <f t="shared" si="37"/>
        <v>2.6131934058907898E-2</v>
      </c>
      <c r="O107" s="673">
        <v>2036</v>
      </c>
      <c r="P107" s="685">
        <v>2099.2411999999999</v>
      </c>
      <c r="Q107" s="441">
        <f t="shared" si="42"/>
        <v>3.9789988596533231E-2</v>
      </c>
      <c r="R107" s="441">
        <f t="shared" si="43"/>
        <v>6.9489154442824649E-2</v>
      </c>
    </row>
    <row r="108" spans="2:18" x14ac:dyDescent="0.25">
      <c r="B108" s="407" t="s">
        <v>435</v>
      </c>
      <c r="C108" s="651">
        <v>29.6</v>
      </c>
      <c r="D108" s="686">
        <v>23</v>
      </c>
      <c r="E108" s="416">
        <f t="shared" si="38"/>
        <v>1.500823932057295E-2</v>
      </c>
      <c r="F108" s="661">
        <f t="shared" si="36"/>
        <v>2.1296296296296296E-2</v>
      </c>
      <c r="G108" s="674">
        <v>32.6</v>
      </c>
      <c r="H108" s="686">
        <v>29</v>
      </c>
      <c r="I108" s="416">
        <f t="shared" si="39"/>
        <v>1.2821269148329503E-2</v>
      </c>
      <c r="J108" s="416">
        <f t="shared" si="40"/>
        <v>1.54419595314164E-2</v>
      </c>
      <c r="K108" s="651">
        <v>681.3</v>
      </c>
      <c r="L108" s="686">
        <v>218.90600000000001</v>
      </c>
      <c r="M108" s="416">
        <f t="shared" si="41"/>
        <v>1.1220148771959409E-2</v>
      </c>
      <c r="N108" s="661">
        <f t="shared" si="37"/>
        <v>1.1133023936311694E-2</v>
      </c>
      <c r="O108" s="674">
        <v>1143.25</v>
      </c>
      <c r="P108" s="686">
        <v>801.39059999999995</v>
      </c>
      <c r="Q108" s="416">
        <f t="shared" si="42"/>
        <v>2.2342782152743917E-2</v>
      </c>
      <c r="R108" s="416">
        <f t="shared" si="43"/>
        <v>2.6527659219163526E-2</v>
      </c>
    </row>
    <row r="109" spans="2:18" x14ac:dyDescent="0.25">
      <c r="B109" s="410" t="s">
        <v>436</v>
      </c>
      <c r="C109" s="651">
        <v>9</v>
      </c>
      <c r="D109" s="686">
        <v>8</v>
      </c>
      <c r="E109" s="416">
        <f t="shared" si="38"/>
        <v>4.5633160096336675E-3</v>
      </c>
      <c r="F109" s="661">
        <f t="shared" si="36"/>
        <v>7.4074074074074077E-3</v>
      </c>
      <c r="G109" s="674">
        <v>12</v>
      </c>
      <c r="H109" s="686">
        <v>10</v>
      </c>
      <c r="I109" s="416">
        <f t="shared" si="39"/>
        <v>4.7194855760722097E-3</v>
      </c>
      <c r="J109" s="416">
        <f t="shared" si="40"/>
        <v>5.3248136315228968E-3</v>
      </c>
      <c r="K109" s="651">
        <v>78.8</v>
      </c>
      <c r="L109" s="686">
        <v>63.24</v>
      </c>
      <c r="M109" s="416">
        <f t="shared" si="41"/>
        <v>1.2977362736392214E-3</v>
      </c>
      <c r="N109" s="661">
        <f t="shared" si="37"/>
        <v>3.2162317786280478E-3</v>
      </c>
      <c r="O109" s="674">
        <v>321.5</v>
      </c>
      <c r="P109" s="686">
        <v>283.8066</v>
      </c>
      <c r="Q109" s="416">
        <f t="shared" si="42"/>
        <v>6.2831440735684838E-3</v>
      </c>
      <c r="R109" s="416">
        <f t="shared" si="43"/>
        <v>9.3945758397334031E-3</v>
      </c>
    </row>
    <row r="110" spans="2:18" x14ac:dyDescent="0.25">
      <c r="B110" s="409" t="s">
        <v>437</v>
      </c>
      <c r="C110" s="652">
        <v>4</v>
      </c>
      <c r="D110" s="687">
        <v>5</v>
      </c>
      <c r="E110" s="417">
        <f t="shared" si="38"/>
        <v>2.0281404487260744E-3</v>
      </c>
      <c r="F110" s="662">
        <f t="shared" si="36"/>
        <v>4.6296296296296294E-3</v>
      </c>
      <c r="G110" s="675">
        <v>4</v>
      </c>
      <c r="H110" s="687">
        <v>6</v>
      </c>
      <c r="I110" s="417">
        <f t="shared" si="39"/>
        <v>1.5731618586907366E-3</v>
      </c>
      <c r="J110" s="417">
        <f t="shared" si="40"/>
        <v>3.1948881789137379E-3</v>
      </c>
      <c r="K110" s="652">
        <v>57</v>
      </c>
      <c r="L110" s="687">
        <v>42.96</v>
      </c>
      <c r="M110" s="417">
        <f t="shared" si="41"/>
        <v>9.3871786291161948E-4</v>
      </c>
      <c r="N110" s="662">
        <f t="shared" si="37"/>
        <v>2.1848405630907801E-3</v>
      </c>
      <c r="O110" s="675">
        <v>187.2</v>
      </c>
      <c r="P110" s="687">
        <v>143.88079999999999</v>
      </c>
      <c r="Q110" s="417">
        <f t="shared" si="42"/>
        <v>3.6584901106439193E-3</v>
      </c>
      <c r="R110" s="417">
        <f t="shared" si="43"/>
        <v>4.7627471929176908E-3</v>
      </c>
    </row>
    <row r="111" spans="2:18" x14ac:dyDescent="0.25">
      <c r="B111" s="409" t="s">
        <v>438</v>
      </c>
      <c r="C111" s="652">
        <v>5</v>
      </c>
      <c r="D111" s="687">
        <v>0</v>
      </c>
      <c r="E111" s="417">
        <f t="shared" si="38"/>
        <v>2.5351755609075927E-3</v>
      </c>
      <c r="F111" s="662">
        <f t="shared" si="36"/>
        <v>0</v>
      </c>
      <c r="G111" s="675">
        <v>2</v>
      </c>
      <c r="H111" s="687">
        <v>3</v>
      </c>
      <c r="I111" s="417">
        <f t="shared" si="39"/>
        <v>7.8658092934536829E-4</v>
      </c>
      <c r="J111" s="417">
        <f t="shared" si="40"/>
        <v>1.5974440894568689E-3</v>
      </c>
      <c r="K111" s="652">
        <v>34</v>
      </c>
      <c r="L111" s="687">
        <v>21.48</v>
      </c>
      <c r="M111" s="417">
        <f t="shared" si="41"/>
        <v>5.5993697085956248E-4</v>
      </c>
      <c r="N111" s="662">
        <f t="shared" si="37"/>
        <v>1.0924202815453901E-3</v>
      </c>
      <c r="O111" s="675">
        <v>82.5</v>
      </c>
      <c r="P111" s="687">
        <v>86.121600000000001</v>
      </c>
      <c r="Q111" s="417">
        <f t="shared" si="42"/>
        <v>1.6123153532485222E-3</v>
      </c>
      <c r="R111" s="417">
        <f t="shared" si="43"/>
        <v>2.8508001668713281E-3</v>
      </c>
    </row>
    <row r="112" spans="2:18" x14ac:dyDescent="0.25">
      <c r="B112" s="411" t="s">
        <v>439</v>
      </c>
      <c r="C112" s="653">
        <v>9</v>
      </c>
      <c r="D112" s="688">
        <v>10</v>
      </c>
      <c r="E112" s="418">
        <f t="shared" si="38"/>
        <v>4.5633160096336675E-3</v>
      </c>
      <c r="F112" s="663">
        <f t="shared" si="36"/>
        <v>9.2592592592592587E-3</v>
      </c>
      <c r="G112" s="676">
        <v>12</v>
      </c>
      <c r="H112" s="688">
        <v>10</v>
      </c>
      <c r="I112" s="418">
        <f t="shared" si="39"/>
        <v>4.7194855760722097E-3</v>
      </c>
      <c r="J112" s="418">
        <f t="shared" si="40"/>
        <v>5.3248136315228968E-3</v>
      </c>
      <c r="K112" s="653">
        <v>52</v>
      </c>
      <c r="L112" s="688">
        <v>42.24</v>
      </c>
      <c r="M112" s="418">
        <f t="shared" si="41"/>
        <v>8.5637419072638968E-4</v>
      </c>
      <c r="N112" s="663">
        <f t="shared" si="37"/>
        <v>2.1482231234859067E-3</v>
      </c>
      <c r="O112" s="676">
        <v>142</v>
      </c>
      <c r="P112" s="688">
        <v>233.9666</v>
      </c>
      <c r="Q112" s="418">
        <f t="shared" si="42"/>
        <v>2.7751367292277594E-3</v>
      </c>
      <c r="R112" s="418">
        <f t="shared" si="43"/>
        <v>7.7447704446075927E-3</v>
      </c>
    </row>
    <row r="113" spans="1:18" x14ac:dyDescent="0.25">
      <c r="B113" s="404" t="s">
        <v>440</v>
      </c>
      <c r="C113" s="652">
        <v>1</v>
      </c>
      <c r="D113" s="687">
        <v>3</v>
      </c>
      <c r="E113" s="417">
        <f t="shared" si="38"/>
        <v>5.070351121815186E-4</v>
      </c>
      <c r="F113" s="662">
        <f t="shared" si="36"/>
        <v>2.7777777777777779E-3</v>
      </c>
      <c r="G113" s="675">
        <v>2</v>
      </c>
      <c r="H113" s="687">
        <v>2</v>
      </c>
      <c r="I113" s="417">
        <f t="shared" si="39"/>
        <v>7.8658092934536829E-4</v>
      </c>
      <c r="J113" s="417">
        <f t="shared" si="40"/>
        <v>1.0649627263045794E-3</v>
      </c>
      <c r="K113" s="652">
        <v>123.89</v>
      </c>
      <c r="L113" s="687">
        <v>73</v>
      </c>
      <c r="M113" s="417">
        <f t="shared" si="41"/>
        <v>2.0403115094056235E-3</v>
      </c>
      <c r="N113" s="662">
        <f t="shared" si="37"/>
        <v>3.7126015154941095E-3</v>
      </c>
      <c r="O113" s="675">
        <v>302.04000000000002</v>
      </c>
      <c r="P113" s="687">
        <v>250.70580000000001</v>
      </c>
      <c r="Q113" s="417">
        <f t="shared" si="42"/>
        <v>5.902833082365863E-3</v>
      </c>
      <c r="R113" s="417">
        <f t="shared" si="43"/>
        <v>8.2988720190476008E-3</v>
      </c>
    </row>
    <row r="114" spans="1:18" x14ac:dyDescent="0.25">
      <c r="B114" s="404" t="s">
        <v>441</v>
      </c>
      <c r="C114" s="652">
        <v>0</v>
      </c>
      <c r="D114" s="687">
        <v>0</v>
      </c>
      <c r="E114" s="417">
        <f t="shared" si="38"/>
        <v>0</v>
      </c>
      <c r="F114" s="662">
        <f t="shared" si="36"/>
        <v>0</v>
      </c>
      <c r="G114" s="675">
        <v>0</v>
      </c>
      <c r="H114" s="687">
        <v>0</v>
      </c>
      <c r="I114" s="417">
        <f t="shared" si="39"/>
        <v>0</v>
      </c>
      <c r="J114" s="417">
        <f t="shared" si="40"/>
        <v>0</v>
      </c>
      <c r="K114" s="652">
        <v>0.91</v>
      </c>
      <c r="L114" s="687">
        <v>1</v>
      </c>
      <c r="M114" s="417">
        <f t="shared" si="41"/>
        <v>1.498654833771182E-5</v>
      </c>
      <c r="N114" s="662">
        <f t="shared" si="37"/>
        <v>5.0857555006768623E-5</v>
      </c>
      <c r="O114" s="675">
        <v>0.91</v>
      </c>
      <c r="P114" s="687">
        <v>1</v>
      </c>
      <c r="Q114" s="417">
        <f t="shared" si="42"/>
        <v>1.7784326926741275E-5</v>
      </c>
      <c r="R114" s="417">
        <f t="shared" si="43"/>
        <v>3.3102034412636643E-5</v>
      </c>
    </row>
    <row r="115" spans="1:18" x14ac:dyDescent="0.25">
      <c r="B115" s="404" t="s">
        <v>442</v>
      </c>
      <c r="C115" s="652">
        <v>3</v>
      </c>
      <c r="D115" s="687">
        <v>2</v>
      </c>
      <c r="E115" s="417">
        <f t="shared" si="38"/>
        <v>1.5211053365445557E-3</v>
      </c>
      <c r="F115" s="662">
        <f t="shared" si="36"/>
        <v>1.8518518518518519E-3</v>
      </c>
      <c r="G115" s="675">
        <v>4</v>
      </c>
      <c r="H115" s="687">
        <v>2</v>
      </c>
      <c r="I115" s="417">
        <f t="shared" si="39"/>
        <v>1.5731618586907366E-3</v>
      </c>
      <c r="J115" s="417">
        <f t="shared" si="40"/>
        <v>1.0649627263045794E-3</v>
      </c>
      <c r="K115" s="652">
        <v>22</v>
      </c>
      <c r="L115" s="687">
        <v>16.48</v>
      </c>
      <c r="M115" s="417">
        <f t="shared" si="41"/>
        <v>3.6231215761501105E-4</v>
      </c>
      <c r="N115" s="662">
        <f t="shared" si="37"/>
        <v>8.3813250651154701E-4</v>
      </c>
      <c r="O115" s="675">
        <v>31.6</v>
      </c>
      <c r="P115" s="687">
        <v>46.17</v>
      </c>
      <c r="Q115" s="417">
        <f t="shared" si="42"/>
        <v>6.175656383351916E-4</v>
      </c>
      <c r="R115" s="417">
        <f t="shared" si="43"/>
        <v>1.528320928831434E-3</v>
      </c>
    </row>
    <row r="116" spans="1:18" x14ac:dyDescent="0.25">
      <c r="B116" s="404" t="s">
        <v>443</v>
      </c>
      <c r="C116" s="652">
        <v>0</v>
      </c>
      <c r="D116" s="687">
        <v>0</v>
      </c>
      <c r="E116" s="417">
        <f t="shared" si="38"/>
        <v>0</v>
      </c>
      <c r="F116" s="662">
        <f t="shared" si="36"/>
        <v>0</v>
      </c>
      <c r="G116" s="675">
        <v>0</v>
      </c>
      <c r="H116" s="687">
        <v>0</v>
      </c>
      <c r="I116" s="417">
        <f t="shared" si="39"/>
        <v>0</v>
      </c>
      <c r="J116" s="417">
        <f t="shared" si="40"/>
        <v>0</v>
      </c>
      <c r="K116" s="652">
        <v>0</v>
      </c>
      <c r="L116" s="687">
        <v>0</v>
      </c>
      <c r="M116" s="417">
        <f t="shared" si="41"/>
        <v>0</v>
      </c>
      <c r="N116" s="662">
        <f t="shared" si="37"/>
        <v>0</v>
      </c>
      <c r="O116" s="675">
        <v>2</v>
      </c>
      <c r="P116" s="687">
        <v>2.38</v>
      </c>
      <c r="Q116" s="417">
        <f t="shared" si="42"/>
        <v>3.9086432806024782E-5</v>
      </c>
      <c r="R116" s="417">
        <f t="shared" si="43"/>
        <v>7.8782841902075214E-5</v>
      </c>
    </row>
    <row r="117" spans="1:18" x14ac:dyDescent="0.25">
      <c r="B117" s="404" t="s">
        <v>444</v>
      </c>
      <c r="C117" s="652">
        <v>17</v>
      </c>
      <c r="D117" s="687">
        <v>19</v>
      </c>
      <c r="E117" s="417">
        <f t="shared" si="38"/>
        <v>8.6195969070858164E-3</v>
      </c>
      <c r="F117" s="662">
        <f t="shared" si="36"/>
        <v>1.7592592592592594E-2</v>
      </c>
      <c r="G117" s="675">
        <v>4</v>
      </c>
      <c r="H117" s="687">
        <v>29</v>
      </c>
      <c r="I117" s="417">
        <f t="shared" si="39"/>
        <v>1.5731618586907366E-3</v>
      </c>
      <c r="J117" s="417">
        <f t="shared" si="40"/>
        <v>1.54419595314164E-2</v>
      </c>
      <c r="K117" s="652">
        <v>169.47</v>
      </c>
      <c r="L117" s="687">
        <v>185.44</v>
      </c>
      <c r="M117" s="417">
        <f t="shared" si="41"/>
        <v>2.7909564250461782E-3</v>
      </c>
      <c r="N117" s="662">
        <f t="shared" si="37"/>
        <v>9.4310250004551732E-3</v>
      </c>
      <c r="O117" s="675">
        <v>436.45</v>
      </c>
      <c r="P117" s="687">
        <v>970.47979999999995</v>
      </c>
      <c r="Q117" s="417">
        <f t="shared" si="42"/>
        <v>8.5296367990947575E-3</v>
      </c>
      <c r="R117" s="417">
        <f t="shared" si="43"/>
        <v>3.2124855736368731E-2</v>
      </c>
    </row>
    <row r="118" spans="1:18" x14ac:dyDescent="0.25">
      <c r="B118" s="408" t="s">
        <v>445</v>
      </c>
      <c r="C118" s="653">
        <v>1</v>
      </c>
      <c r="D118" s="688">
        <v>0</v>
      </c>
      <c r="E118" s="418">
        <f t="shared" si="38"/>
        <v>5.070351121815186E-4</v>
      </c>
      <c r="F118" s="663">
        <f t="shared" si="36"/>
        <v>0</v>
      </c>
      <c r="G118" s="676">
        <v>2</v>
      </c>
      <c r="H118" s="688">
        <v>0</v>
      </c>
      <c r="I118" s="418">
        <f t="shared" si="39"/>
        <v>7.8658092934536829E-4</v>
      </c>
      <c r="J118" s="418">
        <f t="shared" si="40"/>
        <v>0</v>
      </c>
      <c r="K118" s="653">
        <v>5.82</v>
      </c>
      <c r="L118" s="688">
        <v>19</v>
      </c>
      <c r="M118" s="418">
        <f t="shared" si="41"/>
        <v>9.5848034423607473E-5</v>
      </c>
      <c r="N118" s="663">
        <f t="shared" si="37"/>
        <v>9.6629354512860384E-4</v>
      </c>
      <c r="O118" s="676">
        <v>25.75</v>
      </c>
      <c r="P118" s="688">
        <v>27.114999999999998</v>
      </c>
      <c r="Q118" s="418">
        <f t="shared" si="42"/>
        <v>5.0323782237756906E-4</v>
      </c>
      <c r="R118" s="418">
        <f t="shared" si="43"/>
        <v>8.9756166309864257E-4</v>
      </c>
    </row>
    <row r="119" spans="1:18" x14ac:dyDescent="0.25">
      <c r="B119" s="262" t="s">
        <v>420</v>
      </c>
      <c r="C119" s="32">
        <v>36.75</v>
      </c>
      <c r="D119" s="297">
        <v>22</v>
      </c>
      <c r="E119" s="126">
        <f t="shared" si="38"/>
        <v>1.8633540372670808E-2</v>
      </c>
      <c r="F119" s="658">
        <f t="shared" si="36"/>
        <v>2.0370370370370372E-2</v>
      </c>
      <c r="G119" s="63">
        <v>54.75</v>
      </c>
      <c r="H119" s="297">
        <v>38</v>
      </c>
      <c r="I119" s="126">
        <f t="shared" si="39"/>
        <v>2.1532652940829455E-2</v>
      </c>
      <c r="J119" s="126">
        <f t="shared" si="40"/>
        <v>2.0234291799787009E-2</v>
      </c>
      <c r="K119" s="32">
        <v>3059.43</v>
      </c>
      <c r="L119" s="297">
        <v>1273.952</v>
      </c>
      <c r="M119" s="126">
        <f t="shared" si="41"/>
        <v>5.0384940198731507E-2</v>
      </c>
      <c r="N119" s="658">
        <f t="shared" si="37"/>
        <v>6.4790083915982899E-2</v>
      </c>
      <c r="O119" s="63">
        <v>1909.7800000000002</v>
      </c>
      <c r="P119" s="297">
        <v>1330.7672</v>
      </c>
      <c r="Q119" s="126">
        <f t="shared" si="42"/>
        <v>3.7323243822145011E-2</v>
      </c>
      <c r="R119" s="126">
        <f t="shared" si="43"/>
        <v>4.4051101649608113E-2</v>
      </c>
    </row>
    <row r="120" spans="1:18" x14ac:dyDescent="0.25">
      <c r="B120" s="405" t="s">
        <v>446</v>
      </c>
      <c r="C120" s="654">
        <v>21</v>
      </c>
      <c r="D120" s="689">
        <v>15</v>
      </c>
      <c r="E120" s="414">
        <f t="shared" si="38"/>
        <v>1.064773735581189E-2</v>
      </c>
      <c r="F120" s="664">
        <f t="shared" si="36"/>
        <v>1.3888888888888888E-2</v>
      </c>
      <c r="G120" s="677">
        <v>25</v>
      </c>
      <c r="H120" s="689">
        <v>22</v>
      </c>
      <c r="I120" s="414">
        <f t="shared" si="39"/>
        <v>9.8322616168171027E-3</v>
      </c>
      <c r="J120" s="414">
        <f t="shared" si="40"/>
        <v>1.1714589989350373E-2</v>
      </c>
      <c r="K120" s="654">
        <v>265.14999999999998</v>
      </c>
      <c r="L120" s="689">
        <v>122</v>
      </c>
      <c r="M120" s="414">
        <f t="shared" si="41"/>
        <v>4.3666849359827349E-3</v>
      </c>
      <c r="N120" s="664">
        <f t="shared" si="37"/>
        <v>6.2046217108257719E-3</v>
      </c>
      <c r="O120" s="677">
        <v>190.4</v>
      </c>
      <c r="P120" s="689">
        <v>215.07159999999999</v>
      </c>
      <c r="Q120" s="414">
        <f t="shared" si="42"/>
        <v>3.7210284031335594E-3</v>
      </c>
      <c r="R120" s="414">
        <f t="shared" si="43"/>
        <v>7.1193075043808236E-3</v>
      </c>
    </row>
    <row r="121" spans="1:18" x14ac:dyDescent="0.25">
      <c r="B121" s="406" t="s">
        <v>447</v>
      </c>
      <c r="C121" s="655">
        <v>6</v>
      </c>
      <c r="D121" s="690">
        <v>7</v>
      </c>
      <c r="E121" s="415">
        <f t="shared" si="38"/>
        <v>3.0422106730891114E-3</v>
      </c>
      <c r="F121" s="665">
        <f t="shared" si="36"/>
        <v>6.4814814814814813E-3</v>
      </c>
      <c r="G121" s="678">
        <v>20</v>
      </c>
      <c r="H121" s="690">
        <v>16</v>
      </c>
      <c r="I121" s="415">
        <f t="shared" si="39"/>
        <v>7.8658092934536829E-3</v>
      </c>
      <c r="J121" s="415">
        <f t="shared" si="40"/>
        <v>8.5197018104366355E-3</v>
      </c>
      <c r="K121" s="655">
        <v>1566.2</v>
      </c>
      <c r="L121" s="690">
        <v>220</v>
      </c>
      <c r="M121" s="415">
        <f t="shared" si="41"/>
        <v>2.5793331875301379E-2</v>
      </c>
      <c r="N121" s="665">
        <f t="shared" si="37"/>
        <v>1.1188662101489097E-2</v>
      </c>
      <c r="O121" s="678">
        <v>1497.15</v>
      </c>
      <c r="P121" s="690">
        <v>372.45659999999998</v>
      </c>
      <c r="Q121" s="415">
        <f t="shared" si="42"/>
        <v>2.9259126437770004E-2</v>
      </c>
      <c r="R121" s="415">
        <f t="shared" si="43"/>
        <v>1.2329071190413642E-2</v>
      </c>
    </row>
    <row r="122" spans="1:18" x14ac:dyDescent="0.25">
      <c r="B122" s="263" t="s">
        <v>422</v>
      </c>
      <c r="C122" s="30">
        <v>103.9</v>
      </c>
      <c r="D122" s="298">
        <v>47</v>
      </c>
      <c r="E122" s="127">
        <f t="shared" si="38"/>
        <v>5.2680948155659782E-2</v>
      </c>
      <c r="F122" s="659">
        <f t="shared" si="36"/>
        <v>4.3518518518518519E-2</v>
      </c>
      <c r="G122" s="64">
        <v>174.95</v>
      </c>
      <c r="H122" s="298">
        <v>58</v>
      </c>
      <c r="I122" s="127">
        <f t="shared" si="39"/>
        <v>6.880616679448609E-2</v>
      </c>
      <c r="J122" s="127">
        <f t="shared" si="40"/>
        <v>3.0883919062832801E-2</v>
      </c>
      <c r="K122" s="30">
        <v>5903.45</v>
      </c>
      <c r="L122" s="298">
        <v>1580.105</v>
      </c>
      <c r="M122" s="127">
        <f t="shared" si="41"/>
        <v>9.7222350312378941E-2</v>
      </c>
      <c r="N122" s="659">
        <f t="shared" si="37"/>
        <v>8.0360276953970133E-2</v>
      </c>
      <c r="O122" s="64">
        <v>8558.35</v>
      </c>
      <c r="P122" s="298">
        <v>4130.3050000000003</v>
      </c>
      <c r="Q122" s="127">
        <f t="shared" si="42"/>
        <v>0.1672576861027211</v>
      </c>
      <c r="R122" s="127">
        <f t="shared" si="43"/>
        <v>0.13672149824468521</v>
      </c>
    </row>
    <row r="123" spans="1:18" x14ac:dyDescent="0.25">
      <c r="B123" s="262" t="s">
        <v>448</v>
      </c>
      <c r="C123" s="32">
        <v>1</v>
      </c>
      <c r="D123" s="297">
        <v>0</v>
      </c>
      <c r="E123" s="126">
        <f t="shared" si="38"/>
        <v>5.070351121815186E-4</v>
      </c>
      <c r="F123" s="658">
        <f t="shared" si="36"/>
        <v>0</v>
      </c>
      <c r="G123" s="63">
        <v>0</v>
      </c>
      <c r="H123" s="297">
        <v>0</v>
      </c>
      <c r="I123" s="126">
        <f t="shared" si="39"/>
        <v>0</v>
      </c>
      <c r="J123" s="126">
        <f t="shared" si="40"/>
        <v>0</v>
      </c>
      <c r="K123" s="32">
        <v>99.16</v>
      </c>
      <c r="L123" s="297">
        <v>9.8940000000000001</v>
      </c>
      <c r="M123" s="126">
        <f t="shared" si="41"/>
        <v>1.633039706777477E-3</v>
      </c>
      <c r="N123" s="658">
        <f t="shared" si="37"/>
        <v>5.0318464923696882E-4</v>
      </c>
      <c r="O123" s="63">
        <v>89.5</v>
      </c>
      <c r="P123" s="297">
        <v>19.0928</v>
      </c>
      <c r="Q123" s="126">
        <f t="shared" si="42"/>
        <v>1.7491178680696089E-3</v>
      </c>
      <c r="R123" s="126">
        <f t="shared" si="43"/>
        <v>6.3201052263358898E-4</v>
      </c>
    </row>
    <row r="124" spans="1:18" x14ac:dyDescent="0.25">
      <c r="B124" s="263" t="s">
        <v>164</v>
      </c>
      <c r="C124" s="30">
        <v>162.19999999999999</v>
      </c>
      <c r="D124" s="298">
        <v>238</v>
      </c>
      <c r="E124" s="127">
        <f t="shared" si="38"/>
        <v>8.2241095195842301E-2</v>
      </c>
      <c r="F124" s="659">
        <f t="shared" si="36"/>
        <v>0.22037037037037038</v>
      </c>
      <c r="G124" s="64">
        <v>194.45</v>
      </c>
      <c r="H124" s="298">
        <v>323</v>
      </c>
      <c r="I124" s="127">
        <f t="shared" si="39"/>
        <v>7.6475330855603429E-2</v>
      </c>
      <c r="J124" s="127">
        <f t="shared" si="40"/>
        <v>0.17199148029818956</v>
      </c>
      <c r="K124" s="30">
        <v>9221.86</v>
      </c>
      <c r="L124" s="298">
        <v>2188.4920000000002</v>
      </c>
      <c r="M124" s="127">
        <f t="shared" si="41"/>
        <v>0.15187236335561663</v>
      </c>
      <c r="N124" s="659">
        <f t="shared" si="37"/>
        <v>0.1113013522718731</v>
      </c>
      <c r="O124" s="64">
        <v>6828.8</v>
      </c>
      <c r="P124" s="298">
        <v>2907.8762000000002</v>
      </c>
      <c r="Q124" s="127">
        <f t="shared" si="42"/>
        <v>0.13345671617289101</v>
      </c>
      <c r="R124" s="127">
        <f t="shared" si="43"/>
        <v>9.6256618040087089E-2</v>
      </c>
    </row>
    <row r="125" spans="1:18" ht="15.75" thickBot="1" x14ac:dyDescent="0.3">
      <c r="B125" s="419" t="s">
        <v>269</v>
      </c>
      <c r="C125" s="656">
        <f>SUM(C85:C90,C96:C107,C119,C122:C124)</f>
        <v>1972.25</v>
      </c>
      <c r="D125" s="691">
        <f>SUM(D85:D90,D96:D107,D119,D122:D124)</f>
        <v>1080</v>
      </c>
      <c r="E125" s="657"/>
      <c r="F125" s="666"/>
      <c r="G125" s="679">
        <f>SUM(G85:G90,G96:G107,G119,G122:G124)</f>
        <v>2542.6499999999992</v>
      </c>
      <c r="H125" s="691">
        <f>SUM(H85:H90,H96:H107,H119,H122:H124)</f>
        <v>1878</v>
      </c>
      <c r="I125" s="420"/>
      <c r="J125" s="420"/>
      <c r="K125" s="656">
        <f>SUM(K85:K90,K96:K107,K119,K122:K124)</f>
        <v>60721.120000000003</v>
      </c>
      <c r="L125" s="691">
        <f>SUM(L85:L90,L96:L107,L119,L122:L124)</f>
        <v>19662.762000000002</v>
      </c>
      <c r="M125" s="657"/>
      <c r="N125" s="666"/>
      <c r="O125" s="679">
        <f>SUM(O85:O90,O96:O107,O119,O122:O124)</f>
        <v>51168.65</v>
      </c>
      <c r="P125" s="691">
        <f>SUM(P85:P90,P96:P107,P119,P122:P124)</f>
        <v>30209.623599999995</v>
      </c>
      <c r="Q125" s="420"/>
      <c r="R125" s="420"/>
    </row>
    <row r="127" spans="1:18" ht="17.25" x14ac:dyDescent="0.25">
      <c r="A127" s="745" t="s">
        <v>449</v>
      </c>
    </row>
    <row r="129" spans="2:28" x14ac:dyDescent="0.25">
      <c r="B129" s="5" t="s">
        <v>117</v>
      </c>
      <c r="C129" s="756" t="str">
        <f>$A$1</f>
        <v>West Dunbartonshire</v>
      </c>
      <c r="D129" s="757"/>
      <c r="E129" s="757"/>
      <c r="F129" s="757"/>
      <c r="G129" s="757"/>
      <c r="H129" s="757"/>
      <c r="I129" s="757"/>
      <c r="J129" s="757"/>
      <c r="K129" s="757"/>
      <c r="L129" s="757"/>
      <c r="M129" s="757"/>
      <c r="N129" s="757"/>
      <c r="O129" s="757"/>
      <c r="P129" s="756" t="s">
        <v>101</v>
      </c>
      <c r="Q129" s="757"/>
      <c r="R129" s="757"/>
      <c r="S129" s="757"/>
      <c r="T129" s="757"/>
      <c r="U129" s="757"/>
      <c r="V129" s="757"/>
      <c r="W129" s="757"/>
      <c r="X129" s="757"/>
      <c r="Y129" s="757"/>
      <c r="Z129" s="757"/>
      <c r="AA129" s="757"/>
      <c r="AB129" s="757"/>
    </row>
    <row r="130" spans="2:28" ht="15.75" x14ac:dyDescent="0.25">
      <c r="C130" s="796" t="s">
        <v>450</v>
      </c>
      <c r="D130" s="797"/>
      <c r="E130" s="797"/>
      <c r="F130" s="797"/>
      <c r="G130" s="798"/>
      <c r="H130" s="799" t="s">
        <v>451</v>
      </c>
      <c r="I130" s="797"/>
      <c r="J130" s="797"/>
      <c r="K130" s="798"/>
      <c r="L130" s="799" t="s">
        <v>452</v>
      </c>
      <c r="M130" s="797"/>
      <c r="N130" s="797"/>
      <c r="O130" s="797"/>
      <c r="P130" s="796" t="s">
        <v>450</v>
      </c>
      <c r="Q130" s="797"/>
      <c r="R130" s="797"/>
      <c r="S130" s="797"/>
      <c r="T130" s="798"/>
      <c r="U130" s="799" t="s">
        <v>451</v>
      </c>
      <c r="V130" s="797"/>
      <c r="W130" s="797"/>
      <c r="X130" s="798"/>
      <c r="Y130" s="799" t="s">
        <v>452</v>
      </c>
      <c r="Z130" s="797"/>
      <c r="AA130" s="797"/>
      <c r="AB130" s="797"/>
    </row>
    <row r="131" spans="2:28" ht="15.75" thickBot="1" x14ac:dyDescent="0.3">
      <c r="B131" s="5" t="s">
        <v>407</v>
      </c>
      <c r="C131" s="271" t="s">
        <v>109</v>
      </c>
      <c r="D131" s="272" t="s">
        <v>111</v>
      </c>
      <c r="E131" s="272" t="s">
        <v>112</v>
      </c>
      <c r="F131" s="272" t="s">
        <v>113</v>
      </c>
      <c r="G131" s="272" t="s">
        <v>114</v>
      </c>
      <c r="H131" s="273" t="s">
        <v>111</v>
      </c>
      <c r="I131" s="272" t="s">
        <v>112</v>
      </c>
      <c r="J131" s="272" t="s">
        <v>113</v>
      </c>
      <c r="K131" s="272" t="s">
        <v>114</v>
      </c>
      <c r="L131" s="273" t="s">
        <v>111</v>
      </c>
      <c r="M131" s="272" t="s">
        <v>112</v>
      </c>
      <c r="N131" s="272" t="s">
        <v>113</v>
      </c>
      <c r="O131" s="272" t="s">
        <v>114</v>
      </c>
      <c r="P131" s="271" t="s">
        <v>109</v>
      </c>
      <c r="Q131" s="272" t="s">
        <v>111</v>
      </c>
      <c r="R131" s="272" t="s">
        <v>112</v>
      </c>
      <c r="S131" s="272" t="s">
        <v>113</v>
      </c>
      <c r="T131" s="272" t="s">
        <v>114</v>
      </c>
      <c r="U131" s="273" t="s">
        <v>111</v>
      </c>
      <c r="V131" s="272" t="s">
        <v>112</v>
      </c>
      <c r="W131" s="272" t="s">
        <v>113</v>
      </c>
      <c r="X131" s="272" t="s">
        <v>114</v>
      </c>
      <c r="Y131" s="273" t="s">
        <v>111</v>
      </c>
      <c r="Z131" s="272" t="s">
        <v>112</v>
      </c>
      <c r="AA131" s="272" t="s">
        <v>113</v>
      </c>
      <c r="AB131" s="272" t="s">
        <v>114</v>
      </c>
    </row>
    <row r="132" spans="2:28" x14ac:dyDescent="0.25">
      <c r="B132" s="85" t="s">
        <v>108</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408</v>
      </c>
      <c r="C133" s="217">
        <v>19</v>
      </c>
      <c r="D133" s="164">
        <v>7.2240000000000002</v>
      </c>
      <c r="E133" s="164">
        <v>12.1</v>
      </c>
      <c r="F133" s="164">
        <f t="array" ref="F133">IFERROR(INDEX(C$172:C$211,MATCH($B133,$B$172:$B$211,0)),"-")</f>
        <v>20</v>
      </c>
      <c r="G133" s="164">
        <f t="array" ref="G133">IFERROR(INDEX(D$172:D$211,MATCH($B133,$B$172:$B$211,0)),"-")</f>
        <v>6</v>
      </c>
      <c r="H133" s="254">
        <v>39.567999999999998</v>
      </c>
      <c r="I133" s="164">
        <v>4</v>
      </c>
      <c r="J133" s="164">
        <f t="array" ref="J133">IFERROR(INDEX(G$172:G$211,MATCH($B133,$B$172:$B$211,0)),"-")</f>
        <v>7.96</v>
      </c>
      <c r="K133" s="164">
        <f t="array" ref="K133">IFERROR(INDEX(H$172:H$211,MATCH($B133,$B$172:$B$211,0)),"-")</f>
        <v>3</v>
      </c>
      <c r="L133" s="254">
        <v>2.4820000000000002</v>
      </c>
      <c r="M133" s="164">
        <v>1.4</v>
      </c>
      <c r="N133" s="164">
        <f t="array" ref="N133">IFERROR(INDEX(K$172:K$211,MATCH($B133,$B$172:$B$211,0)),"-")</f>
        <v>1</v>
      </c>
      <c r="O133" s="164">
        <f t="array" ref="O133">IFERROR(INDEX(L$172:L$211,MATCH($B133,$B$172:$B$211,0)),"-")</f>
        <v>3</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409</v>
      </c>
      <c r="C134" s="162">
        <v>0</v>
      </c>
      <c r="D134" s="161">
        <v>0</v>
      </c>
      <c r="E134" s="161">
        <v>3.4</v>
      </c>
      <c r="F134" s="161">
        <f t="array" ref="F134">IFERROR(INDEX(C$172:C$211,MATCH($B134,$B$172:$B$211,0)),"-")</f>
        <v>1</v>
      </c>
      <c r="G134" s="161">
        <f t="array" ref="G134">IFERROR(INDEX(D$172:D$211,MATCH($B134,$B$172:$B$211,0)),"-")</f>
        <v>0</v>
      </c>
      <c r="H134" s="268">
        <v>0</v>
      </c>
      <c r="I134" s="161">
        <v>1</v>
      </c>
      <c r="J134" s="161">
        <f t="array" ref="J134">IFERROR(INDEX(G$172:G$211,MATCH($B134,$B$172:$B$211,0)),"-")</f>
        <v>1</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410</v>
      </c>
      <c r="C135" s="217">
        <v>0</v>
      </c>
      <c r="D135" s="164">
        <v>0.86499999999999999</v>
      </c>
      <c r="E135" s="164">
        <v>0</v>
      </c>
      <c r="F135" s="164">
        <f t="array" ref="F135">IFERROR(INDEX(C$172:C$211,MATCH($B135,$B$172:$B$211,0)),"-")</f>
        <v>0</v>
      </c>
      <c r="G135" s="164">
        <f t="array" ref="G135">IFERROR(INDEX(D$172:D$211,MATCH($B135,$B$172:$B$211,0)),"-")</f>
        <v>1</v>
      </c>
      <c r="H135" s="254">
        <v>0</v>
      </c>
      <c r="I135" s="164">
        <v>0</v>
      </c>
      <c r="J135" s="164">
        <f t="array" ref="J135">IFERROR(INDEX(G$172:G$211,MATCH($B135,$B$172:$B$211,0)),"-")</f>
        <v>0</v>
      </c>
      <c r="K135" s="164">
        <f t="array" ref="K135">IFERROR(INDEX(H$172:H$211,MATCH($B135,$B$172:$B$211,0)),"-")</f>
        <v>1</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411</v>
      </c>
      <c r="C136" s="162">
        <v>2</v>
      </c>
      <c r="D136" s="161">
        <v>5.3250000000000002</v>
      </c>
      <c r="E136" s="161">
        <v>0</v>
      </c>
      <c r="F136" s="161">
        <f t="array" ref="F136">IFERROR(INDEX(C$172:C$211,MATCH($B136,$B$172:$B$211,0)),"-")</f>
        <v>3.65</v>
      </c>
      <c r="G136" s="161">
        <f t="array" ref="G136">IFERROR(INDEX(D$172:D$211,MATCH($B136,$B$172:$B$211,0)),"-")</f>
        <v>1</v>
      </c>
      <c r="H136" s="268">
        <v>0</v>
      </c>
      <c r="I136" s="161">
        <v>1</v>
      </c>
      <c r="J136" s="161">
        <f t="array" ref="J136">IFERROR(INDEX(G$172:G$211,MATCH($B136,$B$172:$B$211,0)),"-")</f>
        <v>3</v>
      </c>
      <c r="K136" s="161">
        <f t="array" ref="K136">IFERROR(INDEX(H$172:H$211,MATCH($B136,$B$172:$B$211,0)),"-")</f>
        <v>0</v>
      </c>
      <c r="L136" s="268">
        <v>0</v>
      </c>
      <c r="M136" s="161">
        <v>1</v>
      </c>
      <c r="N136" s="161">
        <f t="array" ref="N136">IFERROR(INDEX(K$172:K$211,MATCH($B136,$B$172:$B$211,0)),"-")</f>
        <v>0</v>
      </c>
      <c r="O136" s="161">
        <f t="array" ref="O136">IFERROR(INDEX(L$172:L$211,MATCH($B136,$B$172:$B$211,0)),"-")</f>
        <v>1</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412</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413</v>
      </c>
      <c r="C138" s="162">
        <v>2</v>
      </c>
      <c r="D138" s="161">
        <v>49.865000000000002</v>
      </c>
      <c r="E138" s="161">
        <v>0.7</v>
      </c>
      <c r="F138" s="161">
        <f t="array" ref="F138">IFERROR(INDEX(C$172:C$211,MATCH($B138,$B$172:$B$211,0)),"-")</f>
        <v>0</v>
      </c>
      <c r="G138" s="161">
        <f t="array" ref="G138">IFERROR(INDEX(D$172:D$211,MATCH($B138,$B$172:$B$211,0)),"-")</f>
        <v>0</v>
      </c>
      <c r="H138" s="268">
        <v>27</v>
      </c>
      <c r="I138" s="161">
        <v>1</v>
      </c>
      <c r="J138" s="161">
        <f t="array" ref="J138">IFERROR(INDEX(G$172:G$211,MATCH($B138,$B$172:$B$211,0)),"-")</f>
        <v>0</v>
      </c>
      <c r="K138" s="161">
        <f t="array" ref="K138">IFERROR(INDEX(H$172:H$211,MATCH($B138,$B$172:$B$211,0)),"-")</f>
        <v>0</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414</v>
      </c>
      <c r="C139" s="217">
        <v>14</v>
      </c>
      <c r="D139" s="164">
        <v>17.634</v>
      </c>
      <c r="E139" s="164">
        <v>23.7</v>
      </c>
      <c r="F139" s="164">
        <f t="array" ref="F139">IFERROR(INDEX(C$172:C$211,MATCH($B139,$B$172:$B$211,0)),"-")</f>
        <v>26.3</v>
      </c>
      <c r="G139" s="164">
        <f t="array" ref="G139">IFERROR(INDEX(D$172:D$211,MATCH($B139,$B$172:$B$211,0)),"-")</f>
        <v>7</v>
      </c>
      <c r="H139" s="254">
        <v>23.736000000000001</v>
      </c>
      <c r="I139" s="164">
        <v>4.2</v>
      </c>
      <c r="J139" s="164">
        <f t="array" ref="J139">IFERROR(INDEX(G$172:G$211,MATCH($B139,$B$172:$B$211,0)),"-")</f>
        <v>3</v>
      </c>
      <c r="K139" s="164">
        <f t="array" ref="K139">IFERROR(INDEX(H$172:H$211,MATCH($B139,$B$172:$B$211,0)),"-")</f>
        <v>5</v>
      </c>
      <c r="L139" s="254">
        <v>13.374000000000001</v>
      </c>
      <c r="M139" s="164">
        <v>7.4</v>
      </c>
      <c r="N139" s="164">
        <f t="array" ref="N139">IFERROR(INDEX(K$172:K$211,MATCH($B139,$B$172:$B$211,0)),"-")</f>
        <v>6.8</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415</v>
      </c>
      <c r="C140" s="162">
        <v>1</v>
      </c>
      <c r="D140" s="161">
        <v>0</v>
      </c>
      <c r="E140" s="161">
        <v>1</v>
      </c>
      <c r="F140" s="161">
        <f t="array" ref="F140">IFERROR(INDEX(C$172:C$211,MATCH($B140,$B$172:$B$211,0)),"-")</f>
        <v>0.65</v>
      </c>
      <c r="G140" s="161">
        <f t="array" ref="G140">IFERROR(INDEX(D$172:D$211,MATCH($B140,$B$172:$B$211,0)),"-")</f>
        <v>1</v>
      </c>
      <c r="H140" s="268">
        <v>0</v>
      </c>
      <c r="I140" s="161">
        <v>1</v>
      </c>
      <c r="J140" s="161">
        <f t="array" ref="J140">IFERROR(INDEX(G$172:G$211,MATCH($B140,$B$172:$B$211,0)),"-")</f>
        <v>0</v>
      </c>
      <c r="K140" s="161">
        <f t="array" ref="K140">IFERROR(INDEX(H$172:H$211,MATCH($B140,$B$172:$B$211,0)),"-")</f>
        <v>1</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416</v>
      </c>
      <c r="C141" s="217">
        <v>1</v>
      </c>
      <c r="D141" s="164">
        <v>2.5950000000000002</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417</v>
      </c>
      <c r="C142" s="162">
        <v>0</v>
      </c>
      <c r="D142" s="161">
        <v>0</v>
      </c>
      <c r="E142" s="161">
        <v>0.7</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418</v>
      </c>
      <c r="C143" s="217">
        <v>11</v>
      </c>
      <c r="D143" s="164">
        <v>0</v>
      </c>
      <c r="E143" s="164">
        <v>1.7</v>
      </c>
      <c r="F143" s="164">
        <f t="array" ref="F143">IFERROR(INDEX(C$172:C$211,MATCH($B143,$B$172:$B$211,0)),"-")</f>
        <v>3</v>
      </c>
      <c r="G143" s="164">
        <f t="array" ref="G143">IFERROR(INDEX(D$172:D$211,MATCH($B143,$B$172:$B$211,0)),"-")</f>
        <v>5</v>
      </c>
      <c r="H143" s="254">
        <v>0</v>
      </c>
      <c r="I143" s="164">
        <v>1</v>
      </c>
      <c r="J143" s="164">
        <f t="array" ref="J143">IFERROR(INDEX(G$172:G$211,MATCH($B143,$B$172:$B$211,0)),"-")</f>
        <v>3</v>
      </c>
      <c r="K143" s="164">
        <f t="array" ref="K143">IFERROR(INDEX(H$172:H$211,MATCH($B143,$B$172:$B$211,0)),"-")</f>
        <v>5</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419</v>
      </c>
      <c r="C144" s="162">
        <v>231</v>
      </c>
      <c r="D144" s="161">
        <v>171.63</v>
      </c>
      <c r="E144" s="161">
        <v>196.1</v>
      </c>
      <c r="F144" s="161">
        <f t="array" ref="F144">IFERROR(INDEX(C$172:C$211,MATCH($B144,$B$172:$B$211,0)),"-")</f>
        <v>377.2</v>
      </c>
      <c r="G144" s="161">
        <f t="array" ref="G144">IFERROR(INDEX(D$172:D$211,MATCH($B144,$B$172:$B$211,0)),"-")</f>
        <v>67</v>
      </c>
      <c r="H144" s="268">
        <v>168.63399999999999</v>
      </c>
      <c r="I144" s="161">
        <v>64.7</v>
      </c>
      <c r="J144" s="161">
        <f t="array" ref="J144">IFERROR(INDEX(G$172:G$211,MATCH($B144,$B$172:$B$211,0)),"-")</f>
        <v>83.52</v>
      </c>
      <c r="K144" s="161">
        <f t="array" ref="K144">IFERROR(INDEX(H$172:H$211,MATCH($B144,$B$172:$B$211,0)),"-")</f>
        <v>43</v>
      </c>
      <c r="L144" s="268">
        <v>91.69</v>
      </c>
      <c r="M144" s="161">
        <v>55.3</v>
      </c>
      <c r="N144" s="161">
        <f t="array" ref="N144">IFERROR(INDEX(K$172:K$211,MATCH($B144,$B$172:$B$211,0)),"-")</f>
        <v>72.680000000000007</v>
      </c>
      <c r="O144" s="161">
        <f t="array" ref="O144">IFERROR(INDEX(L$172:L$211,MATCH($B144,$B$172:$B$211,0)),"-")</f>
        <v>13</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420</v>
      </c>
      <c r="C145" s="217">
        <v>4</v>
      </c>
      <c r="D145" s="164">
        <v>8.92</v>
      </c>
      <c r="E145" s="164">
        <v>0.7</v>
      </c>
      <c r="F145" s="164">
        <f t="array" ref="F145">IFERROR(INDEX(C$172:C$211,MATCH($B145,$B$172:$B$211,0)),"-")</f>
        <v>2</v>
      </c>
      <c r="G145" s="164">
        <f t="array" ref="G145">IFERROR(INDEX(D$172:D$211,MATCH($B145,$B$172:$B$211,0)),"-")</f>
        <v>0</v>
      </c>
      <c r="H145" s="254">
        <v>2</v>
      </c>
      <c r="I145" s="164">
        <v>1</v>
      </c>
      <c r="J145" s="164">
        <f t="array" ref="J145">IFERROR(INDEX(G$172:G$211,MATCH($B145,$B$172:$B$211,0)),"-")</f>
        <v>2</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421</v>
      </c>
      <c r="C146" s="162">
        <v>0</v>
      </c>
      <c r="D146" s="161">
        <v>0.86499999999999999</v>
      </c>
      <c r="E146" s="161">
        <v>0</v>
      </c>
      <c r="F146" s="161">
        <f>C195</f>
        <v>0</v>
      </c>
      <c r="G146" s="161">
        <f>D195</f>
        <v>0</v>
      </c>
      <c r="H146" s="268">
        <v>0</v>
      </c>
      <c r="I146" s="161">
        <v>1</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422</v>
      </c>
      <c r="C147" s="217">
        <v>3</v>
      </c>
      <c r="D147" s="164">
        <v>6.19</v>
      </c>
      <c r="E147" s="164">
        <v>23.2</v>
      </c>
      <c r="F147" s="164">
        <f t="array" ref="F147">IFERROR(INDEX(C$172:C$211,MATCH($B147,$B$172:$B$211,0)),"-")</f>
        <v>8.9</v>
      </c>
      <c r="G147" s="164">
        <f t="array" ref="G147">IFERROR(INDEX(D$172:D$211,MATCH($B147,$B$172:$B$211,0)),"-")</f>
        <v>16</v>
      </c>
      <c r="H147" s="254">
        <v>0</v>
      </c>
      <c r="I147" s="164">
        <v>6</v>
      </c>
      <c r="J147" s="164">
        <f t="array" ref="J147">IFERROR(INDEX(G$172:G$211,MATCH($B147,$B$172:$B$211,0)),"-")</f>
        <v>3</v>
      </c>
      <c r="K147" s="164">
        <f t="array" ref="K147">IFERROR(INDEX(H$172:H$211,MATCH($B147,$B$172:$B$211,0)),"-")</f>
        <v>11</v>
      </c>
      <c r="L147" s="254">
        <v>0</v>
      </c>
      <c r="M147" s="164">
        <v>2.8</v>
      </c>
      <c r="N147" s="164">
        <f t="array" ref="N147">IFERROR(INDEX(K$172:K$211,MATCH($B147,$B$172:$B$211,0)),"-")</f>
        <v>1</v>
      </c>
      <c r="O147" s="164">
        <f t="array" ref="O147">IFERROR(INDEX(L$172:L$211,MATCH($B147,$B$172:$B$211,0)),"-")</f>
        <v>1</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164</v>
      </c>
      <c r="C148" s="162">
        <v>347</v>
      </c>
      <c r="D148" s="161">
        <v>493.11099999999999</v>
      </c>
      <c r="E148" s="161">
        <v>64</v>
      </c>
      <c r="F148" s="161">
        <f>SUM(C185,C187:C188,C190:C191,C194,C210:C211)-F146</f>
        <v>34.200000000000003</v>
      </c>
      <c r="G148" s="161">
        <f>SUM(D185,D187:D188,D190:D191,D194,D210:D211)-G146</f>
        <v>14</v>
      </c>
      <c r="H148" s="268">
        <v>286.14600000000002</v>
      </c>
      <c r="I148" s="161">
        <v>32</v>
      </c>
      <c r="J148" s="161">
        <f>SUM(G185,G187:G188,G190:G191,G194,G210:G211)-J146</f>
        <v>17</v>
      </c>
      <c r="K148" s="161">
        <f>SUM(H185,H187:H188,H190:H191,H194,H210:H211)-K146</f>
        <v>11</v>
      </c>
      <c r="L148" s="268">
        <v>83.98</v>
      </c>
      <c r="M148" s="161">
        <v>16.3</v>
      </c>
      <c r="N148" s="161">
        <f>SUM(K185,K187:K188,K190:K191,K194,K210:K211)-N146</f>
        <v>4.96</v>
      </c>
      <c r="O148" s="161">
        <f>SUM(L185,L187:L188,L190:L191,L194,L210:L211)-O146</f>
        <v>1</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269</v>
      </c>
      <c r="C149" s="255">
        <f t="shared" ref="C149:F149" si="44">SUM(C133:C148)</f>
        <v>635</v>
      </c>
      <c r="D149" s="256">
        <f t="shared" si="44"/>
        <v>764.22399999999993</v>
      </c>
      <c r="E149" s="256">
        <f t="shared" si="44"/>
        <v>327.3</v>
      </c>
      <c r="F149" s="256">
        <f t="shared" si="44"/>
        <v>476.9</v>
      </c>
      <c r="G149" s="256">
        <f t="shared" ref="G149:J149" si="45">SUM(G133:G148)</f>
        <v>118</v>
      </c>
      <c r="H149" s="258">
        <f t="shared" si="45"/>
        <v>547.08400000000006</v>
      </c>
      <c r="I149" s="256">
        <f t="shared" si="45"/>
        <v>117.9</v>
      </c>
      <c r="J149" s="256">
        <f t="shared" si="45"/>
        <v>123.47999999999999</v>
      </c>
      <c r="K149" s="256">
        <f t="shared" ref="K149:N149" si="46">SUM(K133:K148)</f>
        <v>80</v>
      </c>
      <c r="L149" s="258">
        <f t="shared" si="46"/>
        <v>191.52600000000001</v>
      </c>
      <c r="M149" s="256">
        <f t="shared" si="46"/>
        <v>84.199999999999989</v>
      </c>
      <c r="N149" s="256">
        <f t="shared" si="46"/>
        <v>86.44</v>
      </c>
      <c r="O149" s="256">
        <f t="shared" ref="O149" si="47">SUM(O133:O148)</f>
        <v>19</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115</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408</v>
      </c>
      <c r="C151" s="124">
        <f>IFERROR(C133/C$149,"-")</f>
        <v>2.9921259842519685E-2</v>
      </c>
      <c r="D151" s="165">
        <f t="shared" ref="D151:E151" si="52">IFERROR(D133/D$149,"-")</f>
        <v>9.4527259023532376E-3</v>
      </c>
      <c r="E151" s="165">
        <f t="shared" si="52"/>
        <v>3.6969141460433848E-2</v>
      </c>
      <c r="F151" s="165">
        <f t="shared" ref="F151:G166" si="53">IFERROR(F133/F$149,"-")</f>
        <v>4.1937513105472848E-2</v>
      </c>
      <c r="G151" s="165">
        <f t="shared" si="53"/>
        <v>5.0847457627118647E-2</v>
      </c>
      <c r="H151" s="237">
        <f t="shared" ref="H151:J166" si="54">IFERROR(H133/H$149,"-")</f>
        <v>7.2325273632568299E-2</v>
      </c>
      <c r="I151" s="165">
        <f t="shared" si="54"/>
        <v>3.3927056827820185E-2</v>
      </c>
      <c r="J151" s="165">
        <f t="shared" si="54"/>
        <v>6.4463880790411404E-2</v>
      </c>
      <c r="K151" s="165">
        <f t="shared" ref="K151:K166" si="55">IFERROR(K133/K$149,"-")</f>
        <v>3.7499999999999999E-2</v>
      </c>
      <c r="L151" s="237">
        <f t="shared" ref="L151:N166" si="56">IFERROR(L133/L$149,"-")</f>
        <v>1.2959076052337542E-2</v>
      </c>
      <c r="M151" s="165">
        <f t="shared" si="56"/>
        <v>1.66270783847981E-2</v>
      </c>
      <c r="N151" s="165">
        <f t="shared" si="56"/>
        <v>1.1568718186024989E-2</v>
      </c>
      <c r="O151" s="165">
        <f t="shared" ref="O151:W166" si="57">IFERROR(O133/O$149,"-")</f>
        <v>0.15789473684210525</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409</v>
      </c>
      <c r="C152" s="166">
        <f t="shared" ref="C152:F152" si="59">IFERROR(C134/C$149,"-")</f>
        <v>0</v>
      </c>
      <c r="D152" s="275">
        <f t="shared" si="59"/>
        <v>0</v>
      </c>
      <c r="E152" s="275">
        <f t="shared" si="59"/>
        <v>1.0388023220287198E-2</v>
      </c>
      <c r="F152" s="275">
        <f t="shared" si="59"/>
        <v>2.0968756552736424E-3</v>
      </c>
      <c r="G152" s="275">
        <f t="shared" si="53"/>
        <v>0</v>
      </c>
      <c r="H152" s="238">
        <f t="shared" si="54"/>
        <v>0</v>
      </c>
      <c r="I152" s="275">
        <f t="shared" si="54"/>
        <v>8.4817642069550461E-3</v>
      </c>
      <c r="J152" s="275">
        <f t="shared" si="54"/>
        <v>8.0984774862325887E-3</v>
      </c>
      <c r="K152" s="275">
        <f t="shared" si="55"/>
        <v>0</v>
      </c>
      <c r="L152" s="238">
        <f t="shared" si="56"/>
        <v>0</v>
      </c>
      <c r="M152" s="275">
        <f t="shared" si="56"/>
        <v>0</v>
      </c>
      <c r="N152" s="275">
        <f t="shared" si="56"/>
        <v>0</v>
      </c>
      <c r="O152" s="275">
        <f t="shared" si="57"/>
        <v>0</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410</v>
      </c>
      <c r="C153" s="124">
        <f t="shared" ref="C153:F153" si="60">IFERROR(C135/C$149,"-")</f>
        <v>0</v>
      </c>
      <c r="D153" s="165">
        <f t="shared" si="60"/>
        <v>1.1318670965580772E-3</v>
      </c>
      <c r="E153" s="165">
        <f t="shared" si="60"/>
        <v>0</v>
      </c>
      <c r="F153" s="165">
        <f t="shared" si="60"/>
        <v>0</v>
      </c>
      <c r="G153" s="165">
        <f t="shared" si="53"/>
        <v>8.4745762711864406E-3</v>
      </c>
      <c r="H153" s="237">
        <f t="shared" si="54"/>
        <v>0</v>
      </c>
      <c r="I153" s="165">
        <f t="shared" si="54"/>
        <v>0</v>
      </c>
      <c r="J153" s="165">
        <f t="shared" si="54"/>
        <v>0</v>
      </c>
      <c r="K153" s="165">
        <f t="shared" si="55"/>
        <v>1.2500000000000001E-2</v>
      </c>
      <c r="L153" s="237">
        <f t="shared" si="56"/>
        <v>0</v>
      </c>
      <c r="M153" s="165">
        <f t="shared" si="56"/>
        <v>0</v>
      </c>
      <c r="N153" s="165">
        <f t="shared" si="56"/>
        <v>0</v>
      </c>
      <c r="O153" s="165">
        <f t="shared" si="57"/>
        <v>0</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411</v>
      </c>
      <c r="C154" s="166">
        <f t="shared" ref="C154:F154" si="61">IFERROR(C136/C$149,"-")</f>
        <v>3.1496062992125984E-3</v>
      </c>
      <c r="D154" s="275">
        <f t="shared" si="61"/>
        <v>6.9678523574240019E-3</v>
      </c>
      <c r="E154" s="275">
        <f t="shared" si="61"/>
        <v>0</v>
      </c>
      <c r="F154" s="275">
        <f t="shared" si="61"/>
        <v>7.6535961417487945E-3</v>
      </c>
      <c r="G154" s="275">
        <f t="shared" si="53"/>
        <v>8.4745762711864406E-3</v>
      </c>
      <c r="H154" s="238">
        <f t="shared" si="54"/>
        <v>0</v>
      </c>
      <c r="I154" s="275">
        <f t="shared" si="54"/>
        <v>8.4817642069550461E-3</v>
      </c>
      <c r="J154" s="275">
        <f t="shared" si="54"/>
        <v>2.4295432458697766E-2</v>
      </c>
      <c r="K154" s="275">
        <f t="shared" si="55"/>
        <v>0</v>
      </c>
      <c r="L154" s="238">
        <f t="shared" si="56"/>
        <v>0</v>
      </c>
      <c r="M154" s="275">
        <f t="shared" si="56"/>
        <v>1.1876484560570073E-2</v>
      </c>
      <c r="N154" s="275">
        <f t="shared" si="56"/>
        <v>0</v>
      </c>
      <c r="O154" s="275">
        <f t="shared" si="57"/>
        <v>5.2631578947368418E-2</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412</v>
      </c>
      <c r="C155" s="124">
        <f t="shared" ref="C155:F155" si="62">IFERROR(C137/C$149,"-")</f>
        <v>0</v>
      </c>
      <c r="D155" s="165">
        <f t="shared" si="62"/>
        <v>0</v>
      </c>
      <c r="E155" s="165">
        <f t="shared" si="62"/>
        <v>0</v>
      </c>
      <c r="F155" s="165">
        <f t="shared" si="62"/>
        <v>0</v>
      </c>
      <c r="G155" s="165">
        <f t="shared" si="53"/>
        <v>0</v>
      </c>
      <c r="H155" s="237">
        <f t="shared" si="54"/>
        <v>0</v>
      </c>
      <c r="I155" s="165">
        <f t="shared" si="54"/>
        <v>0</v>
      </c>
      <c r="J155" s="165">
        <f t="shared" si="54"/>
        <v>0</v>
      </c>
      <c r="K155" s="165">
        <f t="shared" si="55"/>
        <v>0</v>
      </c>
      <c r="L155" s="237">
        <f t="shared" si="56"/>
        <v>0</v>
      </c>
      <c r="M155" s="165">
        <f t="shared" si="56"/>
        <v>0</v>
      </c>
      <c r="N155" s="165">
        <f t="shared" si="56"/>
        <v>0</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413</v>
      </c>
      <c r="C156" s="166">
        <f t="shared" ref="C156:F156" si="63">IFERROR(C138/C$149,"-")</f>
        <v>3.1496062992125984E-3</v>
      </c>
      <c r="D156" s="275">
        <f t="shared" si="63"/>
        <v>6.5249193953605233E-2</v>
      </c>
      <c r="E156" s="275">
        <f t="shared" si="63"/>
        <v>2.1387106630003055E-3</v>
      </c>
      <c r="F156" s="275">
        <f t="shared" si="63"/>
        <v>0</v>
      </c>
      <c r="G156" s="275">
        <f t="shared" si="53"/>
        <v>0</v>
      </c>
      <c r="H156" s="238">
        <f t="shared" si="54"/>
        <v>4.9352567430230088E-2</v>
      </c>
      <c r="I156" s="275">
        <f t="shared" si="54"/>
        <v>8.4817642069550461E-3</v>
      </c>
      <c r="J156" s="275">
        <f t="shared" si="54"/>
        <v>0</v>
      </c>
      <c r="K156" s="275">
        <f t="shared" si="55"/>
        <v>0</v>
      </c>
      <c r="L156" s="238">
        <f t="shared" si="56"/>
        <v>0</v>
      </c>
      <c r="M156" s="275">
        <f t="shared" si="56"/>
        <v>0</v>
      </c>
      <c r="N156" s="275">
        <f t="shared" si="56"/>
        <v>0</v>
      </c>
      <c r="O156" s="275">
        <f t="shared" si="57"/>
        <v>0</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414</v>
      </c>
      <c r="C157" s="124">
        <f t="shared" ref="C157:F157" si="64">IFERROR(C139/C$149,"-")</f>
        <v>2.2047244094488189E-2</v>
      </c>
      <c r="D157" s="165">
        <f t="shared" si="64"/>
        <v>2.3074386567289173E-2</v>
      </c>
      <c r="E157" s="165">
        <f t="shared" si="64"/>
        <v>7.241063244729605E-2</v>
      </c>
      <c r="F157" s="165">
        <f t="shared" si="64"/>
        <v>5.5147829733696793E-2</v>
      </c>
      <c r="G157" s="165">
        <f t="shared" si="53"/>
        <v>5.9322033898305086E-2</v>
      </c>
      <c r="H157" s="237">
        <f t="shared" si="54"/>
        <v>4.3386390389775605E-2</v>
      </c>
      <c r="I157" s="165">
        <f t="shared" si="54"/>
        <v>3.5623409669211195E-2</v>
      </c>
      <c r="J157" s="165">
        <f t="shared" si="54"/>
        <v>2.4295432458697766E-2</v>
      </c>
      <c r="K157" s="165">
        <f t="shared" si="55"/>
        <v>6.25E-2</v>
      </c>
      <c r="L157" s="237">
        <f t="shared" si="56"/>
        <v>6.9828639453651198E-2</v>
      </c>
      <c r="M157" s="165">
        <f t="shared" si="56"/>
        <v>8.7885985748218542E-2</v>
      </c>
      <c r="N157" s="165">
        <f t="shared" si="56"/>
        <v>7.8667283664969917E-2</v>
      </c>
      <c r="O157" s="165">
        <f t="shared" si="57"/>
        <v>0</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415</v>
      </c>
      <c r="C158" s="166">
        <f t="shared" ref="C158:F158" si="65">IFERROR(C140/C$149,"-")</f>
        <v>1.5748031496062992E-3</v>
      </c>
      <c r="D158" s="275">
        <f t="shared" si="65"/>
        <v>0</v>
      </c>
      <c r="E158" s="275">
        <f t="shared" si="65"/>
        <v>3.0553009471432934E-3</v>
      </c>
      <c r="F158" s="275">
        <f t="shared" si="65"/>
        <v>1.3629691759278677E-3</v>
      </c>
      <c r="G158" s="275">
        <f t="shared" si="53"/>
        <v>8.4745762711864406E-3</v>
      </c>
      <c r="H158" s="238">
        <f t="shared" si="54"/>
        <v>0</v>
      </c>
      <c r="I158" s="275">
        <f t="shared" si="54"/>
        <v>8.4817642069550461E-3</v>
      </c>
      <c r="J158" s="275">
        <f t="shared" si="54"/>
        <v>0</v>
      </c>
      <c r="K158" s="275">
        <f t="shared" si="55"/>
        <v>1.2500000000000001E-2</v>
      </c>
      <c r="L158" s="238">
        <f t="shared" si="56"/>
        <v>0</v>
      </c>
      <c r="M158" s="275">
        <f t="shared" si="56"/>
        <v>0</v>
      </c>
      <c r="N158" s="275">
        <f t="shared" si="56"/>
        <v>0</v>
      </c>
      <c r="O158" s="275">
        <f t="shared" si="57"/>
        <v>0</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416</v>
      </c>
      <c r="C159" s="124">
        <f t="shared" ref="C159:F159" si="66">IFERROR(C141/C$149,"-")</f>
        <v>1.5748031496062992E-3</v>
      </c>
      <c r="D159" s="165">
        <f t="shared" si="66"/>
        <v>3.3956012896742323E-3</v>
      </c>
      <c r="E159" s="165">
        <f t="shared" si="66"/>
        <v>0</v>
      </c>
      <c r="F159" s="165">
        <f t="shared" si="66"/>
        <v>0</v>
      </c>
      <c r="G159" s="165">
        <f t="shared" si="53"/>
        <v>0</v>
      </c>
      <c r="H159" s="237">
        <f t="shared" si="54"/>
        <v>0</v>
      </c>
      <c r="I159" s="165">
        <f t="shared" si="54"/>
        <v>0</v>
      </c>
      <c r="J159" s="165">
        <f t="shared" si="54"/>
        <v>0</v>
      </c>
      <c r="K159" s="165">
        <f t="shared" si="55"/>
        <v>0</v>
      </c>
      <c r="L159" s="237">
        <f t="shared" si="56"/>
        <v>0</v>
      </c>
      <c r="M159" s="165">
        <f t="shared" si="56"/>
        <v>0</v>
      </c>
      <c r="N159" s="165">
        <f t="shared" si="56"/>
        <v>0</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417</v>
      </c>
      <c r="C160" s="166">
        <f t="shared" ref="C160:F160" si="67">IFERROR(C142/C$149,"-")</f>
        <v>0</v>
      </c>
      <c r="D160" s="275">
        <f t="shared" si="67"/>
        <v>0</v>
      </c>
      <c r="E160" s="275">
        <f t="shared" si="67"/>
        <v>2.1387106630003055E-3</v>
      </c>
      <c r="F160" s="275">
        <f t="shared" si="67"/>
        <v>0</v>
      </c>
      <c r="G160" s="275">
        <f t="shared" si="53"/>
        <v>0</v>
      </c>
      <c r="H160" s="238">
        <f t="shared" si="54"/>
        <v>0</v>
      </c>
      <c r="I160" s="275">
        <f t="shared" si="54"/>
        <v>0</v>
      </c>
      <c r="J160" s="275">
        <f t="shared" si="54"/>
        <v>0</v>
      </c>
      <c r="K160" s="275">
        <f t="shared" si="55"/>
        <v>0</v>
      </c>
      <c r="L160" s="238">
        <f t="shared" si="56"/>
        <v>0</v>
      </c>
      <c r="M160" s="275">
        <f t="shared" si="56"/>
        <v>0</v>
      </c>
      <c r="N160" s="275">
        <f t="shared" si="56"/>
        <v>0</v>
      </c>
      <c r="O160" s="275">
        <f t="shared" si="57"/>
        <v>0</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418</v>
      </c>
      <c r="C161" s="124">
        <f t="shared" ref="C161:F161" si="68">IFERROR(C143/C$149,"-")</f>
        <v>1.7322834645669291E-2</v>
      </c>
      <c r="D161" s="165">
        <f t="shared" si="68"/>
        <v>0</v>
      </c>
      <c r="E161" s="165">
        <f t="shared" si="68"/>
        <v>5.194011610143599E-3</v>
      </c>
      <c r="F161" s="165">
        <f t="shared" si="68"/>
        <v>6.2906269658209273E-3</v>
      </c>
      <c r="G161" s="165">
        <f t="shared" si="53"/>
        <v>4.2372881355932202E-2</v>
      </c>
      <c r="H161" s="237">
        <f t="shared" si="54"/>
        <v>0</v>
      </c>
      <c r="I161" s="165">
        <f t="shared" si="54"/>
        <v>8.4817642069550461E-3</v>
      </c>
      <c r="J161" s="165">
        <f t="shared" si="54"/>
        <v>2.4295432458697766E-2</v>
      </c>
      <c r="K161" s="165">
        <f t="shared" si="55"/>
        <v>6.25E-2</v>
      </c>
      <c r="L161" s="237">
        <f t="shared" si="56"/>
        <v>0</v>
      </c>
      <c r="M161" s="165">
        <f t="shared" si="56"/>
        <v>0</v>
      </c>
      <c r="N161" s="165">
        <f t="shared" si="56"/>
        <v>0</v>
      </c>
      <c r="O161" s="165">
        <f t="shared" si="57"/>
        <v>0</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419</v>
      </c>
      <c r="C162" s="166">
        <f t="shared" ref="C162:F162" si="69">IFERROR(C144/C$149,"-")</f>
        <v>0.36377952755905513</v>
      </c>
      <c r="D162" s="275">
        <f t="shared" si="69"/>
        <v>0.2245807511933674</v>
      </c>
      <c r="E162" s="275">
        <f t="shared" si="69"/>
        <v>0.59914451573479988</v>
      </c>
      <c r="F162" s="275">
        <f t="shared" si="69"/>
        <v>0.79094149716921791</v>
      </c>
      <c r="G162" s="275">
        <f t="shared" si="53"/>
        <v>0.56779661016949157</v>
      </c>
      <c r="H162" s="238">
        <f t="shared" si="54"/>
        <v>0.3082415131862748</v>
      </c>
      <c r="I162" s="275">
        <f t="shared" si="54"/>
        <v>0.54877014418999148</v>
      </c>
      <c r="J162" s="275">
        <f t="shared" si="54"/>
        <v>0.67638483965014584</v>
      </c>
      <c r="K162" s="275">
        <f t="shared" si="55"/>
        <v>0.53749999999999998</v>
      </c>
      <c r="L162" s="238">
        <f t="shared" si="56"/>
        <v>0.47873395779163136</v>
      </c>
      <c r="M162" s="275">
        <f t="shared" si="56"/>
        <v>0.65676959619952502</v>
      </c>
      <c r="N162" s="275">
        <f t="shared" si="56"/>
        <v>0.8408144377602963</v>
      </c>
      <c r="O162" s="275">
        <f t="shared" si="57"/>
        <v>0.68421052631578949</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420</v>
      </c>
      <c r="C163" s="124">
        <f t="shared" ref="C163:F163" si="70">IFERROR(C145/C$149,"-")</f>
        <v>6.2992125984251968E-3</v>
      </c>
      <c r="D163" s="165">
        <f t="shared" si="70"/>
        <v>1.1671970521731849E-2</v>
      </c>
      <c r="E163" s="165">
        <f t="shared" si="70"/>
        <v>2.1387106630003055E-3</v>
      </c>
      <c r="F163" s="165">
        <f t="shared" si="70"/>
        <v>4.1937513105472848E-3</v>
      </c>
      <c r="G163" s="165">
        <f t="shared" si="53"/>
        <v>0</v>
      </c>
      <c r="H163" s="237">
        <f t="shared" si="54"/>
        <v>3.6557457355725991E-3</v>
      </c>
      <c r="I163" s="165">
        <f t="shared" si="54"/>
        <v>8.4817642069550461E-3</v>
      </c>
      <c r="J163" s="165">
        <f t="shared" si="54"/>
        <v>1.6196954972465177E-2</v>
      </c>
      <c r="K163" s="165">
        <f t="shared" si="55"/>
        <v>0</v>
      </c>
      <c r="L163" s="237">
        <f t="shared" si="56"/>
        <v>0</v>
      </c>
      <c r="M163" s="165">
        <f t="shared" si="56"/>
        <v>0</v>
      </c>
      <c r="N163" s="165">
        <f t="shared" si="56"/>
        <v>0</v>
      </c>
      <c r="O163" s="165">
        <f t="shared" si="57"/>
        <v>0</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421</v>
      </c>
      <c r="C164" s="166">
        <f t="shared" ref="C164:F164" si="71">IFERROR(C146/C$149,"-")</f>
        <v>0</v>
      </c>
      <c r="D164" s="275">
        <f>IFERROR(D146/D$149,"-")</f>
        <v>1.1318670965580772E-3</v>
      </c>
      <c r="E164" s="275">
        <f t="shared" si="71"/>
        <v>0</v>
      </c>
      <c r="F164" s="275">
        <f t="shared" si="71"/>
        <v>0</v>
      </c>
      <c r="G164" s="275">
        <f t="shared" si="53"/>
        <v>0</v>
      </c>
      <c r="H164" s="238">
        <f t="shared" si="54"/>
        <v>0</v>
      </c>
      <c r="I164" s="275">
        <f t="shared" si="54"/>
        <v>8.4817642069550461E-3</v>
      </c>
      <c r="J164" s="275">
        <f t="shared" si="54"/>
        <v>0</v>
      </c>
      <c r="K164" s="275">
        <f t="shared" si="55"/>
        <v>0</v>
      </c>
      <c r="L164" s="238">
        <f t="shared" si="56"/>
        <v>0</v>
      </c>
      <c r="M164" s="275">
        <f t="shared" si="56"/>
        <v>0</v>
      </c>
      <c r="N164" s="275">
        <f t="shared" si="56"/>
        <v>0</v>
      </c>
      <c r="O164" s="275">
        <f t="shared" si="57"/>
        <v>0</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422</v>
      </c>
      <c r="C165" s="124">
        <f t="shared" ref="C165:F165" si="73">IFERROR(C147/C$149,"-")</f>
        <v>4.7244094488188976E-3</v>
      </c>
      <c r="D165" s="165">
        <f t="shared" si="73"/>
        <v>8.0997194539820794E-3</v>
      </c>
      <c r="E165" s="165">
        <f t="shared" si="73"/>
        <v>7.0882981973724404E-2</v>
      </c>
      <c r="F165" s="165">
        <f t="shared" si="73"/>
        <v>1.8662193331935417E-2</v>
      </c>
      <c r="G165" s="165">
        <f t="shared" si="53"/>
        <v>0.13559322033898305</v>
      </c>
      <c r="H165" s="237">
        <f t="shared" si="54"/>
        <v>0</v>
      </c>
      <c r="I165" s="165">
        <f t="shared" si="54"/>
        <v>5.0890585241730277E-2</v>
      </c>
      <c r="J165" s="165">
        <f t="shared" si="54"/>
        <v>2.4295432458697766E-2</v>
      </c>
      <c r="K165" s="165">
        <f t="shared" si="55"/>
        <v>0.13750000000000001</v>
      </c>
      <c r="L165" s="237">
        <f t="shared" si="56"/>
        <v>0</v>
      </c>
      <c r="M165" s="165">
        <f t="shared" si="56"/>
        <v>3.3254156769596199E-2</v>
      </c>
      <c r="N165" s="165">
        <f t="shared" si="56"/>
        <v>1.1568718186024989E-2</v>
      </c>
      <c r="O165" s="165">
        <f t="shared" si="57"/>
        <v>5.2631578947368418E-2</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164</v>
      </c>
      <c r="C166" s="266">
        <f t="shared" ref="C166:F166" si="74">IFERROR(C148/C$149,"-")</f>
        <v>0.54645669291338583</v>
      </c>
      <c r="D166" s="176">
        <f t="shared" si="74"/>
        <v>0.64524406456745675</v>
      </c>
      <c r="E166" s="176">
        <f t="shared" si="74"/>
        <v>0.19553926061717078</v>
      </c>
      <c r="F166" s="176">
        <f t="shared" si="74"/>
        <v>7.1713147410358571E-2</v>
      </c>
      <c r="G166" s="176">
        <f t="shared" si="53"/>
        <v>0.11864406779661017</v>
      </c>
      <c r="H166" s="270">
        <f t="shared" si="54"/>
        <v>0.52303850962557852</v>
      </c>
      <c r="I166" s="176">
        <f t="shared" si="54"/>
        <v>0.27141645462256148</v>
      </c>
      <c r="J166" s="176">
        <f t="shared" si="54"/>
        <v>0.13767411726595402</v>
      </c>
      <c r="K166" s="176">
        <f t="shared" si="55"/>
        <v>0.13750000000000001</v>
      </c>
      <c r="L166" s="270">
        <f t="shared" si="56"/>
        <v>0.43847832670237985</v>
      </c>
      <c r="M166" s="176">
        <f t="shared" si="56"/>
        <v>0.1935866983372922</v>
      </c>
      <c r="N166" s="176">
        <f t="shared" si="56"/>
        <v>5.738084220268394E-2</v>
      </c>
      <c r="O166" s="176">
        <f t="shared" si="57"/>
        <v>5.2631578947368418E-2</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122</v>
      </c>
      <c r="C168" s="790" t="str">
        <f>$A$1</f>
        <v>West Dunbartonshire</v>
      </c>
      <c r="D168" s="767"/>
      <c r="E168" s="767"/>
      <c r="F168" s="767"/>
      <c r="G168" s="767"/>
      <c r="H168" s="767"/>
      <c r="I168" s="767"/>
      <c r="J168" s="767"/>
      <c r="K168" s="767"/>
      <c r="L168" s="767"/>
      <c r="M168" s="767"/>
      <c r="N168" s="767"/>
      <c r="O168" s="790" t="s">
        <v>101</v>
      </c>
      <c r="P168" s="767"/>
      <c r="Q168" s="767"/>
      <c r="R168" s="767"/>
      <c r="S168" s="767"/>
      <c r="T168" s="767"/>
      <c r="U168" s="767"/>
      <c r="V168" s="767"/>
      <c r="W168" s="767"/>
      <c r="X168" s="767"/>
      <c r="Y168" s="767"/>
      <c r="Z168" s="767"/>
    </row>
    <row r="169" spans="2:28" ht="21" customHeight="1" x14ac:dyDescent="0.25">
      <c r="C169" s="792" t="s">
        <v>393</v>
      </c>
      <c r="D169" s="793"/>
      <c r="E169" s="793"/>
      <c r="F169" s="794"/>
      <c r="G169" s="795" t="s">
        <v>394</v>
      </c>
      <c r="H169" s="793"/>
      <c r="I169" s="793"/>
      <c r="J169" s="794"/>
      <c r="K169" s="793" t="s">
        <v>395</v>
      </c>
      <c r="L169" s="793"/>
      <c r="M169" s="793"/>
      <c r="N169" s="793"/>
      <c r="O169" s="792" t="s">
        <v>393</v>
      </c>
      <c r="P169" s="793"/>
      <c r="Q169" s="793"/>
      <c r="R169" s="794"/>
      <c r="S169" s="795" t="s">
        <v>394</v>
      </c>
      <c r="T169" s="793"/>
      <c r="U169" s="793"/>
      <c r="V169" s="794"/>
      <c r="W169" s="793" t="s">
        <v>395</v>
      </c>
      <c r="X169" s="793"/>
      <c r="Y169" s="793"/>
      <c r="Z169" s="793"/>
    </row>
    <row r="170" spans="2:28" ht="15.75" customHeight="1" x14ac:dyDescent="0.25">
      <c r="C170" s="759" t="s">
        <v>108</v>
      </c>
      <c r="D170" s="789"/>
      <c r="E170" s="760" t="s">
        <v>115</v>
      </c>
      <c r="F170" s="761"/>
      <c r="G170" s="762" t="s">
        <v>108</v>
      </c>
      <c r="H170" s="789"/>
      <c r="I170" s="760" t="s">
        <v>115</v>
      </c>
      <c r="J170" s="761"/>
      <c r="K170" s="762" t="s">
        <v>108</v>
      </c>
      <c r="L170" s="789"/>
      <c r="M170" s="760" t="s">
        <v>115</v>
      </c>
      <c r="N170" s="760"/>
      <c r="O170" s="759" t="s">
        <v>108</v>
      </c>
      <c r="P170" s="789"/>
      <c r="Q170" s="760" t="s">
        <v>115</v>
      </c>
      <c r="R170" s="761"/>
      <c r="S170" s="762" t="s">
        <v>108</v>
      </c>
      <c r="T170" s="789"/>
      <c r="U170" s="760" t="s">
        <v>115</v>
      </c>
      <c r="V170" s="761"/>
      <c r="W170" s="762" t="s">
        <v>108</v>
      </c>
      <c r="X170" s="789"/>
      <c r="Y170" s="760" t="s">
        <v>115</v>
      </c>
      <c r="Z170" s="760"/>
    </row>
    <row r="171" spans="2:28" ht="15.75" customHeight="1" thickBot="1" x14ac:dyDescent="0.3">
      <c r="B171" s="5" t="s">
        <v>423</v>
      </c>
      <c r="C171" s="246" t="s">
        <v>113</v>
      </c>
      <c r="D171" s="680" t="s">
        <v>114</v>
      </c>
      <c r="E171" s="232" t="s">
        <v>113</v>
      </c>
      <c r="F171" s="671" t="s">
        <v>114</v>
      </c>
      <c r="G171" s="672" t="s">
        <v>113</v>
      </c>
      <c r="H171" s="680" t="s">
        <v>114</v>
      </c>
      <c r="I171" s="232" t="s">
        <v>113</v>
      </c>
      <c r="J171" s="671" t="s">
        <v>114</v>
      </c>
      <c r="K171" s="672" t="s">
        <v>113</v>
      </c>
      <c r="L171" s="680" t="s">
        <v>114</v>
      </c>
      <c r="M171" s="232" t="s">
        <v>113</v>
      </c>
      <c r="N171" s="232" t="s">
        <v>114</v>
      </c>
      <c r="O171" s="246" t="s">
        <v>113</v>
      </c>
      <c r="P171" s="680" t="s">
        <v>114</v>
      </c>
      <c r="Q171" s="232" t="s">
        <v>113</v>
      </c>
      <c r="R171" s="671" t="s">
        <v>114</v>
      </c>
      <c r="S171" s="672" t="s">
        <v>113</v>
      </c>
      <c r="T171" s="680" t="s">
        <v>114</v>
      </c>
      <c r="U171" s="232" t="s">
        <v>113</v>
      </c>
      <c r="V171" s="671" t="s">
        <v>114</v>
      </c>
      <c r="W171" s="672" t="s">
        <v>113</v>
      </c>
      <c r="X171" s="680" t="s">
        <v>114</v>
      </c>
      <c r="Y171" s="232" t="s">
        <v>113</v>
      </c>
      <c r="Z171" s="232" t="s">
        <v>114</v>
      </c>
    </row>
    <row r="172" spans="2:28" x14ac:dyDescent="0.25">
      <c r="B172" s="413" t="s">
        <v>408</v>
      </c>
      <c r="C172" s="32">
        <v>20</v>
      </c>
      <c r="D172" s="297">
        <v>6</v>
      </c>
      <c r="E172" s="126">
        <f>IFERROR(C172/C$212,"-")</f>
        <v>4.1937513105472855E-2</v>
      </c>
      <c r="F172" s="658">
        <f>IFERROR(D172/D$212,"-")</f>
        <v>5.0847457627118647E-2</v>
      </c>
      <c r="G172" s="63">
        <v>7.96</v>
      </c>
      <c r="H172" s="297">
        <v>3</v>
      </c>
      <c r="I172" s="126">
        <f>IFERROR(G172/G$212,"-")</f>
        <v>6.4463880790411404E-2</v>
      </c>
      <c r="J172" s="658">
        <f>IFERROR(H172/H$212,"-")</f>
        <v>3.7499999999999999E-2</v>
      </c>
      <c r="K172" s="63">
        <v>1</v>
      </c>
      <c r="L172" s="297">
        <v>3</v>
      </c>
      <c r="M172" s="126">
        <f>IFERROR(K172/K$212,"-")</f>
        <v>1.1568718186024987E-2</v>
      </c>
      <c r="N172" s="126">
        <f>IFERROR(L172/L$212,"-")</f>
        <v>0.15789473684210525</v>
      </c>
      <c r="O172" s="32">
        <v>157.69999999999999</v>
      </c>
      <c r="P172" s="297">
        <v>129.321</v>
      </c>
      <c r="Q172" s="126">
        <f>IFERROR(O172/O$212,"-")</f>
        <v>3.072846133611324E-2</v>
      </c>
      <c r="R172" s="658">
        <f>IFERROR(P172/P$212,"-")</f>
        <v>7.9840197364034401E-2</v>
      </c>
      <c r="S172" s="63">
        <v>102.56</v>
      </c>
      <c r="T172" s="297">
        <v>73.927000000000007</v>
      </c>
      <c r="U172" s="126">
        <f>IFERROR(S172/S$212,"-")</f>
        <v>3.954303428014018E-2</v>
      </c>
      <c r="V172" s="658">
        <f>IFERROR(T172/T$212,"-")</f>
        <v>3.79518964192039E-2</v>
      </c>
      <c r="W172" s="63">
        <v>14</v>
      </c>
      <c r="X172" s="297">
        <v>90</v>
      </c>
      <c r="Y172" s="126">
        <f>IFERROR(W172/W$212,"-")</f>
        <v>1.6904333546649924E-2</v>
      </c>
      <c r="Z172" s="126">
        <f>IFERROR(X172/X$212,"-")</f>
        <v>0.12138688563062509</v>
      </c>
    </row>
    <row r="173" spans="2:28" x14ac:dyDescent="0.25">
      <c r="B173" s="263" t="s">
        <v>409</v>
      </c>
      <c r="C173" s="30">
        <v>1</v>
      </c>
      <c r="D173" s="298">
        <v>0</v>
      </c>
      <c r="E173" s="127">
        <f t="shared" ref="E173:F211" si="75">IFERROR(C173/C$212,"-")</f>
        <v>2.0968756552736424E-3</v>
      </c>
      <c r="F173" s="659">
        <f t="shared" si="75"/>
        <v>0</v>
      </c>
      <c r="G173" s="64">
        <v>1</v>
      </c>
      <c r="H173" s="298">
        <v>0</v>
      </c>
      <c r="I173" s="127">
        <f t="shared" ref="I173:I211" si="76">IFERROR(G173/G$212,"-")</f>
        <v>8.0984774862325887E-3</v>
      </c>
      <c r="J173" s="659">
        <f t="shared" ref="J173:J211" si="77">IFERROR(H173/H$212,"-")</f>
        <v>0</v>
      </c>
      <c r="K173" s="64">
        <v>0</v>
      </c>
      <c r="L173" s="298">
        <v>0</v>
      </c>
      <c r="M173" s="127">
        <f t="shared" ref="M173:M211" si="78">IFERROR(K173/K$212,"-")</f>
        <v>0</v>
      </c>
      <c r="N173" s="127">
        <f t="shared" ref="N173:N211" si="79">IFERROR(L173/L$212,"-")</f>
        <v>0</v>
      </c>
      <c r="O173" s="30">
        <v>17.3</v>
      </c>
      <c r="P173" s="298">
        <v>2.8940000000000001</v>
      </c>
      <c r="Q173" s="127">
        <f t="shared" ref="Q173:Q211" si="80">IFERROR(O173/O$212,"-")</f>
        <v>3.3709726132831901E-3</v>
      </c>
      <c r="R173" s="659">
        <f t="shared" ref="R173:R211" si="81">IFERROR(P173/P$212,"-")</f>
        <v>1.7866976838372389E-3</v>
      </c>
      <c r="S173" s="64">
        <v>12</v>
      </c>
      <c r="T173" s="298">
        <v>8.9369999999999994</v>
      </c>
      <c r="U173" s="127">
        <f t="shared" ref="U173:U211" si="82">IFERROR(S173/S$212,"-")</f>
        <v>4.6267200795795842E-3</v>
      </c>
      <c r="V173" s="659">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410</v>
      </c>
      <c r="C174" s="32">
        <v>0</v>
      </c>
      <c r="D174" s="297">
        <v>1</v>
      </c>
      <c r="E174" s="126">
        <f t="shared" si="75"/>
        <v>0</v>
      </c>
      <c r="F174" s="658">
        <f t="shared" si="75"/>
        <v>8.4745762711864406E-3</v>
      </c>
      <c r="G174" s="63">
        <v>0</v>
      </c>
      <c r="H174" s="297">
        <v>1</v>
      </c>
      <c r="I174" s="126">
        <f t="shared" si="76"/>
        <v>0</v>
      </c>
      <c r="J174" s="658">
        <f t="shared" si="77"/>
        <v>1.2500000000000001E-2</v>
      </c>
      <c r="K174" s="63">
        <v>0</v>
      </c>
      <c r="L174" s="297">
        <v>0</v>
      </c>
      <c r="M174" s="126">
        <f t="shared" si="78"/>
        <v>0</v>
      </c>
      <c r="N174" s="126">
        <f t="shared" si="79"/>
        <v>0</v>
      </c>
      <c r="O174" s="32">
        <v>16.05</v>
      </c>
      <c r="P174" s="297">
        <v>6.4269999999999996</v>
      </c>
      <c r="Q174" s="126">
        <f t="shared" si="80"/>
        <v>3.1274052279303588E-3</v>
      </c>
      <c r="R174" s="658">
        <f t="shared" si="81"/>
        <v>3.96790117968968E-3</v>
      </c>
      <c r="S174" s="63">
        <v>6.95</v>
      </c>
      <c r="T174" s="297">
        <v>8.2469999999999999</v>
      </c>
      <c r="U174" s="126">
        <f t="shared" si="82"/>
        <v>2.6796420460898428E-3</v>
      </c>
      <c r="V174" s="658">
        <f t="shared" si="83"/>
        <v>4.2337615454323121E-3</v>
      </c>
      <c r="W174" s="63">
        <v>0</v>
      </c>
      <c r="X174" s="297">
        <v>1.48</v>
      </c>
      <c r="Y174" s="126">
        <f t="shared" si="84"/>
        <v>0</v>
      </c>
      <c r="Z174" s="126">
        <f t="shared" si="85"/>
        <v>1.9961398970369461E-3</v>
      </c>
    </row>
    <row r="175" spans="2:28" x14ac:dyDescent="0.25">
      <c r="B175" s="263" t="s">
        <v>411</v>
      </c>
      <c r="C175" s="30">
        <v>3.65</v>
      </c>
      <c r="D175" s="298">
        <v>1</v>
      </c>
      <c r="E175" s="127">
        <f t="shared" si="75"/>
        <v>7.6535961417487954E-3</v>
      </c>
      <c r="F175" s="659">
        <f t="shared" si="75"/>
        <v>8.4745762711864406E-3</v>
      </c>
      <c r="G175" s="64">
        <v>3</v>
      </c>
      <c r="H175" s="298">
        <v>0</v>
      </c>
      <c r="I175" s="127">
        <f t="shared" si="76"/>
        <v>2.4295432458697766E-2</v>
      </c>
      <c r="J175" s="659">
        <f t="shared" si="77"/>
        <v>0</v>
      </c>
      <c r="K175" s="64">
        <v>0</v>
      </c>
      <c r="L175" s="298">
        <v>1</v>
      </c>
      <c r="M175" s="127">
        <f t="shared" si="78"/>
        <v>0</v>
      </c>
      <c r="N175" s="127">
        <f t="shared" si="79"/>
        <v>5.2631578947368418E-2</v>
      </c>
      <c r="O175" s="30">
        <v>31.5</v>
      </c>
      <c r="P175" s="298">
        <v>3.8940000000000001</v>
      </c>
      <c r="Q175" s="127">
        <f t="shared" si="80"/>
        <v>6.1378981108913579E-3</v>
      </c>
      <c r="R175" s="659">
        <f t="shared" si="81"/>
        <v>2.4040776713414678E-3</v>
      </c>
      <c r="S175" s="64">
        <v>14.85</v>
      </c>
      <c r="T175" s="298">
        <v>9.9469999999999992</v>
      </c>
      <c r="U175" s="127">
        <f t="shared" si="82"/>
        <v>5.7255660984797353E-3</v>
      </c>
      <c r="V175" s="659">
        <f t="shared" si="83"/>
        <v>5.1064903713368744E-3</v>
      </c>
      <c r="W175" s="64">
        <v>1</v>
      </c>
      <c r="X175" s="298">
        <v>1</v>
      </c>
      <c r="Y175" s="127">
        <f t="shared" si="84"/>
        <v>1.2074523961892801E-3</v>
      </c>
      <c r="Z175" s="127">
        <f t="shared" si="85"/>
        <v>1.3487431736736121E-3</v>
      </c>
    </row>
    <row r="176" spans="2:28" x14ac:dyDescent="0.25">
      <c r="B176" s="262" t="s">
        <v>412</v>
      </c>
      <c r="C176" s="32">
        <v>0</v>
      </c>
      <c r="D176" s="297">
        <v>0</v>
      </c>
      <c r="E176" s="126">
        <f t="shared" si="75"/>
        <v>0</v>
      </c>
      <c r="F176" s="658">
        <f t="shared" si="75"/>
        <v>0</v>
      </c>
      <c r="G176" s="63">
        <v>0</v>
      </c>
      <c r="H176" s="297">
        <v>0</v>
      </c>
      <c r="I176" s="126">
        <f t="shared" si="76"/>
        <v>0</v>
      </c>
      <c r="J176" s="658">
        <f t="shared" si="77"/>
        <v>0</v>
      </c>
      <c r="K176" s="63">
        <v>0</v>
      </c>
      <c r="L176" s="297">
        <v>0</v>
      </c>
      <c r="M176" s="126">
        <f t="shared" si="78"/>
        <v>0</v>
      </c>
      <c r="N176" s="126">
        <f t="shared" si="79"/>
        <v>0</v>
      </c>
      <c r="O176" s="32">
        <v>1</v>
      </c>
      <c r="P176" s="297">
        <v>0</v>
      </c>
      <c r="Q176" s="126">
        <f t="shared" si="80"/>
        <v>1.9485390828226533E-4</v>
      </c>
      <c r="R176" s="658">
        <f t="shared" si="81"/>
        <v>0</v>
      </c>
      <c r="S176" s="63">
        <v>2</v>
      </c>
      <c r="T176" s="297">
        <v>1</v>
      </c>
      <c r="U176" s="126">
        <f t="shared" si="82"/>
        <v>7.7112001326326411E-4</v>
      </c>
      <c r="V176" s="658">
        <f t="shared" si="83"/>
        <v>5.1336989759091941E-4</v>
      </c>
      <c r="W176" s="63">
        <v>0</v>
      </c>
      <c r="X176" s="297">
        <v>0</v>
      </c>
      <c r="Y176" s="126">
        <f t="shared" si="84"/>
        <v>0</v>
      </c>
      <c r="Z176" s="126">
        <f t="shared" si="85"/>
        <v>0</v>
      </c>
    </row>
    <row r="177" spans="2:26" x14ac:dyDescent="0.25">
      <c r="B177" s="440" t="s">
        <v>413</v>
      </c>
      <c r="C177" s="650">
        <v>0</v>
      </c>
      <c r="D177" s="685">
        <v>0</v>
      </c>
      <c r="E177" s="441">
        <f t="shared" si="75"/>
        <v>0</v>
      </c>
      <c r="F177" s="660">
        <f t="shared" si="75"/>
        <v>0</v>
      </c>
      <c r="G177" s="673">
        <v>0</v>
      </c>
      <c r="H177" s="685">
        <v>0</v>
      </c>
      <c r="I177" s="441">
        <f t="shared" si="76"/>
        <v>0</v>
      </c>
      <c r="J177" s="660">
        <f t="shared" si="77"/>
        <v>0</v>
      </c>
      <c r="K177" s="673">
        <v>0</v>
      </c>
      <c r="L177" s="685">
        <v>0</v>
      </c>
      <c r="M177" s="441">
        <f t="shared" si="78"/>
        <v>0</v>
      </c>
      <c r="N177" s="441">
        <f t="shared" si="79"/>
        <v>0</v>
      </c>
      <c r="O177" s="650">
        <v>200.65</v>
      </c>
      <c r="P177" s="685">
        <v>22.895</v>
      </c>
      <c r="Q177" s="441">
        <f t="shared" si="80"/>
        <v>3.9097436696836539E-2</v>
      </c>
      <c r="R177" s="660">
        <f t="shared" si="81"/>
        <v>1.4134914813909324E-2</v>
      </c>
      <c r="S177" s="673">
        <v>48.15</v>
      </c>
      <c r="T177" s="685">
        <v>34.543999999999997</v>
      </c>
      <c r="U177" s="441">
        <f t="shared" si="82"/>
        <v>1.8564714319313082E-2</v>
      </c>
      <c r="V177" s="660">
        <f t="shared" si="83"/>
        <v>1.7733849742380715E-2</v>
      </c>
      <c r="W177" s="673">
        <v>16.350000000000001</v>
      </c>
      <c r="X177" s="685">
        <v>11.134</v>
      </c>
      <c r="Y177" s="441">
        <f t="shared" si="84"/>
        <v>1.9741846677694731E-2</v>
      </c>
      <c r="Z177" s="441">
        <f t="shared" si="85"/>
        <v>1.5016906495681999E-2</v>
      </c>
    </row>
    <row r="178" spans="2:26" x14ac:dyDescent="0.25">
      <c r="B178" s="407" t="s">
        <v>424</v>
      </c>
      <c r="C178" s="651">
        <v>0</v>
      </c>
      <c r="D178" s="686">
        <v>0</v>
      </c>
      <c r="E178" s="416">
        <f t="shared" si="75"/>
        <v>0</v>
      </c>
      <c r="F178" s="661">
        <f t="shared" si="75"/>
        <v>0</v>
      </c>
      <c r="G178" s="674">
        <v>0</v>
      </c>
      <c r="H178" s="686">
        <v>0</v>
      </c>
      <c r="I178" s="416">
        <f t="shared" si="76"/>
        <v>0</v>
      </c>
      <c r="J178" s="661">
        <f t="shared" si="77"/>
        <v>0</v>
      </c>
      <c r="K178" s="674">
        <v>0</v>
      </c>
      <c r="L178" s="686">
        <v>0</v>
      </c>
      <c r="M178" s="416">
        <f t="shared" si="78"/>
        <v>0</v>
      </c>
      <c r="N178" s="416">
        <f t="shared" si="79"/>
        <v>0</v>
      </c>
      <c r="O178" s="651">
        <v>1</v>
      </c>
      <c r="P178" s="686">
        <v>0</v>
      </c>
      <c r="Q178" s="416">
        <f t="shared" si="80"/>
        <v>1.9485390828226533E-4</v>
      </c>
      <c r="R178" s="661">
        <f t="shared" si="81"/>
        <v>0</v>
      </c>
      <c r="S178" s="674">
        <v>0</v>
      </c>
      <c r="T178" s="686">
        <v>0</v>
      </c>
      <c r="U178" s="416">
        <f t="shared" si="82"/>
        <v>0</v>
      </c>
      <c r="V178" s="661">
        <f t="shared" si="83"/>
        <v>0</v>
      </c>
      <c r="W178" s="674">
        <v>0</v>
      </c>
      <c r="X178" s="686">
        <v>0</v>
      </c>
      <c r="Y178" s="416">
        <f t="shared" si="84"/>
        <v>0</v>
      </c>
      <c r="Z178" s="416">
        <f t="shared" si="85"/>
        <v>0</v>
      </c>
    </row>
    <row r="179" spans="2:26" x14ac:dyDescent="0.25">
      <c r="B179" s="404" t="s">
        <v>425</v>
      </c>
      <c r="C179" s="652">
        <v>0</v>
      </c>
      <c r="D179" s="687">
        <v>0</v>
      </c>
      <c r="E179" s="417">
        <f t="shared" si="75"/>
        <v>0</v>
      </c>
      <c r="F179" s="662">
        <f t="shared" si="75"/>
        <v>0</v>
      </c>
      <c r="G179" s="675">
        <v>0</v>
      </c>
      <c r="H179" s="687">
        <v>0</v>
      </c>
      <c r="I179" s="417">
        <f t="shared" si="76"/>
        <v>0</v>
      </c>
      <c r="J179" s="662">
        <f t="shared" si="77"/>
        <v>0</v>
      </c>
      <c r="K179" s="675">
        <v>0</v>
      </c>
      <c r="L179" s="687">
        <v>0</v>
      </c>
      <c r="M179" s="417">
        <f t="shared" si="78"/>
        <v>0</v>
      </c>
      <c r="N179" s="417">
        <f t="shared" si="79"/>
        <v>0</v>
      </c>
      <c r="O179" s="652">
        <v>28.15</v>
      </c>
      <c r="P179" s="687">
        <v>21.895</v>
      </c>
      <c r="Q179" s="417">
        <f t="shared" si="80"/>
        <v>5.4851375181457687E-3</v>
      </c>
      <c r="R179" s="662">
        <f t="shared" si="81"/>
        <v>1.3517534826405095E-2</v>
      </c>
      <c r="S179" s="675">
        <v>15.65</v>
      </c>
      <c r="T179" s="687">
        <v>32.543999999999997</v>
      </c>
      <c r="U179" s="417">
        <f t="shared" si="82"/>
        <v>6.0340141037850412E-3</v>
      </c>
      <c r="V179" s="662">
        <f t="shared" si="83"/>
        <v>1.670710994719888E-2</v>
      </c>
      <c r="W179" s="675">
        <v>3.4</v>
      </c>
      <c r="X179" s="687">
        <v>11.134</v>
      </c>
      <c r="Y179" s="417">
        <f t="shared" si="84"/>
        <v>4.1053381470435527E-3</v>
      </c>
      <c r="Z179" s="417">
        <f t="shared" si="85"/>
        <v>1.5016906495681999E-2</v>
      </c>
    </row>
    <row r="180" spans="2:26" x14ac:dyDescent="0.25">
      <c r="B180" s="404" t="s">
        <v>426</v>
      </c>
      <c r="C180" s="652">
        <v>0</v>
      </c>
      <c r="D180" s="687">
        <v>0</v>
      </c>
      <c r="E180" s="417">
        <f t="shared" si="75"/>
        <v>0</v>
      </c>
      <c r="F180" s="662">
        <f t="shared" si="75"/>
        <v>0</v>
      </c>
      <c r="G180" s="675">
        <v>0</v>
      </c>
      <c r="H180" s="687">
        <v>0</v>
      </c>
      <c r="I180" s="417">
        <f t="shared" si="76"/>
        <v>0</v>
      </c>
      <c r="J180" s="662">
        <f t="shared" si="77"/>
        <v>0</v>
      </c>
      <c r="K180" s="675">
        <v>0</v>
      </c>
      <c r="L180" s="687">
        <v>0</v>
      </c>
      <c r="M180" s="417">
        <f t="shared" si="78"/>
        <v>0</v>
      </c>
      <c r="N180" s="417">
        <f t="shared" si="79"/>
        <v>0</v>
      </c>
      <c r="O180" s="652">
        <v>1</v>
      </c>
      <c r="P180" s="687">
        <v>1</v>
      </c>
      <c r="Q180" s="417">
        <f t="shared" si="80"/>
        <v>1.9485390828226533E-4</v>
      </c>
      <c r="R180" s="662">
        <f t="shared" si="81"/>
        <v>6.1737998750422904E-4</v>
      </c>
      <c r="S180" s="675">
        <v>0</v>
      </c>
      <c r="T180" s="687">
        <v>1</v>
      </c>
      <c r="U180" s="417">
        <f t="shared" si="82"/>
        <v>0</v>
      </c>
      <c r="V180" s="662">
        <f t="shared" si="83"/>
        <v>5.1336989759091941E-4</v>
      </c>
      <c r="W180" s="675">
        <v>0.95</v>
      </c>
      <c r="X180" s="687">
        <v>0</v>
      </c>
      <c r="Y180" s="417">
        <f t="shared" si="84"/>
        <v>1.1470797763798162E-3</v>
      </c>
      <c r="Z180" s="417">
        <f t="shared" si="85"/>
        <v>0</v>
      </c>
    </row>
    <row r="181" spans="2:26" x14ac:dyDescent="0.25">
      <c r="B181" s="404" t="s">
        <v>427</v>
      </c>
      <c r="C181" s="652">
        <v>0</v>
      </c>
      <c r="D181" s="687">
        <v>0</v>
      </c>
      <c r="E181" s="417">
        <f t="shared" si="75"/>
        <v>0</v>
      </c>
      <c r="F181" s="662">
        <f t="shared" si="75"/>
        <v>0</v>
      </c>
      <c r="G181" s="675">
        <v>0</v>
      </c>
      <c r="H181" s="687">
        <v>0</v>
      </c>
      <c r="I181" s="417">
        <f t="shared" si="76"/>
        <v>0</v>
      </c>
      <c r="J181" s="662">
        <f t="shared" si="77"/>
        <v>0</v>
      </c>
      <c r="K181" s="675">
        <v>0</v>
      </c>
      <c r="L181" s="687">
        <v>0</v>
      </c>
      <c r="M181" s="417">
        <f t="shared" si="78"/>
        <v>0</v>
      </c>
      <c r="N181" s="417">
        <f t="shared" si="79"/>
        <v>0</v>
      </c>
      <c r="O181" s="652">
        <v>0</v>
      </c>
      <c r="P181" s="687">
        <v>0</v>
      </c>
      <c r="Q181" s="417">
        <f t="shared" si="80"/>
        <v>0</v>
      </c>
      <c r="R181" s="662">
        <f t="shared" si="81"/>
        <v>0</v>
      </c>
      <c r="S181" s="675">
        <v>0</v>
      </c>
      <c r="T181" s="687">
        <v>0</v>
      </c>
      <c r="U181" s="417">
        <f t="shared" si="82"/>
        <v>0</v>
      </c>
      <c r="V181" s="662">
        <f t="shared" si="83"/>
        <v>0</v>
      </c>
      <c r="W181" s="675">
        <v>0</v>
      </c>
      <c r="X181" s="687">
        <v>0</v>
      </c>
      <c r="Y181" s="417">
        <f t="shared" si="84"/>
        <v>0</v>
      </c>
      <c r="Z181" s="417">
        <f t="shared" si="85"/>
        <v>0</v>
      </c>
    </row>
    <row r="182" spans="2:26" x14ac:dyDescent="0.25">
      <c r="B182" s="408" t="s">
        <v>428</v>
      </c>
      <c r="C182" s="653">
        <v>0</v>
      </c>
      <c r="D182" s="688">
        <v>0</v>
      </c>
      <c r="E182" s="418">
        <f t="shared" si="75"/>
        <v>0</v>
      </c>
      <c r="F182" s="663">
        <f t="shared" si="75"/>
        <v>0</v>
      </c>
      <c r="G182" s="676">
        <v>0</v>
      </c>
      <c r="H182" s="688">
        <v>0</v>
      </c>
      <c r="I182" s="418">
        <f t="shared" si="76"/>
        <v>0</v>
      </c>
      <c r="J182" s="663">
        <f t="shared" si="77"/>
        <v>0</v>
      </c>
      <c r="K182" s="676">
        <v>0</v>
      </c>
      <c r="L182" s="688">
        <v>0</v>
      </c>
      <c r="M182" s="418">
        <f t="shared" si="78"/>
        <v>0</v>
      </c>
      <c r="N182" s="418">
        <f t="shared" si="79"/>
        <v>0</v>
      </c>
      <c r="O182" s="653">
        <v>0.5</v>
      </c>
      <c r="P182" s="688">
        <v>0</v>
      </c>
      <c r="Q182" s="418">
        <f t="shared" si="80"/>
        <v>9.7426954141132665E-5</v>
      </c>
      <c r="R182" s="663">
        <f t="shared" si="81"/>
        <v>0</v>
      </c>
      <c r="S182" s="676">
        <v>0.5</v>
      </c>
      <c r="T182" s="688">
        <v>1</v>
      </c>
      <c r="U182" s="418">
        <f t="shared" si="82"/>
        <v>1.9278000331581603E-4</v>
      </c>
      <c r="V182" s="663">
        <f t="shared" si="83"/>
        <v>5.1336989759091941E-4</v>
      </c>
      <c r="W182" s="676">
        <v>0</v>
      </c>
      <c r="X182" s="688">
        <v>0</v>
      </c>
      <c r="Y182" s="418">
        <f t="shared" si="84"/>
        <v>0</v>
      </c>
      <c r="Z182" s="418">
        <f t="shared" si="85"/>
        <v>0</v>
      </c>
    </row>
    <row r="183" spans="2:26" x14ac:dyDescent="0.25">
      <c r="B183" s="262" t="s">
        <v>414</v>
      </c>
      <c r="C183" s="32">
        <v>26.3</v>
      </c>
      <c r="D183" s="297">
        <v>7</v>
      </c>
      <c r="E183" s="126">
        <f t="shared" si="75"/>
        <v>5.51478297336968E-2</v>
      </c>
      <c r="F183" s="658">
        <f t="shared" si="75"/>
        <v>5.9322033898305086E-2</v>
      </c>
      <c r="G183" s="63">
        <v>3</v>
      </c>
      <c r="H183" s="297">
        <v>5</v>
      </c>
      <c r="I183" s="126">
        <f t="shared" si="76"/>
        <v>2.4295432458697766E-2</v>
      </c>
      <c r="J183" s="658">
        <f t="shared" si="77"/>
        <v>6.25E-2</v>
      </c>
      <c r="K183" s="63">
        <v>6.8</v>
      </c>
      <c r="L183" s="297">
        <v>0</v>
      </c>
      <c r="M183" s="126">
        <f t="shared" si="78"/>
        <v>7.8667283664969903E-2</v>
      </c>
      <c r="N183" s="126">
        <f t="shared" si="79"/>
        <v>0</v>
      </c>
      <c r="O183" s="32">
        <v>165.85</v>
      </c>
      <c r="P183" s="297">
        <v>79.894000000000005</v>
      </c>
      <c r="Q183" s="126">
        <f t="shared" si="80"/>
        <v>3.2316520688613702E-2</v>
      </c>
      <c r="R183" s="658">
        <f t="shared" si="81"/>
        <v>4.9324956721662878E-2</v>
      </c>
      <c r="S183" s="63">
        <v>71.849999999999994</v>
      </c>
      <c r="T183" s="297">
        <v>77.157799999999995</v>
      </c>
      <c r="U183" s="126">
        <f t="shared" si="82"/>
        <v>2.7702486476482758E-2</v>
      </c>
      <c r="V183" s="658">
        <f t="shared" si="83"/>
        <v>3.9610491884340633E-2</v>
      </c>
      <c r="W183" s="63">
        <v>26.8</v>
      </c>
      <c r="X183" s="297">
        <v>44</v>
      </c>
      <c r="Y183" s="126">
        <f t="shared" si="84"/>
        <v>3.2359724217872712E-2</v>
      </c>
      <c r="Z183" s="126">
        <f t="shared" si="85"/>
        <v>5.9344699641638937E-2</v>
      </c>
    </row>
    <row r="184" spans="2:26" x14ac:dyDescent="0.25">
      <c r="B184" s="263" t="s">
        <v>415</v>
      </c>
      <c r="C184" s="30">
        <v>0.65</v>
      </c>
      <c r="D184" s="298">
        <v>1</v>
      </c>
      <c r="E184" s="127">
        <f t="shared" si="75"/>
        <v>1.3629691759278677E-3</v>
      </c>
      <c r="F184" s="659">
        <f t="shared" si="75"/>
        <v>8.4745762711864406E-3</v>
      </c>
      <c r="G184" s="64">
        <v>0</v>
      </c>
      <c r="H184" s="298">
        <v>1</v>
      </c>
      <c r="I184" s="127">
        <f t="shared" si="76"/>
        <v>0</v>
      </c>
      <c r="J184" s="659">
        <f t="shared" si="77"/>
        <v>1.2500000000000001E-2</v>
      </c>
      <c r="K184" s="64">
        <v>0</v>
      </c>
      <c r="L184" s="298">
        <v>0</v>
      </c>
      <c r="M184" s="127">
        <f t="shared" si="78"/>
        <v>0</v>
      </c>
      <c r="N184" s="127">
        <f t="shared" si="79"/>
        <v>0</v>
      </c>
      <c r="O184" s="30">
        <v>29.8</v>
      </c>
      <c r="P184" s="298">
        <v>29.94</v>
      </c>
      <c r="Q184" s="127">
        <f t="shared" si="80"/>
        <v>5.8066464668115074E-3</v>
      </c>
      <c r="R184" s="659">
        <f t="shared" si="81"/>
        <v>1.8484356825876617E-2</v>
      </c>
      <c r="S184" s="64">
        <v>19.3</v>
      </c>
      <c r="T184" s="298">
        <v>24.719799999999999</v>
      </c>
      <c r="U184" s="127">
        <f t="shared" si="82"/>
        <v>7.4413081279904982E-3</v>
      </c>
      <c r="V184" s="659">
        <f t="shared" si="83"/>
        <v>1.2690401194468008E-2</v>
      </c>
      <c r="W184" s="64">
        <v>6.9</v>
      </c>
      <c r="X184" s="298">
        <v>0.94699999999999995</v>
      </c>
      <c r="Y184" s="127">
        <f t="shared" si="84"/>
        <v>8.3314215337060328E-3</v>
      </c>
      <c r="Z184" s="127">
        <f t="shared" si="85"/>
        <v>1.2772597854689106E-3</v>
      </c>
    </row>
    <row r="185" spans="2:26" x14ac:dyDescent="0.25">
      <c r="B185" s="262" t="s">
        <v>429</v>
      </c>
      <c r="C185" s="32">
        <v>14</v>
      </c>
      <c r="D185" s="297">
        <v>5</v>
      </c>
      <c r="E185" s="126">
        <f t="shared" si="75"/>
        <v>2.9356259173830997E-2</v>
      </c>
      <c r="F185" s="658">
        <f t="shared" si="75"/>
        <v>4.2372881355932202E-2</v>
      </c>
      <c r="G185" s="63">
        <v>5</v>
      </c>
      <c r="H185" s="297">
        <v>3</v>
      </c>
      <c r="I185" s="126">
        <f t="shared" si="76"/>
        <v>4.0492387431162943E-2</v>
      </c>
      <c r="J185" s="658">
        <f t="shared" si="77"/>
        <v>3.7499999999999999E-2</v>
      </c>
      <c r="K185" s="63">
        <v>1.96</v>
      </c>
      <c r="L185" s="297">
        <v>1</v>
      </c>
      <c r="M185" s="126">
        <f t="shared" si="78"/>
        <v>2.2674687644608973E-2</v>
      </c>
      <c r="N185" s="126">
        <f t="shared" si="79"/>
        <v>5.2631578947368418E-2</v>
      </c>
      <c r="O185" s="32">
        <v>206.45</v>
      </c>
      <c r="P185" s="297">
        <v>38.363999999999997</v>
      </c>
      <c r="Q185" s="126">
        <f t="shared" si="80"/>
        <v>4.0227589364873674E-2</v>
      </c>
      <c r="R185" s="658">
        <f t="shared" si="81"/>
        <v>2.3685165840612241E-2</v>
      </c>
      <c r="S185" s="63">
        <v>135.65</v>
      </c>
      <c r="T185" s="297">
        <v>53.775599999999997</v>
      </c>
      <c r="U185" s="126">
        <f t="shared" si="82"/>
        <v>5.2301214899580888E-2</v>
      </c>
      <c r="V185" s="658">
        <f t="shared" si="83"/>
        <v>2.7606774264890242E-2</v>
      </c>
      <c r="W185" s="63">
        <v>24.76</v>
      </c>
      <c r="X185" s="297">
        <v>12.840999999999999</v>
      </c>
      <c r="Y185" s="126">
        <f t="shared" si="84"/>
        <v>2.989652132964658E-2</v>
      </c>
      <c r="Z185" s="126">
        <f t="shared" si="85"/>
        <v>1.7319211093142852E-2</v>
      </c>
    </row>
    <row r="186" spans="2:26" x14ac:dyDescent="0.25">
      <c r="B186" s="263" t="s">
        <v>416</v>
      </c>
      <c r="C186" s="30">
        <v>0</v>
      </c>
      <c r="D186" s="298">
        <v>0</v>
      </c>
      <c r="E186" s="127">
        <f t="shared" si="75"/>
        <v>0</v>
      </c>
      <c r="F186" s="659">
        <f t="shared" si="75"/>
        <v>0</v>
      </c>
      <c r="G186" s="64">
        <v>0</v>
      </c>
      <c r="H186" s="298">
        <v>0</v>
      </c>
      <c r="I186" s="127">
        <f t="shared" si="76"/>
        <v>0</v>
      </c>
      <c r="J186" s="659">
        <f t="shared" si="77"/>
        <v>0</v>
      </c>
      <c r="K186" s="64">
        <v>0</v>
      </c>
      <c r="L186" s="298">
        <v>0</v>
      </c>
      <c r="M186" s="127">
        <f t="shared" si="78"/>
        <v>0</v>
      </c>
      <c r="N186" s="127">
        <f t="shared" si="79"/>
        <v>0</v>
      </c>
      <c r="O186" s="30">
        <v>0</v>
      </c>
      <c r="P186" s="298">
        <v>0</v>
      </c>
      <c r="Q186" s="127">
        <f t="shared" si="80"/>
        <v>0</v>
      </c>
      <c r="R186" s="659">
        <f t="shared" si="81"/>
        <v>0</v>
      </c>
      <c r="S186" s="64">
        <v>0</v>
      </c>
      <c r="T186" s="298">
        <v>0</v>
      </c>
      <c r="U186" s="127">
        <f t="shared" si="82"/>
        <v>0</v>
      </c>
      <c r="V186" s="659">
        <f t="shared" si="83"/>
        <v>0</v>
      </c>
      <c r="W186" s="64">
        <v>0</v>
      </c>
      <c r="X186" s="298">
        <v>0</v>
      </c>
      <c r="Y186" s="127">
        <f t="shared" si="84"/>
        <v>0</v>
      </c>
      <c r="Z186" s="127">
        <f t="shared" si="85"/>
        <v>0</v>
      </c>
    </row>
    <row r="187" spans="2:26" x14ac:dyDescent="0.25">
      <c r="B187" s="262" t="s">
        <v>430</v>
      </c>
      <c r="C187" s="32">
        <v>5</v>
      </c>
      <c r="D187" s="297">
        <v>3</v>
      </c>
      <c r="E187" s="126">
        <f t="shared" si="75"/>
        <v>1.0484378276368214E-2</v>
      </c>
      <c r="F187" s="658">
        <f t="shared" si="75"/>
        <v>2.5423728813559324E-2</v>
      </c>
      <c r="G187" s="63">
        <v>5</v>
      </c>
      <c r="H187" s="297">
        <v>2</v>
      </c>
      <c r="I187" s="126">
        <f t="shared" si="76"/>
        <v>4.0492387431162943E-2</v>
      </c>
      <c r="J187" s="658">
        <f t="shared" si="77"/>
        <v>2.5000000000000001E-2</v>
      </c>
      <c r="K187" s="63">
        <v>0</v>
      </c>
      <c r="L187" s="297">
        <v>0</v>
      </c>
      <c r="M187" s="126">
        <f t="shared" si="78"/>
        <v>0</v>
      </c>
      <c r="N187" s="126">
        <f t="shared" si="79"/>
        <v>0</v>
      </c>
      <c r="O187" s="32">
        <v>149.5</v>
      </c>
      <c r="P187" s="297">
        <v>68.774000000000001</v>
      </c>
      <c r="Q187" s="126">
        <f t="shared" si="80"/>
        <v>2.9130659288198666E-2</v>
      </c>
      <c r="R187" s="658">
        <f t="shared" si="81"/>
        <v>4.2459691260615849E-2</v>
      </c>
      <c r="S187" s="63">
        <v>128.85</v>
      </c>
      <c r="T187" s="297">
        <v>93.823800000000006</v>
      </c>
      <c r="U187" s="126">
        <f t="shared" si="82"/>
        <v>4.9679406854485783E-2</v>
      </c>
      <c r="V187" s="658">
        <f t="shared" si="83"/>
        <v>4.8166314597590902E-2</v>
      </c>
      <c r="W187" s="63">
        <v>21.1</v>
      </c>
      <c r="X187" s="297">
        <v>8.5760000000000005</v>
      </c>
      <c r="Y187" s="126">
        <f t="shared" si="84"/>
        <v>2.5477245559593811E-2</v>
      </c>
      <c r="Z187" s="126">
        <f t="shared" si="85"/>
        <v>1.1566821457424898E-2</v>
      </c>
    </row>
    <row r="188" spans="2:26" x14ac:dyDescent="0.25">
      <c r="B188" s="263" t="s">
        <v>431</v>
      </c>
      <c r="C188" s="30">
        <v>0</v>
      </c>
      <c r="D188" s="298">
        <v>1</v>
      </c>
      <c r="E188" s="127">
        <f t="shared" si="75"/>
        <v>0</v>
      </c>
      <c r="F188" s="659">
        <f t="shared" si="75"/>
        <v>8.4745762711864406E-3</v>
      </c>
      <c r="G188" s="64">
        <v>0</v>
      </c>
      <c r="H188" s="298">
        <v>1</v>
      </c>
      <c r="I188" s="127">
        <f t="shared" si="76"/>
        <v>0</v>
      </c>
      <c r="J188" s="659">
        <f t="shared" si="77"/>
        <v>1.2500000000000001E-2</v>
      </c>
      <c r="K188" s="64">
        <v>0</v>
      </c>
      <c r="L188" s="298">
        <v>0</v>
      </c>
      <c r="M188" s="127">
        <f t="shared" si="78"/>
        <v>0</v>
      </c>
      <c r="N188" s="127">
        <f t="shared" si="79"/>
        <v>0</v>
      </c>
      <c r="O188" s="30">
        <v>10.5</v>
      </c>
      <c r="P188" s="298">
        <v>4.8410000000000002</v>
      </c>
      <c r="Q188" s="127">
        <f t="shared" si="80"/>
        <v>2.045966036963786E-3</v>
      </c>
      <c r="R188" s="659">
        <f t="shared" si="81"/>
        <v>2.9887365195079727E-3</v>
      </c>
      <c r="S188" s="64">
        <v>7</v>
      </c>
      <c r="T188" s="298">
        <v>4.8410000000000002</v>
      </c>
      <c r="U188" s="127">
        <f t="shared" si="82"/>
        <v>2.698920046421424E-3</v>
      </c>
      <c r="V188" s="659">
        <f t="shared" si="83"/>
        <v>2.4852236742376409E-3</v>
      </c>
      <c r="W188" s="64">
        <v>4.9000000000000004</v>
      </c>
      <c r="X188" s="298">
        <v>1.9470000000000001</v>
      </c>
      <c r="Y188" s="127">
        <f t="shared" si="84"/>
        <v>5.9165167413274735E-3</v>
      </c>
      <c r="Z188" s="127">
        <f t="shared" si="85"/>
        <v>2.6260029591425229E-3</v>
      </c>
    </row>
    <row r="189" spans="2:26" x14ac:dyDescent="0.25">
      <c r="B189" s="262" t="s">
        <v>417</v>
      </c>
      <c r="C189" s="32">
        <v>0</v>
      </c>
      <c r="D189" s="297">
        <v>0</v>
      </c>
      <c r="E189" s="126">
        <f t="shared" si="75"/>
        <v>0</v>
      </c>
      <c r="F189" s="658">
        <f t="shared" si="75"/>
        <v>0</v>
      </c>
      <c r="G189" s="63">
        <v>0</v>
      </c>
      <c r="H189" s="297">
        <v>0</v>
      </c>
      <c r="I189" s="126">
        <f t="shared" si="76"/>
        <v>0</v>
      </c>
      <c r="J189" s="658">
        <f t="shared" si="77"/>
        <v>0</v>
      </c>
      <c r="K189" s="63">
        <v>0</v>
      </c>
      <c r="L189" s="297">
        <v>0</v>
      </c>
      <c r="M189" s="126">
        <f t="shared" si="78"/>
        <v>0</v>
      </c>
      <c r="N189" s="126">
        <f t="shared" si="79"/>
        <v>0</v>
      </c>
      <c r="O189" s="32">
        <v>2</v>
      </c>
      <c r="P189" s="297">
        <v>1</v>
      </c>
      <c r="Q189" s="126">
        <f t="shared" si="80"/>
        <v>3.8970781656453066E-4</v>
      </c>
      <c r="R189" s="658">
        <f t="shared" si="81"/>
        <v>6.1737998750422904E-4</v>
      </c>
      <c r="S189" s="63">
        <v>2</v>
      </c>
      <c r="T189" s="297">
        <v>0</v>
      </c>
      <c r="U189" s="126">
        <f t="shared" si="82"/>
        <v>7.7112001326326411E-4</v>
      </c>
      <c r="V189" s="658">
        <f t="shared" si="83"/>
        <v>0</v>
      </c>
      <c r="W189" s="63">
        <v>0</v>
      </c>
      <c r="X189" s="297">
        <v>1</v>
      </c>
      <c r="Y189" s="126">
        <f t="shared" si="84"/>
        <v>0</v>
      </c>
      <c r="Z189" s="126">
        <f t="shared" si="85"/>
        <v>1.3487431736736121E-3</v>
      </c>
    </row>
    <row r="190" spans="2:26" x14ac:dyDescent="0.25">
      <c r="B190" s="263" t="s">
        <v>432</v>
      </c>
      <c r="C190" s="30">
        <v>4</v>
      </c>
      <c r="D190" s="298">
        <v>0</v>
      </c>
      <c r="E190" s="127">
        <f t="shared" si="75"/>
        <v>8.3875026210945697E-3</v>
      </c>
      <c r="F190" s="659">
        <f t="shared" si="75"/>
        <v>0</v>
      </c>
      <c r="G190" s="64">
        <v>3</v>
      </c>
      <c r="H190" s="298">
        <v>0</v>
      </c>
      <c r="I190" s="127">
        <f t="shared" si="76"/>
        <v>2.4295432458697766E-2</v>
      </c>
      <c r="J190" s="659">
        <f t="shared" si="77"/>
        <v>0</v>
      </c>
      <c r="K190" s="64">
        <v>1</v>
      </c>
      <c r="L190" s="298">
        <v>0</v>
      </c>
      <c r="M190" s="127">
        <f t="shared" si="78"/>
        <v>1.1568718186024987E-2</v>
      </c>
      <c r="N190" s="127">
        <f t="shared" si="79"/>
        <v>0</v>
      </c>
      <c r="O190" s="30">
        <v>13.35</v>
      </c>
      <c r="P190" s="298">
        <v>0</v>
      </c>
      <c r="Q190" s="127">
        <f t="shared" si="80"/>
        <v>2.601299675568242E-3</v>
      </c>
      <c r="R190" s="659">
        <f t="shared" si="81"/>
        <v>0</v>
      </c>
      <c r="S190" s="64">
        <v>9.9499999999999993</v>
      </c>
      <c r="T190" s="298">
        <v>1.4</v>
      </c>
      <c r="U190" s="127">
        <f t="shared" si="82"/>
        <v>3.8363220659847386E-3</v>
      </c>
      <c r="V190" s="659">
        <f t="shared" si="83"/>
        <v>7.1871785662728702E-4</v>
      </c>
      <c r="W190" s="64">
        <v>2</v>
      </c>
      <c r="X190" s="298">
        <v>0</v>
      </c>
      <c r="Y190" s="127">
        <f t="shared" si="84"/>
        <v>2.4149047923785602E-3</v>
      </c>
      <c r="Z190" s="127">
        <f t="shared" si="85"/>
        <v>0</v>
      </c>
    </row>
    <row r="191" spans="2:26" x14ac:dyDescent="0.25">
      <c r="B191" s="262" t="s">
        <v>433</v>
      </c>
      <c r="C191" s="32">
        <v>0</v>
      </c>
      <c r="D191" s="297">
        <v>0</v>
      </c>
      <c r="E191" s="126">
        <f t="shared" si="75"/>
        <v>0</v>
      </c>
      <c r="F191" s="658">
        <f t="shared" si="75"/>
        <v>0</v>
      </c>
      <c r="G191" s="63">
        <v>0</v>
      </c>
      <c r="H191" s="297">
        <v>0</v>
      </c>
      <c r="I191" s="126">
        <f t="shared" si="76"/>
        <v>0</v>
      </c>
      <c r="J191" s="658">
        <f t="shared" si="77"/>
        <v>0</v>
      </c>
      <c r="K191" s="63">
        <v>0</v>
      </c>
      <c r="L191" s="297">
        <v>0</v>
      </c>
      <c r="M191" s="126">
        <f t="shared" si="78"/>
        <v>0</v>
      </c>
      <c r="N191" s="126">
        <f t="shared" si="79"/>
        <v>0</v>
      </c>
      <c r="O191" s="32">
        <v>1.9</v>
      </c>
      <c r="P191" s="297">
        <v>0</v>
      </c>
      <c r="Q191" s="126">
        <f t="shared" si="80"/>
        <v>3.7022242573630409E-4</v>
      </c>
      <c r="R191" s="658">
        <f t="shared" si="81"/>
        <v>0</v>
      </c>
      <c r="S191" s="63">
        <v>0</v>
      </c>
      <c r="T191" s="297">
        <v>0</v>
      </c>
      <c r="U191" s="126">
        <f t="shared" si="82"/>
        <v>0</v>
      </c>
      <c r="V191" s="658">
        <f t="shared" si="83"/>
        <v>0</v>
      </c>
      <c r="W191" s="63">
        <v>0</v>
      </c>
      <c r="X191" s="297">
        <v>0</v>
      </c>
      <c r="Y191" s="126">
        <f t="shared" si="84"/>
        <v>0</v>
      </c>
      <c r="Z191" s="126">
        <f t="shared" si="85"/>
        <v>0</v>
      </c>
    </row>
    <row r="192" spans="2:26" x14ac:dyDescent="0.25">
      <c r="B192" s="263" t="s">
        <v>418</v>
      </c>
      <c r="C192" s="30">
        <v>3</v>
      </c>
      <c r="D192" s="298">
        <v>5</v>
      </c>
      <c r="E192" s="127">
        <f t="shared" si="75"/>
        <v>6.2906269658209281E-3</v>
      </c>
      <c r="F192" s="659">
        <f t="shared" si="75"/>
        <v>4.2372881355932202E-2</v>
      </c>
      <c r="G192" s="64">
        <v>3</v>
      </c>
      <c r="H192" s="298">
        <v>5</v>
      </c>
      <c r="I192" s="127">
        <f t="shared" si="76"/>
        <v>2.4295432458697766E-2</v>
      </c>
      <c r="J192" s="659">
        <f t="shared" si="77"/>
        <v>6.25E-2</v>
      </c>
      <c r="K192" s="64">
        <v>0</v>
      </c>
      <c r="L192" s="298">
        <v>0</v>
      </c>
      <c r="M192" s="127">
        <f t="shared" si="78"/>
        <v>0</v>
      </c>
      <c r="N192" s="127">
        <f t="shared" si="79"/>
        <v>0</v>
      </c>
      <c r="O192" s="30">
        <v>20.75</v>
      </c>
      <c r="P192" s="298">
        <v>10.894</v>
      </c>
      <c r="Q192" s="127">
        <f t="shared" si="80"/>
        <v>4.043218596857006E-3</v>
      </c>
      <c r="R192" s="659">
        <f t="shared" si="81"/>
        <v>6.7257375838710711E-3</v>
      </c>
      <c r="S192" s="64">
        <v>35.85</v>
      </c>
      <c r="T192" s="298">
        <v>14.194000000000001</v>
      </c>
      <c r="U192" s="127">
        <f t="shared" si="82"/>
        <v>1.382232623774401E-2</v>
      </c>
      <c r="V192" s="659">
        <f t="shared" si="83"/>
        <v>7.2867723264055098E-3</v>
      </c>
      <c r="W192" s="64">
        <v>2.95</v>
      </c>
      <c r="X192" s="298">
        <v>0.94699999999999995</v>
      </c>
      <c r="Y192" s="127">
        <f t="shared" si="84"/>
        <v>3.5619845687583766E-3</v>
      </c>
      <c r="Z192" s="127">
        <f t="shared" si="85"/>
        <v>1.2772597854689106E-3</v>
      </c>
    </row>
    <row r="193" spans="2:26" x14ac:dyDescent="0.25">
      <c r="B193" s="262" t="s">
        <v>419</v>
      </c>
      <c r="C193" s="32">
        <v>377.2</v>
      </c>
      <c r="D193" s="297">
        <v>67</v>
      </c>
      <c r="E193" s="126">
        <f t="shared" si="75"/>
        <v>0.79094149716921802</v>
      </c>
      <c r="F193" s="658">
        <f t="shared" si="75"/>
        <v>0.56779661016949157</v>
      </c>
      <c r="G193" s="63">
        <v>83.52</v>
      </c>
      <c r="H193" s="297">
        <v>43</v>
      </c>
      <c r="I193" s="126">
        <f t="shared" si="76"/>
        <v>0.67638483965014584</v>
      </c>
      <c r="J193" s="658">
        <f t="shared" si="77"/>
        <v>0.53749999999999998</v>
      </c>
      <c r="K193" s="63">
        <v>72.680000000000007</v>
      </c>
      <c r="L193" s="297">
        <v>13</v>
      </c>
      <c r="M193" s="126">
        <f t="shared" si="78"/>
        <v>0.84081443776029607</v>
      </c>
      <c r="N193" s="126">
        <f t="shared" si="79"/>
        <v>0.68421052631578949</v>
      </c>
      <c r="O193" s="32">
        <v>3482.5</v>
      </c>
      <c r="P193" s="297">
        <v>945.8</v>
      </c>
      <c r="Q193" s="126">
        <f t="shared" si="80"/>
        <v>0.67857873559298898</v>
      </c>
      <c r="R193" s="658">
        <f t="shared" si="81"/>
        <v>0.58391799218149976</v>
      </c>
      <c r="S193" s="63">
        <v>1693.02</v>
      </c>
      <c r="T193" s="297">
        <v>1244.7719999999999</v>
      </c>
      <c r="U193" s="126">
        <f t="shared" si="82"/>
        <v>0.65276080242748569</v>
      </c>
      <c r="V193" s="658">
        <f t="shared" si="83"/>
        <v>0.63902847416404385</v>
      </c>
      <c r="W193" s="63">
        <v>570.53</v>
      </c>
      <c r="X193" s="297">
        <v>490.92399999999998</v>
      </c>
      <c r="Y193" s="126">
        <f t="shared" si="84"/>
        <v>0.68888781559786993</v>
      </c>
      <c r="Z193" s="126">
        <f t="shared" si="85"/>
        <v>0.66213039379254435</v>
      </c>
    </row>
    <row r="194" spans="2:26" x14ac:dyDescent="0.25">
      <c r="B194" s="440" t="s">
        <v>434</v>
      </c>
      <c r="C194" s="650">
        <v>0</v>
      </c>
      <c r="D194" s="685">
        <v>0</v>
      </c>
      <c r="E194" s="441">
        <f t="shared" si="75"/>
        <v>0</v>
      </c>
      <c r="F194" s="660">
        <f t="shared" si="75"/>
        <v>0</v>
      </c>
      <c r="G194" s="673">
        <v>0</v>
      </c>
      <c r="H194" s="685">
        <v>0</v>
      </c>
      <c r="I194" s="441">
        <f t="shared" si="76"/>
        <v>0</v>
      </c>
      <c r="J194" s="660">
        <f t="shared" si="77"/>
        <v>0</v>
      </c>
      <c r="K194" s="673">
        <v>0</v>
      </c>
      <c r="L194" s="685">
        <v>0</v>
      </c>
      <c r="M194" s="441">
        <f t="shared" si="78"/>
        <v>0</v>
      </c>
      <c r="N194" s="441">
        <f t="shared" si="79"/>
        <v>0</v>
      </c>
      <c r="O194" s="650">
        <v>1</v>
      </c>
      <c r="P194" s="685">
        <v>5</v>
      </c>
      <c r="Q194" s="441">
        <f t="shared" si="80"/>
        <v>1.9485390828226533E-4</v>
      </c>
      <c r="R194" s="660">
        <f t="shared" si="81"/>
        <v>3.0868999375211451E-3</v>
      </c>
      <c r="S194" s="673">
        <v>2</v>
      </c>
      <c r="T194" s="685">
        <v>1</v>
      </c>
      <c r="U194" s="441">
        <f t="shared" si="82"/>
        <v>7.7112001326326411E-4</v>
      </c>
      <c r="V194" s="660">
        <f t="shared" si="83"/>
        <v>5.1336989759091941E-4</v>
      </c>
      <c r="W194" s="673">
        <v>0</v>
      </c>
      <c r="X194" s="685">
        <v>1</v>
      </c>
      <c r="Y194" s="441">
        <f t="shared" si="84"/>
        <v>0</v>
      </c>
      <c r="Z194" s="441">
        <f t="shared" si="85"/>
        <v>1.3487431736736121E-3</v>
      </c>
    </row>
    <row r="195" spans="2:26" x14ac:dyDescent="0.25">
      <c r="B195" s="407" t="s">
        <v>435</v>
      </c>
      <c r="C195" s="651">
        <v>0</v>
      </c>
      <c r="D195" s="686">
        <v>0</v>
      </c>
      <c r="E195" s="416">
        <f t="shared" si="75"/>
        <v>0</v>
      </c>
      <c r="F195" s="661">
        <f t="shared" si="75"/>
        <v>0</v>
      </c>
      <c r="G195" s="674">
        <v>0</v>
      </c>
      <c r="H195" s="686">
        <v>0</v>
      </c>
      <c r="I195" s="416">
        <f t="shared" si="76"/>
        <v>0</v>
      </c>
      <c r="J195" s="661">
        <f t="shared" si="77"/>
        <v>0</v>
      </c>
      <c r="K195" s="674">
        <v>0</v>
      </c>
      <c r="L195" s="686">
        <v>0</v>
      </c>
      <c r="M195" s="416">
        <f t="shared" si="78"/>
        <v>0</v>
      </c>
      <c r="N195" s="416">
        <f t="shared" si="79"/>
        <v>0</v>
      </c>
      <c r="O195" s="651">
        <v>0</v>
      </c>
      <c r="P195" s="686">
        <v>1</v>
      </c>
      <c r="Q195" s="416">
        <f t="shared" si="80"/>
        <v>0</v>
      </c>
      <c r="R195" s="661">
        <f t="shared" si="81"/>
        <v>6.1737998750422904E-4</v>
      </c>
      <c r="S195" s="674">
        <v>0</v>
      </c>
      <c r="T195" s="686">
        <v>0</v>
      </c>
      <c r="U195" s="416">
        <f t="shared" si="82"/>
        <v>0</v>
      </c>
      <c r="V195" s="661">
        <f t="shared" si="83"/>
        <v>0</v>
      </c>
      <c r="W195" s="674">
        <v>0</v>
      </c>
      <c r="X195" s="686">
        <v>1</v>
      </c>
      <c r="Y195" s="416">
        <f t="shared" si="84"/>
        <v>0</v>
      </c>
      <c r="Z195" s="416">
        <f t="shared" si="85"/>
        <v>1.3487431736736121E-3</v>
      </c>
    </row>
    <row r="196" spans="2:26" x14ac:dyDescent="0.25">
      <c r="B196" s="410" t="s">
        <v>436</v>
      </c>
      <c r="C196" s="651">
        <v>0</v>
      </c>
      <c r="D196" s="686">
        <v>0</v>
      </c>
      <c r="E196" s="416">
        <f t="shared" si="75"/>
        <v>0</v>
      </c>
      <c r="F196" s="661">
        <f t="shared" si="75"/>
        <v>0</v>
      </c>
      <c r="G196" s="674">
        <v>0</v>
      </c>
      <c r="H196" s="686">
        <v>0</v>
      </c>
      <c r="I196" s="416">
        <f t="shared" si="76"/>
        <v>0</v>
      </c>
      <c r="J196" s="661">
        <f t="shared" si="77"/>
        <v>0</v>
      </c>
      <c r="K196" s="674">
        <v>0</v>
      </c>
      <c r="L196" s="686">
        <v>0</v>
      </c>
      <c r="M196" s="416">
        <f t="shared" si="78"/>
        <v>0</v>
      </c>
      <c r="N196" s="416">
        <f t="shared" si="79"/>
        <v>0</v>
      </c>
      <c r="O196" s="651">
        <v>0</v>
      </c>
      <c r="P196" s="686">
        <v>0</v>
      </c>
      <c r="Q196" s="416">
        <f t="shared" si="80"/>
        <v>0</v>
      </c>
      <c r="R196" s="661">
        <f t="shared" si="81"/>
        <v>0</v>
      </c>
      <c r="S196" s="674">
        <v>0</v>
      </c>
      <c r="T196" s="686">
        <v>0</v>
      </c>
      <c r="U196" s="416">
        <f t="shared" si="82"/>
        <v>0</v>
      </c>
      <c r="V196" s="661">
        <f t="shared" si="83"/>
        <v>0</v>
      </c>
      <c r="W196" s="674">
        <v>0</v>
      </c>
      <c r="X196" s="686">
        <v>0</v>
      </c>
      <c r="Y196" s="416">
        <f t="shared" si="84"/>
        <v>0</v>
      </c>
      <c r="Z196" s="416">
        <f t="shared" si="85"/>
        <v>0</v>
      </c>
    </row>
    <row r="197" spans="2:26" x14ac:dyDescent="0.25">
      <c r="B197" s="409" t="s">
        <v>437</v>
      </c>
      <c r="C197" s="652">
        <v>0</v>
      </c>
      <c r="D197" s="687">
        <v>0</v>
      </c>
      <c r="E197" s="417">
        <f t="shared" si="75"/>
        <v>0</v>
      </c>
      <c r="F197" s="662">
        <f t="shared" si="75"/>
        <v>0</v>
      </c>
      <c r="G197" s="675">
        <v>0</v>
      </c>
      <c r="H197" s="687">
        <v>0</v>
      </c>
      <c r="I197" s="417">
        <f t="shared" si="76"/>
        <v>0</v>
      </c>
      <c r="J197" s="662">
        <f t="shared" si="77"/>
        <v>0</v>
      </c>
      <c r="K197" s="675">
        <v>0</v>
      </c>
      <c r="L197" s="687">
        <v>0</v>
      </c>
      <c r="M197" s="417">
        <f t="shared" si="78"/>
        <v>0</v>
      </c>
      <c r="N197" s="417">
        <f t="shared" si="79"/>
        <v>0</v>
      </c>
      <c r="O197" s="652">
        <v>0</v>
      </c>
      <c r="P197" s="687">
        <v>0</v>
      </c>
      <c r="Q197" s="417">
        <f t="shared" si="80"/>
        <v>0</v>
      </c>
      <c r="R197" s="662">
        <f t="shared" si="81"/>
        <v>0</v>
      </c>
      <c r="S197" s="675">
        <v>0</v>
      </c>
      <c r="T197" s="687">
        <v>0</v>
      </c>
      <c r="U197" s="417">
        <f t="shared" si="82"/>
        <v>0</v>
      </c>
      <c r="V197" s="662">
        <f t="shared" si="83"/>
        <v>0</v>
      </c>
      <c r="W197" s="675">
        <v>0</v>
      </c>
      <c r="X197" s="687">
        <v>0</v>
      </c>
      <c r="Y197" s="417">
        <f t="shared" si="84"/>
        <v>0</v>
      </c>
      <c r="Z197" s="417">
        <f t="shared" si="85"/>
        <v>0</v>
      </c>
    </row>
    <row r="198" spans="2:26" x14ac:dyDescent="0.25">
      <c r="B198" s="409" t="s">
        <v>438</v>
      </c>
      <c r="C198" s="652">
        <v>0</v>
      </c>
      <c r="D198" s="687">
        <v>0</v>
      </c>
      <c r="E198" s="417">
        <f t="shared" si="75"/>
        <v>0</v>
      </c>
      <c r="F198" s="662">
        <f t="shared" si="75"/>
        <v>0</v>
      </c>
      <c r="G198" s="675">
        <v>0</v>
      </c>
      <c r="H198" s="687">
        <v>0</v>
      </c>
      <c r="I198" s="417">
        <f t="shared" si="76"/>
        <v>0</v>
      </c>
      <c r="J198" s="662">
        <f t="shared" si="77"/>
        <v>0</v>
      </c>
      <c r="K198" s="675">
        <v>0</v>
      </c>
      <c r="L198" s="687">
        <v>0</v>
      </c>
      <c r="M198" s="417">
        <f t="shared" si="78"/>
        <v>0</v>
      </c>
      <c r="N198" s="417">
        <f t="shared" si="79"/>
        <v>0</v>
      </c>
      <c r="O198" s="652">
        <v>0</v>
      </c>
      <c r="P198" s="687">
        <v>0</v>
      </c>
      <c r="Q198" s="417">
        <f t="shared" si="80"/>
        <v>0</v>
      </c>
      <c r="R198" s="662">
        <f t="shared" si="81"/>
        <v>0</v>
      </c>
      <c r="S198" s="675">
        <v>0</v>
      </c>
      <c r="T198" s="687">
        <v>0</v>
      </c>
      <c r="U198" s="417">
        <f t="shared" si="82"/>
        <v>0</v>
      </c>
      <c r="V198" s="662">
        <f t="shared" si="83"/>
        <v>0</v>
      </c>
      <c r="W198" s="675">
        <v>0</v>
      </c>
      <c r="X198" s="687">
        <v>0</v>
      </c>
      <c r="Y198" s="417">
        <f t="shared" si="84"/>
        <v>0</v>
      </c>
      <c r="Z198" s="417">
        <f t="shared" si="85"/>
        <v>0</v>
      </c>
    </row>
    <row r="199" spans="2:26" x14ac:dyDescent="0.25">
      <c r="B199" s="411" t="s">
        <v>439</v>
      </c>
      <c r="C199" s="653">
        <v>0</v>
      </c>
      <c r="D199" s="688">
        <v>0</v>
      </c>
      <c r="E199" s="418">
        <f t="shared" si="75"/>
        <v>0</v>
      </c>
      <c r="F199" s="663">
        <f t="shared" si="75"/>
        <v>0</v>
      </c>
      <c r="G199" s="676">
        <v>0</v>
      </c>
      <c r="H199" s="688">
        <v>0</v>
      </c>
      <c r="I199" s="418">
        <f t="shared" si="76"/>
        <v>0</v>
      </c>
      <c r="J199" s="663">
        <f t="shared" si="77"/>
        <v>0</v>
      </c>
      <c r="K199" s="676">
        <v>0</v>
      </c>
      <c r="L199" s="688">
        <v>0</v>
      </c>
      <c r="M199" s="418">
        <f t="shared" si="78"/>
        <v>0</v>
      </c>
      <c r="N199" s="418">
        <f t="shared" si="79"/>
        <v>0</v>
      </c>
      <c r="O199" s="653">
        <v>0</v>
      </c>
      <c r="P199" s="688">
        <v>0</v>
      </c>
      <c r="Q199" s="418">
        <f t="shared" si="80"/>
        <v>0</v>
      </c>
      <c r="R199" s="663">
        <f t="shared" si="81"/>
        <v>0</v>
      </c>
      <c r="S199" s="676">
        <v>0</v>
      </c>
      <c r="T199" s="688">
        <v>0</v>
      </c>
      <c r="U199" s="418">
        <f t="shared" si="82"/>
        <v>0</v>
      </c>
      <c r="V199" s="663">
        <f t="shared" si="83"/>
        <v>0</v>
      </c>
      <c r="W199" s="676">
        <v>0</v>
      </c>
      <c r="X199" s="688">
        <v>0</v>
      </c>
      <c r="Y199" s="418">
        <f t="shared" si="84"/>
        <v>0</v>
      </c>
      <c r="Z199" s="418">
        <f t="shared" si="85"/>
        <v>0</v>
      </c>
    </row>
    <row r="200" spans="2:26" x14ac:dyDescent="0.25">
      <c r="B200" s="404" t="s">
        <v>440</v>
      </c>
      <c r="C200" s="652">
        <v>0</v>
      </c>
      <c r="D200" s="687">
        <v>0</v>
      </c>
      <c r="E200" s="417">
        <f t="shared" si="75"/>
        <v>0</v>
      </c>
      <c r="F200" s="662">
        <f t="shared" si="75"/>
        <v>0</v>
      </c>
      <c r="G200" s="675">
        <v>0</v>
      </c>
      <c r="H200" s="687">
        <v>0</v>
      </c>
      <c r="I200" s="417">
        <f t="shared" si="76"/>
        <v>0</v>
      </c>
      <c r="J200" s="662">
        <f t="shared" si="77"/>
        <v>0</v>
      </c>
      <c r="K200" s="675">
        <v>0</v>
      </c>
      <c r="L200" s="687">
        <v>0</v>
      </c>
      <c r="M200" s="417">
        <f t="shared" si="78"/>
        <v>0</v>
      </c>
      <c r="N200" s="417">
        <f t="shared" si="79"/>
        <v>0</v>
      </c>
      <c r="O200" s="652">
        <v>0</v>
      </c>
      <c r="P200" s="687">
        <v>0</v>
      </c>
      <c r="Q200" s="417">
        <f t="shared" si="80"/>
        <v>0</v>
      </c>
      <c r="R200" s="662">
        <f t="shared" si="81"/>
        <v>0</v>
      </c>
      <c r="S200" s="675">
        <v>2</v>
      </c>
      <c r="T200" s="687">
        <v>0</v>
      </c>
      <c r="U200" s="417">
        <f t="shared" si="82"/>
        <v>7.7112001326326411E-4</v>
      </c>
      <c r="V200" s="662">
        <f t="shared" si="83"/>
        <v>0</v>
      </c>
      <c r="W200" s="675">
        <v>0</v>
      </c>
      <c r="X200" s="687">
        <v>0</v>
      </c>
      <c r="Y200" s="417">
        <f t="shared" si="84"/>
        <v>0</v>
      </c>
      <c r="Z200" s="417">
        <f t="shared" si="85"/>
        <v>0</v>
      </c>
    </row>
    <row r="201" spans="2:26" x14ac:dyDescent="0.25">
      <c r="B201" s="404" t="s">
        <v>441</v>
      </c>
      <c r="C201" s="652">
        <v>0</v>
      </c>
      <c r="D201" s="687">
        <v>0</v>
      </c>
      <c r="E201" s="417">
        <f t="shared" si="75"/>
        <v>0</v>
      </c>
      <c r="F201" s="662">
        <f t="shared" si="75"/>
        <v>0</v>
      </c>
      <c r="G201" s="675">
        <v>0</v>
      </c>
      <c r="H201" s="687">
        <v>0</v>
      </c>
      <c r="I201" s="417">
        <f t="shared" si="76"/>
        <v>0</v>
      </c>
      <c r="J201" s="662">
        <f t="shared" si="77"/>
        <v>0</v>
      </c>
      <c r="K201" s="675">
        <v>0</v>
      </c>
      <c r="L201" s="687">
        <v>0</v>
      </c>
      <c r="M201" s="417">
        <f t="shared" si="78"/>
        <v>0</v>
      </c>
      <c r="N201" s="417">
        <f t="shared" si="79"/>
        <v>0</v>
      </c>
      <c r="O201" s="652">
        <v>0</v>
      </c>
      <c r="P201" s="687">
        <v>0</v>
      </c>
      <c r="Q201" s="417">
        <f t="shared" si="80"/>
        <v>0</v>
      </c>
      <c r="R201" s="662">
        <f t="shared" si="81"/>
        <v>0</v>
      </c>
      <c r="S201" s="675">
        <v>0</v>
      </c>
      <c r="T201" s="687">
        <v>0</v>
      </c>
      <c r="U201" s="417">
        <f t="shared" si="82"/>
        <v>0</v>
      </c>
      <c r="V201" s="662">
        <f t="shared" si="83"/>
        <v>0</v>
      </c>
      <c r="W201" s="675">
        <v>0</v>
      </c>
      <c r="X201" s="687">
        <v>0</v>
      </c>
      <c r="Y201" s="417">
        <f t="shared" si="84"/>
        <v>0</v>
      </c>
      <c r="Z201" s="417">
        <f t="shared" si="85"/>
        <v>0</v>
      </c>
    </row>
    <row r="202" spans="2:26" x14ac:dyDescent="0.25">
      <c r="B202" s="404" t="s">
        <v>442</v>
      </c>
      <c r="C202" s="652">
        <v>0</v>
      </c>
      <c r="D202" s="687">
        <v>0</v>
      </c>
      <c r="E202" s="417">
        <f t="shared" si="75"/>
        <v>0</v>
      </c>
      <c r="F202" s="662">
        <f t="shared" si="75"/>
        <v>0</v>
      </c>
      <c r="G202" s="675">
        <v>0</v>
      </c>
      <c r="H202" s="687">
        <v>0</v>
      </c>
      <c r="I202" s="417">
        <f t="shared" si="76"/>
        <v>0</v>
      </c>
      <c r="J202" s="662">
        <f t="shared" si="77"/>
        <v>0</v>
      </c>
      <c r="K202" s="675">
        <v>0</v>
      </c>
      <c r="L202" s="687">
        <v>0</v>
      </c>
      <c r="M202" s="417">
        <f t="shared" si="78"/>
        <v>0</v>
      </c>
      <c r="N202" s="417">
        <f t="shared" si="79"/>
        <v>0</v>
      </c>
      <c r="O202" s="652">
        <v>0</v>
      </c>
      <c r="P202" s="687">
        <v>0</v>
      </c>
      <c r="Q202" s="417">
        <f t="shared" si="80"/>
        <v>0</v>
      </c>
      <c r="R202" s="662">
        <f t="shared" si="81"/>
        <v>0</v>
      </c>
      <c r="S202" s="675">
        <v>0</v>
      </c>
      <c r="T202" s="687">
        <v>0</v>
      </c>
      <c r="U202" s="417">
        <f t="shared" si="82"/>
        <v>0</v>
      </c>
      <c r="V202" s="662">
        <f t="shared" si="83"/>
        <v>0</v>
      </c>
      <c r="W202" s="675">
        <v>0</v>
      </c>
      <c r="X202" s="687">
        <v>0</v>
      </c>
      <c r="Y202" s="417">
        <f t="shared" si="84"/>
        <v>0</v>
      </c>
      <c r="Z202" s="417">
        <f t="shared" si="85"/>
        <v>0</v>
      </c>
    </row>
    <row r="203" spans="2:26" x14ac:dyDescent="0.25">
      <c r="B203" s="404" t="s">
        <v>443</v>
      </c>
      <c r="C203" s="652">
        <v>0</v>
      </c>
      <c r="D203" s="687">
        <v>0</v>
      </c>
      <c r="E203" s="417">
        <f t="shared" si="75"/>
        <v>0</v>
      </c>
      <c r="F203" s="662">
        <f t="shared" si="75"/>
        <v>0</v>
      </c>
      <c r="G203" s="675">
        <v>0</v>
      </c>
      <c r="H203" s="687">
        <v>0</v>
      </c>
      <c r="I203" s="417">
        <f t="shared" si="76"/>
        <v>0</v>
      </c>
      <c r="J203" s="662">
        <f t="shared" si="77"/>
        <v>0</v>
      </c>
      <c r="K203" s="675">
        <v>0</v>
      </c>
      <c r="L203" s="687">
        <v>0</v>
      </c>
      <c r="M203" s="417">
        <f t="shared" si="78"/>
        <v>0</v>
      </c>
      <c r="N203" s="417">
        <f t="shared" si="79"/>
        <v>0</v>
      </c>
      <c r="O203" s="652">
        <v>0</v>
      </c>
      <c r="P203" s="687">
        <v>0</v>
      </c>
      <c r="Q203" s="417">
        <f t="shared" si="80"/>
        <v>0</v>
      </c>
      <c r="R203" s="662">
        <f t="shared" si="81"/>
        <v>0</v>
      </c>
      <c r="S203" s="675">
        <v>0</v>
      </c>
      <c r="T203" s="687">
        <v>0</v>
      </c>
      <c r="U203" s="417">
        <f t="shared" si="82"/>
        <v>0</v>
      </c>
      <c r="V203" s="662">
        <f t="shared" si="83"/>
        <v>0</v>
      </c>
      <c r="W203" s="675">
        <v>0</v>
      </c>
      <c r="X203" s="687">
        <v>0</v>
      </c>
      <c r="Y203" s="417">
        <f t="shared" si="84"/>
        <v>0</v>
      </c>
      <c r="Z203" s="417">
        <f t="shared" si="85"/>
        <v>0</v>
      </c>
    </row>
    <row r="204" spans="2:26" x14ac:dyDescent="0.25">
      <c r="B204" s="404" t="s">
        <v>444</v>
      </c>
      <c r="C204" s="652">
        <v>0</v>
      </c>
      <c r="D204" s="687">
        <v>0</v>
      </c>
      <c r="E204" s="417">
        <f t="shared" si="75"/>
        <v>0</v>
      </c>
      <c r="F204" s="662">
        <f t="shared" si="75"/>
        <v>0</v>
      </c>
      <c r="G204" s="675">
        <v>0</v>
      </c>
      <c r="H204" s="687">
        <v>0</v>
      </c>
      <c r="I204" s="417">
        <f t="shared" si="76"/>
        <v>0</v>
      </c>
      <c r="J204" s="662">
        <f t="shared" si="77"/>
        <v>0</v>
      </c>
      <c r="K204" s="675">
        <v>0</v>
      </c>
      <c r="L204" s="687">
        <v>0</v>
      </c>
      <c r="M204" s="417">
        <f t="shared" si="78"/>
        <v>0</v>
      </c>
      <c r="N204" s="417">
        <f t="shared" si="79"/>
        <v>0</v>
      </c>
      <c r="O204" s="652">
        <v>1</v>
      </c>
      <c r="P204" s="687">
        <v>4</v>
      </c>
      <c r="Q204" s="417">
        <f t="shared" si="80"/>
        <v>1.9485390828226533E-4</v>
      </c>
      <c r="R204" s="662">
        <f t="shared" si="81"/>
        <v>2.4695199500169161E-3</v>
      </c>
      <c r="S204" s="675">
        <v>0</v>
      </c>
      <c r="T204" s="687">
        <v>1</v>
      </c>
      <c r="U204" s="417">
        <f t="shared" si="82"/>
        <v>0</v>
      </c>
      <c r="V204" s="662">
        <f t="shared" si="83"/>
        <v>5.1336989759091941E-4</v>
      </c>
      <c r="W204" s="675">
        <v>0</v>
      </c>
      <c r="X204" s="687">
        <v>0</v>
      </c>
      <c r="Y204" s="417">
        <f t="shared" si="84"/>
        <v>0</v>
      </c>
      <c r="Z204" s="417">
        <f t="shared" si="85"/>
        <v>0</v>
      </c>
    </row>
    <row r="205" spans="2:26" x14ac:dyDescent="0.25">
      <c r="B205" s="408" t="s">
        <v>445</v>
      </c>
      <c r="C205" s="653">
        <v>0</v>
      </c>
      <c r="D205" s="688">
        <v>0</v>
      </c>
      <c r="E205" s="418">
        <f t="shared" si="75"/>
        <v>0</v>
      </c>
      <c r="F205" s="663">
        <f t="shared" si="75"/>
        <v>0</v>
      </c>
      <c r="G205" s="676">
        <v>0</v>
      </c>
      <c r="H205" s="688">
        <v>0</v>
      </c>
      <c r="I205" s="418">
        <f t="shared" si="76"/>
        <v>0</v>
      </c>
      <c r="J205" s="663">
        <f t="shared" si="77"/>
        <v>0</v>
      </c>
      <c r="K205" s="676">
        <v>0</v>
      </c>
      <c r="L205" s="688">
        <v>0</v>
      </c>
      <c r="M205" s="418">
        <f t="shared" si="78"/>
        <v>0</v>
      </c>
      <c r="N205" s="418">
        <f t="shared" si="79"/>
        <v>0</v>
      </c>
      <c r="O205" s="653">
        <v>0</v>
      </c>
      <c r="P205" s="688">
        <v>0</v>
      </c>
      <c r="Q205" s="418">
        <f t="shared" si="80"/>
        <v>0</v>
      </c>
      <c r="R205" s="663">
        <f t="shared" si="81"/>
        <v>0</v>
      </c>
      <c r="S205" s="676">
        <v>0</v>
      </c>
      <c r="T205" s="688">
        <v>0</v>
      </c>
      <c r="U205" s="418">
        <f t="shared" si="82"/>
        <v>0</v>
      </c>
      <c r="V205" s="663">
        <f t="shared" si="83"/>
        <v>0</v>
      </c>
      <c r="W205" s="676">
        <v>0</v>
      </c>
      <c r="X205" s="688">
        <v>0</v>
      </c>
      <c r="Y205" s="418">
        <f t="shared" si="84"/>
        <v>0</v>
      </c>
      <c r="Z205" s="418">
        <f t="shared" si="85"/>
        <v>0</v>
      </c>
    </row>
    <row r="206" spans="2:26" x14ac:dyDescent="0.25">
      <c r="B206" s="262" t="s">
        <v>420</v>
      </c>
      <c r="C206" s="32">
        <v>2</v>
      </c>
      <c r="D206" s="297">
        <v>0</v>
      </c>
      <c r="E206" s="126">
        <f t="shared" si="75"/>
        <v>4.1937513105472848E-3</v>
      </c>
      <c r="F206" s="658">
        <f t="shared" si="75"/>
        <v>0</v>
      </c>
      <c r="G206" s="63">
        <v>2</v>
      </c>
      <c r="H206" s="297">
        <v>0</v>
      </c>
      <c r="I206" s="126">
        <f t="shared" si="76"/>
        <v>1.6196954972465177E-2</v>
      </c>
      <c r="J206" s="658">
        <f t="shared" si="77"/>
        <v>0</v>
      </c>
      <c r="K206" s="63">
        <v>0</v>
      </c>
      <c r="L206" s="297">
        <v>0</v>
      </c>
      <c r="M206" s="126">
        <f t="shared" si="78"/>
        <v>0</v>
      </c>
      <c r="N206" s="126">
        <f t="shared" si="79"/>
        <v>0</v>
      </c>
      <c r="O206" s="32">
        <v>87.05</v>
      </c>
      <c r="P206" s="297">
        <v>24.682000000000002</v>
      </c>
      <c r="Q206" s="126">
        <f t="shared" si="80"/>
        <v>1.6962032715971197E-2</v>
      </c>
      <c r="R206" s="658">
        <f t="shared" si="81"/>
        <v>1.5238172851579383E-2</v>
      </c>
      <c r="S206" s="63">
        <v>26.55</v>
      </c>
      <c r="T206" s="297">
        <v>32.371000000000002</v>
      </c>
      <c r="U206" s="126">
        <f t="shared" si="82"/>
        <v>1.023661817606983E-2</v>
      </c>
      <c r="V206" s="658">
        <f t="shared" si="83"/>
        <v>1.6618296954915651E-2</v>
      </c>
      <c r="W206" s="63">
        <v>18.600000000000001</v>
      </c>
      <c r="X206" s="297">
        <v>6.8410000000000002</v>
      </c>
      <c r="Y206" s="126">
        <f t="shared" si="84"/>
        <v>2.2458614569120613E-2</v>
      </c>
      <c r="Z206" s="126">
        <f t="shared" si="85"/>
        <v>9.2267520511011818E-3</v>
      </c>
    </row>
    <row r="207" spans="2:26" x14ac:dyDescent="0.25">
      <c r="B207" s="405" t="s">
        <v>446</v>
      </c>
      <c r="C207" s="654">
        <v>1</v>
      </c>
      <c r="D207" s="689">
        <v>0</v>
      </c>
      <c r="E207" s="414">
        <f t="shared" si="75"/>
        <v>2.0968756552736424E-3</v>
      </c>
      <c r="F207" s="664">
        <f t="shared" si="75"/>
        <v>0</v>
      </c>
      <c r="G207" s="677">
        <v>1</v>
      </c>
      <c r="H207" s="689">
        <v>0</v>
      </c>
      <c r="I207" s="414">
        <f t="shared" si="76"/>
        <v>8.0984774862325887E-3</v>
      </c>
      <c r="J207" s="664">
        <f t="shared" si="77"/>
        <v>0</v>
      </c>
      <c r="K207" s="677">
        <v>0</v>
      </c>
      <c r="L207" s="689">
        <v>0</v>
      </c>
      <c r="M207" s="414">
        <f t="shared" si="78"/>
        <v>0</v>
      </c>
      <c r="N207" s="414">
        <f t="shared" si="79"/>
        <v>0</v>
      </c>
      <c r="O207" s="654">
        <v>17</v>
      </c>
      <c r="P207" s="689">
        <v>4</v>
      </c>
      <c r="Q207" s="414">
        <f t="shared" si="80"/>
        <v>3.3125164407985107E-3</v>
      </c>
      <c r="R207" s="664">
        <f t="shared" si="81"/>
        <v>2.4695199500169161E-3</v>
      </c>
      <c r="S207" s="677">
        <v>11</v>
      </c>
      <c r="T207" s="689">
        <v>12.45</v>
      </c>
      <c r="U207" s="414">
        <f t="shared" si="82"/>
        <v>4.2411600729479523E-3</v>
      </c>
      <c r="V207" s="664">
        <f t="shared" si="83"/>
        <v>6.3914552250069452E-3</v>
      </c>
      <c r="W207" s="677">
        <v>4</v>
      </c>
      <c r="X207" s="689">
        <v>1</v>
      </c>
      <c r="Y207" s="414">
        <f t="shared" si="84"/>
        <v>4.8298095847571203E-3</v>
      </c>
      <c r="Z207" s="414">
        <f t="shared" si="85"/>
        <v>1.3487431736736121E-3</v>
      </c>
    </row>
    <row r="208" spans="2:26" x14ac:dyDescent="0.25">
      <c r="B208" s="406" t="s">
        <v>447</v>
      </c>
      <c r="C208" s="655">
        <v>1</v>
      </c>
      <c r="D208" s="690">
        <v>0</v>
      </c>
      <c r="E208" s="415">
        <f t="shared" si="75"/>
        <v>2.0968756552736424E-3</v>
      </c>
      <c r="F208" s="665">
        <f t="shared" si="75"/>
        <v>0</v>
      </c>
      <c r="G208" s="678">
        <v>1</v>
      </c>
      <c r="H208" s="690">
        <v>0</v>
      </c>
      <c r="I208" s="415">
        <f t="shared" si="76"/>
        <v>8.0984774862325887E-3</v>
      </c>
      <c r="J208" s="665">
        <f t="shared" si="77"/>
        <v>0</v>
      </c>
      <c r="K208" s="678">
        <v>0</v>
      </c>
      <c r="L208" s="690">
        <v>0</v>
      </c>
      <c r="M208" s="415">
        <f t="shared" si="78"/>
        <v>0</v>
      </c>
      <c r="N208" s="415">
        <f t="shared" si="79"/>
        <v>0</v>
      </c>
      <c r="O208" s="655">
        <v>18</v>
      </c>
      <c r="P208" s="690">
        <v>12</v>
      </c>
      <c r="Q208" s="415">
        <f t="shared" si="80"/>
        <v>3.5073703490807761E-3</v>
      </c>
      <c r="R208" s="665">
        <f t="shared" si="81"/>
        <v>7.408559850050748E-3</v>
      </c>
      <c r="S208" s="678">
        <v>7</v>
      </c>
      <c r="T208" s="690">
        <v>14.08</v>
      </c>
      <c r="U208" s="415">
        <f t="shared" si="82"/>
        <v>2.698920046421424E-3</v>
      </c>
      <c r="V208" s="665">
        <f t="shared" si="83"/>
        <v>7.2282481580801449E-3</v>
      </c>
      <c r="W208" s="678">
        <v>7</v>
      </c>
      <c r="X208" s="690">
        <v>3</v>
      </c>
      <c r="Y208" s="415">
        <f t="shared" si="84"/>
        <v>8.4521667733249619E-3</v>
      </c>
      <c r="Z208" s="415">
        <f t="shared" si="85"/>
        <v>4.0462295210208369E-3</v>
      </c>
    </row>
    <row r="209" spans="1:28" x14ac:dyDescent="0.25">
      <c r="B209" s="263" t="s">
        <v>422</v>
      </c>
      <c r="C209" s="30">
        <v>8.9</v>
      </c>
      <c r="D209" s="298">
        <v>16</v>
      </c>
      <c r="E209" s="127">
        <f t="shared" si="75"/>
        <v>1.8662193331935421E-2</v>
      </c>
      <c r="F209" s="659">
        <f t="shared" si="75"/>
        <v>0.13559322033898305</v>
      </c>
      <c r="G209" s="64">
        <v>3</v>
      </c>
      <c r="H209" s="298">
        <v>11</v>
      </c>
      <c r="I209" s="127">
        <f t="shared" si="76"/>
        <v>2.4295432458697766E-2</v>
      </c>
      <c r="J209" s="659">
        <f t="shared" si="77"/>
        <v>0.13750000000000001</v>
      </c>
      <c r="K209" s="64">
        <v>1</v>
      </c>
      <c r="L209" s="298">
        <v>1</v>
      </c>
      <c r="M209" s="127">
        <f t="shared" si="78"/>
        <v>1.1568718186024987E-2</v>
      </c>
      <c r="N209" s="127">
        <f t="shared" si="79"/>
        <v>5.2631578947368418E-2</v>
      </c>
      <c r="O209" s="30">
        <v>390.25</v>
      </c>
      <c r="P209" s="298">
        <v>173.697</v>
      </c>
      <c r="Q209" s="127">
        <f t="shared" si="80"/>
        <v>7.6041737707154042E-2</v>
      </c>
      <c r="R209" s="659">
        <f t="shared" si="81"/>
        <v>0.10723705168952208</v>
      </c>
      <c r="S209" s="64">
        <v>165.55</v>
      </c>
      <c r="T209" s="298">
        <v>171.1634</v>
      </c>
      <c r="U209" s="127">
        <f t="shared" si="82"/>
        <v>6.3829459097866692E-2</v>
      </c>
      <c r="V209" s="659">
        <f t="shared" si="83"/>
        <v>8.7870137129313561E-2</v>
      </c>
      <c r="W209" s="64">
        <v>76.099999999999994</v>
      </c>
      <c r="X209" s="298">
        <v>58.164999999999999</v>
      </c>
      <c r="Y209" s="127">
        <f t="shared" si="84"/>
        <v>9.1887127350004219E-2</v>
      </c>
      <c r="Z209" s="127">
        <f t="shared" si="85"/>
        <v>7.8449646696725647E-2</v>
      </c>
    </row>
    <row r="210" spans="1:28" x14ac:dyDescent="0.25">
      <c r="B210" s="262" t="s">
        <v>448</v>
      </c>
      <c r="C210" s="32">
        <v>1</v>
      </c>
      <c r="D210" s="297">
        <v>0</v>
      </c>
      <c r="E210" s="126">
        <f t="shared" si="75"/>
        <v>2.0968756552736424E-3</v>
      </c>
      <c r="F210" s="658">
        <f t="shared" si="75"/>
        <v>0</v>
      </c>
      <c r="G210" s="63">
        <v>0</v>
      </c>
      <c r="H210" s="297">
        <v>0</v>
      </c>
      <c r="I210" s="126">
        <f t="shared" si="76"/>
        <v>0</v>
      </c>
      <c r="J210" s="658">
        <f t="shared" si="77"/>
        <v>0</v>
      </c>
      <c r="K210" s="63">
        <v>1</v>
      </c>
      <c r="L210" s="297">
        <v>0</v>
      </c>
      <c r="M210" s="126">
        <f t="shared" si="78"/>
        <v>1.1568718186024987E-2</v>
      </c>
      <c r="N210" s="126">
        <f t="shared" si="79"/>
        <v>0</v>
      </c>
      <c r="O210" s="32">
        <v>16.850000000000001</v>
      </c>
      <c r="P210" s="297">
        <v>0</v>
      </c>
      <c r="Q210" s="126">
        <f t="shared" si="80"/>
        <v>3.283288354556171E-3</v>
      </c>
      <c r="R210" s="658">
        <f t="shared" si="81"/>
        <v>0</v>
      </c>
      <c r="S210" s="63">
        <v>12.8</v>
      </c>
      <c r="T210" s="297">
        <v>15.8558</v>
      </c>
      <c r="U210" s="126">
        <f t="shared" si="82"/>
        <v>4.9351680848848901E-3</v>
      </c>
      <c r="V210" s="658">
        <f t="shared" si="83"/>
        <v>8.1398904222220996E-3</v>
      </c>
      <c r="W210" s="63">
        <v>1</v>
      </c>
      <c r="X210" s="297">
        <v>0</v>
      </c>
      <c r="Y210" s="126">
        <f t="shared" si="84"/>
        <v>1.2074523961892801E-3</v>
      </c>
      <c r="Z210" s="126">
        <f t="shared" si="85"/>
        <v>0</v>
      </c>
    </row>
    <row r="211" spans="1:28" x14ac:dyDescent="0.25">
      <c r="B211" s="263" t="s">
        <v>164</v>
      </c>
      <c r="C211" s="30">
        <v>10.199999999999999</v>
      </c>
      <c r="D211" s="298">
        <v>5</v>
      </c>
      <c r="E211" s="127">
        <f t="shared" si="75"/>
        <v>2.1388131683791153E-2</v>
      </c>
      <c r="F211" s="659">
        <f t="shared" si="75"/>
        <v>4.2372881355932202E-2</v>
      </c>
      <c r="G211" s="64">
        <v>4</v>
      </c>
      <c r="H211" s="298">
        <v>5</v>
      </c>
      <c r="I211" s="127">
        <f t="shared" si="76"/>
        <v>3.2393909944930355E-2</v>
      </c>
      <c r="J211" s="659">
        <f t="shared" si="77"/>
        <v>6.25E-2</v>
      </c>
      <c r="K211" s="64">
        <v>1</v>
      </c>
      <c r="L211" s="298">
        <v>0</v>
      </c>
      <c r="M211" s="127">
        <f t="shared" si="78"/>
        <v>1.1568718186024987E-2</v>
      </c>
      <c r="N211" s="127">
        <f t="shared" si="79"/>
        <v>0</v>
      </c>
      <c r="O211" s="30">
        <v>130.1</v>
      </c>
      <c r="P211" s="298">
        <v>71.430999999999997</v>
      </c>
      <c r="Q211" s="127">
        <f t="shared" si="80"/>
        <v>2.5350493467522717E-2</v>
      </c>
      <c r="R211" s="659">
        <f t="shared" si="81"/>
        <v>4.4100069887414585E-2</v>
      </c>
      <c r="S211" s="64">
        <v>96.75</v>
      </c>
      <c r="T211" s="298">
        <v>76.236999999999995</v>
      </c>
      <c r="U211" s="127">
        <f t="shared" si="82"/>
        <v>3.7302930641610402E-2</v>
      </c>
      <c r="V211" s="659">
        <f t="shared" si="83"/>
        <v>3.9137780882638917E-2</v>
      </c>
      <c r="W211" s="64">
        <v>40.700000000000003</v>
      </c>
      <c r="X211" s="298">
        <v>10.629</v>
      </c>
      <c r="Y211" s="127">
        <f t="shared" si="84"/>
        <v>4.9143312524903705E-2</v>
      </c>
      <c r="Z211" s="127">
        <f t="shared" si="85"/>
        <v>1.4335791192976823E-2</v>
      </c>
    </row>
    <row r="212" spans="1:28" ht="15.75" thickBot="1" x14ac:dyDescent="0.3">
      <c r="B212" s="419" t="s">
        <v>269</v>
      </c>
      <c r="C212" s="656">
        <f>SUM(C172:C177,C183:C194,C206,C209:C211)</f>
        <v>476.89999999999992</v>
      </c>
      <c r="D212" s="691">
        <f>SUM(D172:D177,D183:D194,D206,D209:D211)</f>
        <v>118</v>
      </c>
      <c r="E212" s="692"/>
      <c r="F212" s="666"/>
      <c r="G212" s="679">
        <f>SUM(G172:G177,G183:G194,G206,G209:G211)</f>
        <v>123.47999999999999</v>
      </c>
      <c r="H212" s="691">
        <f>SUM(H172:H177,H183:H194,H206,H209:H211)</f>
        <v>80</v>
      </c>
      <c r="I212" s="420"/>
      <c r="J212" s="666"/>
      <c r="K212" s="679">
        <f>SUM(K172:K177,K183:K194,K206,K209:K211)</f>
        <v>86.440000000000012</v>
      </c>
      <c r="L212" s="691">
        <f>SUM(L172:L177,L183:L194,L206,L209:L211)</f>
        <v>19</v>
      </c>
      <c r="M212" s="420"/>
      <c r="N212" s="420"/>
      <c r="O212" s="656">
        <f>SUM(O172:O177,O183:O194,O206,O209:O211)</f>
        <v>5132.0500000000011</v>
      </c>
      <c r="P212" s="691">
        <f>SUM(P172:P177,P183:P194,P206,P209:P211)</f>
        <v>1619.748</v>
      </c>
      <c r="Q212" s="692"/>
      <c r="R212" s="666"/>
      <c r="S212" s="679">
        <f>SUM(S172:S177,S183:S194,S206,S209:S211)</f>
        <v>2593.6300000000006</v>
      </c>
      <c r="T212" s="691">
        <f>SUM(T172:T177,T183:T194,T206,T209:T211)</f>
        <v>1947.9132</v>
      </c>
      <c r="U212" s="420"/>
      <c r="V212" s="666"/>
      <c r="W212" s="679">
        <f>SUM(W172:W177,W183:W194,W206,W209:W211)</f>
        <v>828.19</v>
      </c>
      <c r="X212" s="691">
        <f>SUM(X172:X177,X183:X194,X206,X209:X211)</f>
        <v>741.43100000000004</v>
      </c>
      <c r="Y212" s="420"/>
      <c r="Z212" s="420"/>
    </row>
    <row r="214" spans="1:28" ht="17.25" x14ac:dyDescent="0.25">
      <c r="A214" s="745" t="s">
        <v>453</v>
      </c>
    </row>
    <row r="216" spans="1:28" x14ac:dyDescent="0.25">
      <c r="B216" s="5" t="s">
        <v>117</v>
      </c>
      <c r="C216" s="756" t="str">
        <f>$A$1</f>
        <v>West Dunbartonshire</v>
      </c>
      <c r="D216" s="757"/>
      <c r="E216" s="757"/>
      <c r="F216" s="757"/>
      <c r="G216" s="757"/>
      <c r="H216" s="757"/>
      <c r="I216" s="757"/>
      <c r="J216" s="757"/>
      <c r="K216" s="757"/>
      <c r="L216" s="757"/>
      <c r="M216" s="757"/>
      <c r="N216" s="757"/>
      <c r="O216" s="757"/>
      <c r="P216" s="756" t="s">
        <v>101</v>
      </c>
      <c r="Q216" s="757"/>
      <c r="R216" s="757"/>
      <c r="S216" s="757"/>
      <c r="T216" s="757"/>
      <c r="U216" s="757"/>
      <c r="V216" s="757"/>
      <c r="W216" s="757"/>
      <c r="X216" s="757"/>
      <c r="Y216" s="757"/>
      <c r="Z216" s="757"/>
      <c r="AA216" s="757"/>
      <c r="AB216" s="757"/>
    </row>
    <row r="217" spans="1:28" ht="15.75" x14ac:dyDescent="0.25">
      <c r="C217" s="796" t="s">
        <v>454</v>
      </c>
      <c r="D217" s="797"/>
      <c r="E217" s="797"/>
      <c r="F217" s="797"/>
      <c r="G217" s="798"/>
      <c r="H217" s="799" t="s">
        <v>455</v>
      </c>
      <c r="I217" s="797"/>
      <c r="J217" s="797"/>
      <c r="K217" s="798"/>
      <c r="L217" s="799" t="s">
        <v>456</v>
      </c>
      <c r="M217" s="797"/>
      <c r="N217" s="797"/>
      <c r="O217" s="797"/>
      <c r="P217" s="796" t="s">
        <v>454</v>
      </c>
      <c r="Q217" s="797"/>
      <c r="R217" s="797"/>
      <c r="S217" s="797"/>
      <c r="T217" s="798"/>
      <c r="U217" s="799" t="s">
        <v>455</v>
      </c>
      <c r="V217" s="797"/>
      <c r="W217" s="797"/>
      <c r="X217" s="798"/>
      <c r="Y217" s="799" t="s">
        <v>456</v>
      </c>
      <c r="Z217" s="797"/>
      <c r="AA217" s="797"/>
      <c r="AB217" s="797"/>
    </row>
    <row r="218" spans="1:28" ht="15.75" thickBot="1" x14ac:dyDescent="0.3">
      <c r="B218" s="5" t="s">
        <v>407</v>
      </c>
      <c r="C218" s="271" t="s">
        <v>109</v>
      </c>
      <c r="D218" s="272" t="s">
        <v>111</v>
      </c>
      <c r="E218" s="272" t="s">
        <v>112</v>
      </c>
      <c r="F218" s="272" t="s">
        <v>113</v>
      </c>
      <c r="G218" s="272" t="s">
        <v>114</v>
      </c>
      <c r="H218" s="273" t="s">
        <v>111</v>
      </c>
      <c r="I218" s="272" t="s">
        <v>112</v>
      </c>
      <c r="J218" s="272" t="s">
        <v>113</v>
      </c>
      <c r="K218" s="274" t="s">
        <v>114</v>
      </c>
      <c r="L218" s="273" t="s">
        <v>111</v>
      </c>
      <c r="M218" s="272" t="s">
        <v>112</v>
      </c>
      <c r="N218" s="272" t="s">
        <v>113</v>
      </c>
      <c r="O218" s="272" t="s">
        <v>114</v>
      </c>
      <c r="P218" s="271" t="s">
        <v>109</v>
      </c>
      <c r="Q218" s="272" t="s">
        <v>111</v>
      </c>
      <c r="R218" s="272" t="s">
        <v>112</v>
      </c>
      <c r="S218" s="272" t="s">
        <v>113</v>
      </c>
      <c r="T218" s="272" t="s">
        <v>114</v>
      </c>
      <c r="U218" s="273" t="s">
        <v>111</v>
      </c>
      <c r="V218" s="272" t="s">
        <v>112</v>
      </c>
      <c r="W218" s="272" t="s">
        <v>113</v>
      </c>
      <c r="X218" s="274" t="s">
        <v>114</v>
      </c>
      <c r="Y218" s="273" t="s">
        <v>111</v>
      </c>
      <c r="Z218" s="272" t="s">
        <v>112</v>
      </c>
      <c r="AA218" s="272" t="s">
        <v>113</v>
      </c>
      <c r="AB218" s="272" t="s">
        <v>114</v>
      </c>
    </row>
    <row r="219" spans="1:28" x14ac:dyDescent="0.25">
      <c r="B219" s="85" t="s">
        <v>108</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408</v>
      </c>
      <c r="C220" s="217">
        <v>0</v>
      </c>
      <c r="D220" s="164">
        <v>3.73</v>
      </c>
      <c r="E220" s="164">
        <v>1</v>
      </c>
      <c r="F220" s="164">
        <f t="array" ref="F220">IFERROR(INDEX(C$259:C$298,MATCH($B220,$B$259:$B$298,0)),"-")</f>
        <v>11.56</v>
      </c>
      <c r="G220" s="164">
        <f t="array" ref="G220">IFERROR(INDEX(D$259:D$298,MATCH($B220,$B$259:$B$298,0)),"-")</f>
        <v>0</v>
      </c>
      <c r="H220" s="254">
        <v>8.2870000000000008</v>
      </c>
      <c r="I220" s="164">
        <v>1</v>
      </c>
      <c r="J220" s="164">
        <f t="array" ref="J220">IFERROR(INDEX(G$259:G$298,MATCH($B220,$B$259:$B$298,0)),"-")</f>
        <v>0</v>
      </c>
      <c r="K220" s="189">
        <f t="array" ref="K220">IFERROR(INDEX(H$259:H$298,MATCH($B220,$B$259:$B$298,0)),"-")</f>
        <v>0</v>
      </c>
      <c r="L220" s="254">
        <v>1.865</v>
      </c>
      <c r="M220" s="164">
        <v>1</v>
      </c>
      <c r="N220" s="164">
        <f t="array" ref="N220">IFERROR(INDEX(K$259:K$298,MATCH($B220,$B$259:$B$298,0)),"-")</f>
        <v>1</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409</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410</v>
      </c>
      <c r="C222" s="217">
        <v>0</v>
      </c>
      <c r="D222" s="164">
        <v>0</v>
      </c>
      <c r="E222" s="164">
        <v>0</v>
      </c>
      <c r="F222" s="164">
        <f t="array" ref="F222">IFERROR(INDEX(C$259:C$298,MATCH($B222,$B$259:$B$298,0)),"-")</f>
        <v>1</v>
      </c>
      <c r="G222" s="164">
        <f t="array" ref="G222">IFERROR(INDEX(D$259:D$298,MATCH($B222,$B$259:$B$298,0)),"-")</f>
        <v>0</v>
      </c>
      <c r="H222" s="254">
        <v>0</v>
      </c>
      <c r="I222" s="164">
        <v>0</v>
      </c>
      <c r="J222" s="164">
        <f t="array" ref="J222">IFERROR(INDEX(G$259:G$298,MATCH($B222,$B$259:$B$298,0)),"-")</f>
        <v>1</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411</v>
      </c>
      <c r="C223" s="162">
        <v>0</v>
      </c>
      <c r="D223" s="161">
        <v>3.46</v>
      </c>
      <c r="E223" s="161">
        <v>0</v>
      </c>
      <c r="F223" s="161">
        <f t="array" ref="F223">IFERROR(INDEX(C$259:C$298,MATCH($B223,$B$259:$B$298,0)),"-")</f>
        <v>0</v>
      </c>
      <c r="G223" s="161">
        <f t="array" ref="G223">IFERROR(INDEX(D$259:D$298,MATCH($B223,$B$259:$B$298,0)),"-")</f>
        <v>0</v>
      </c>
      <c r="H223" s="268">
        <v>0.86499999999999999</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412</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413</v>
      </c>
      <c r="C225" s="162">
        <v>0</v>
      </c>
      <c r="D225" s="161">
        <v>49</v>
      </c>
      <c r="E225" s="161">
        <v>0</v>
      </c>
      <c r="F225" s="161">
        <f t="array" ref="F225">IFERROR(INDEX(C$259:C$298,MATCH($B225,$B$259:$B$298,0)),"-")</f>
        <v>0</v>
      </c>
      <c r="G225" s="161">
        <f t="array" ref="G225">IFERROR(INDEX(D$259:D$298,MATCH($B225,$B$259:$B$298,0)),"-")</f>
        <v>0</v>
      </c>
      <c r="H225" s="268">
        <v>41</v>
      </c>
      <c r="I225" s="161">
        <v>0</v>
      </c>
      <c r="J225" s="161">
        <f t="array" ref="J225">IFERROR(INDEX(G$259:G$298,MATCH($B225,$B$259:$B$298,0)),"-")</f>
        <v>0</v>
      </c>
      <c r="K225" s="188">
        <f t="array" ref="K225">IFERROR(INDEX(H$259:H$298,MATCH($B225,$B$259:$B$298,0)),"-")</f>
        <v>0</v>
      </c>
      <c r="L225" s="268">
        <v>7</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414</v>
      </c>
      <c r="C226" s="217">
        <v>9</v>
      </c>
      <c r="D226" s="164">
        <v>20.648</v>
      </c>
      <c r="E226" s="164">
        <v>9.6999999999999993</v>
      </c>
      <c r="F226" s="164">
        <f t="array" ref="F226">IFERROR(INDEX(C$259:C$298,MATCH($B226,$B$259:$B$298,0)),"-")</f>
        <v>25.38</v>
      </c>
      <c r="G226" s="164">
        <f t="array" ref="G226">IFERROR(INDEX(D$259:D$298,MATCH($B226,$B$259:$B$298,0)),"-")</f>
        <v>2.6</v>
      </c>
      <c r="H226" s="254">
        <v>14.4</v>
      </c>
      <c r="I226" s="164">
        <v>9.6999999999999993</v>
      </c>
      <c r="J226" s="164">
        <f t="array" ref="J226">IFERROR(INDEX(G$259:G$298,MATCH($B226,$B$259:$B$298,0)),"-")</f>
        <v>5.53</v>
      </c>
      <c r="K226" s="189">
        <f t="array" ref="K226">IFERROR(INDEX(H$259:H$298,MATCH($B226,$B$259:$B$298,0)),"-")</f>
        <v>2</v>
      </c>
      <c r="L226" s="254">
        <v>3.8650000000000002</v>
      </c>
      <c r="M226" s="164">
        <v>1.8</v>
      </c>
      <c r="N226" s="164">
        <f t="array" ref="N226">IFERROR(INDEX(K$259:K$298,MATCH($B226,$B$259:$B$298,0)),"-")</f>
        <v>5.45</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415</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416</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417</v>
      </c>
      <c r="C229" s="162">
        <v>0</v>
      </c>
      <c r="D229" s="161">
        <v>1.865</v>
      </c>
      <c r="E229" s="161">
        <v>1</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1.865</v>
      </c>
      <c r="M229" s="161">
        <v>1</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418</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419</v>
      </c>
      <c r="C231" s="162">
        <v>119</v>
      </c>
      <c r="D231" s="161">
        <v>138.54499999999999</v>
      </c>
      <c r="E231" s="161">
        <v>135</v>
      </c>
      <c r="F231" s="161">
        <f t="array" ref="F231">IFERROR(INDEX(C$259:C$298,MATCH($B231,$B$259:$B$298,0)),"-")</f>
        <v>268.89</v>
      </c>
      <c r="G231" s="161">
        <f t="array" ref="G231">IFERROR(INDEX(D$259:D$298,MATCH($B231,$B$259:$B$298,0)),"-")</f>
        <v>37</v>
      </c>
      <c r="H231" s="268">
        <v>101.00700000000001</v>
      </c>
      <c r="I231" s="161">
        <v>108</v>
      </c>
      <c r="J231" s="161">
        <f t="array" ref="J231">IFERROR(INDEX(G$259:G$298,MATCH($B231,$B$259:$B$298,0)),"-")</f>
        <v>70.55</v>
      </c>
      <c r="K231" s="188">
        <f t="array" ref="K231">IFERROR(INDEX(H$259:H$298,MATCH($B231,$B$259:$B$298,0)),"-")</f>
        <v>23</v>
      </c>
      <c r="L231" s="268">
        <v>29.434999999999999</v>
      </c>
      <c r="M231" s="161">
        <v>50.7</v>
      </c>
      <c r="N231" s="161">
        <f t="array" ref="N231">IFERROR(INDEX(K$259:K$298,MATCH($B231,$B$259:$B$298,0)),"-")</f>
        <v>37.92</v>
      </c>
      <c r="O231" s="161">
        <f t="array" ref="O231">IFERROR(INDEX(L$259:L$298,MATCH($B231,$B$259:$B$298,0)),"-")</f>
        <v>6.9</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420</v>
      </c>
      <c r="C232" s="217">
        <v>0</v>
      </c>
      <c r="D232" s="164">
        <v>0</v>
      </c>
      <c r="E232" s="164">
        <v>1</v>
      </c>
      <c r="F232" s="164">
        <f t="array" ref="F232">IFERROR(INDEX(C$259:C$298,MATCH($B232,$B$259:$B$298,0)),"-")</f>
        <v>0</v>
      </c>
      <c r="G232" s="164">
        <f t="array" ref="G232">IFERROR(INDEX(D$259:D$298,MATCH($B232,$B$259:$B$298,0)),"-")</f>
        <v>0</v>
      </c>
      <c r="H232" s="254">
        <v>0</v>
      </c>
      <c r="I232" s="164">
        <v>1</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421</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422</v>
      </c>
      <c r="C234" s="217">
        <v>1</v>
      </c>
      <c r="D234" s="164">
        <v>2.5950000000000002</v>
      </c>
      <c r="E234" s="164">
        <v>5.8</v>
      </c>
      <c r="F234" s="164">
        <f t="array" ref="F234">IFERROR(INDEX(C$259:C$298,MATCH($B234,$B$259:$B$298,0)),"-")</f>
        <v>12.5</v>
      </c>
      <c r="G234" s="164">
        <f t="array" ref="G234">IFERROR(INDEX(D$259:D$298,MATCH($B234,$B$259:$B$298,0)),"-")</f>
        <v>6.3</v>
      </c>
      <c r="H234" s="254">
        <v>1.73</v>
      </c>
      <c r="I234" s="164">
        <v>9.3000000000000007</v>
      </c>
      <c r="J234" s="164">
        <f t="array" ref="J234">IFERROR(INDEX(G$259:G$298,MATCH($B234,$B$259:$B$298,0)),"-")</f>
        <v>8.5500000000000007</v>
      </c>
      <c r="K234" s="189">
        <f t="array" ref="K234">IFERROR(INDEX(H$259:H$298,MATCH($B234,$B$259:$B$298,0)),"-")</f>
        <v>4</v>
      </c>
      <c r="L234" s="254">
        <v>0.86499999999999999</v>
      </c>
      <c r="M234" s="164">
        <v>2.8</v>
      </c>
      <c r="N234" s="164">
        <f t="array" ref="N234">IFERROR(INDEX(K$259:K$298,MATCH($B234,$B$259:$B$298,0)),"-")</f>
        <v>2.2999999999999998</v>
      </c>
      <c r="O234" s="164">
        <f t="array" ref="O234">IFERROR(INDEX(L$259:L$298,MATCH($B234,$B$259:$B$298,0)),"-")</f>
        <v>1</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164</v>
      </c>
      <c r="C235" s="162">
        <v>116</v>
      </c>
      <c r="D235" s="161">
        <v>142.65199999999999</v>
      </c>
      <c r="E235" s="161">
        <v>62.7</v>
      </c>
      <c r="F235" s="161">
        <f>SUM(C272,C274:C275,C277:C278,C281,C297:C298)-F233</f>
        <v>16.59</v>
      </c>
      <c r="G235" s="161">
        <f>SUM(D272,D274:D275,D277:D278,D281,D297:D298)-G233</f>
        <v>0.6</v>
      </c>
      <c r="H235" s="268">
        <v>90.736000000000004</v>
      </c>
      <c r="I235" s="161">
        <v>60.8</v>
      </c>
      <c r="J235" s="161">
        <f>SUM(G272,G274:G275,G277:G278,G281,G297:G298)-J233</f>
        <v>6.91</v>
      </c>
      <c r="K235" s="188">
        <f>SUM(H272,H274:H275,H277:H278,H281,H297:H298)-K233</f>
        <v>0</v>
      </c>
      <c r="L235" s="268">
        <v>24.355</v>
      </c>
      <c r="M235" s="161">
        <v>16.7</v>
      </c>
      <c r="N235" s="161">
        <f>SUM(K272,K274:K275,K277:K278,K281,K297:K298)-N233</f>
        <v>2.96</v>
      </c>
      <c r="O235" s="161">
        <f>SUM(L272,L274:L275,L277:L278,L281,L297:L298)-O233</f>
        <v>0.6</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269</v>
      </c>
      <c r="C236" s="255">
        <f t="shared" ref="C236:F236" si="86">SUM(C220:C235)</f>
        <v>245</v>
      </c>
      <c r="D236" s="256">
        <f t="shared" ref="D236:E236" si="87">SUM(D220:D235)</f>
        <v>362.495</v>
      </c>
      <c r="E236" s="256">
        <f t="shared" si="87"/>
        <v>216.2</v>
      </c>
      <c r="F236" s="256">
        <f t="shared" si="86"/>
        <v>335.91999999999996</v>
      </c>
      <c r="G236" s="256">
        <f t="shared" ref="G236:J236" si="88">SUM(G220:G235)</f>
        <v>46.5</v>
      </c>
      <c r="H236" s="258">
        <f t="shared" si="88"/>
        <v>258.02500000000003</v>
      </c>
      <c r="I236" s="256">
        <f t="shared" si="88"/>
        <v>189.8</v>
      </c>
      <c r="J236" s="256">
        <f t="shared" si="88"/>
        <v>92.539999999999992</v>
      </c>
      <c r="K236" s="257">
        <f t="shared" ref="K236:N236" si="89">SUM(K220:K235)</f>
        <v>29</v>
      </c>
      <c r="L236" s="258">
        <f t="shared" si="89"/>
        <v>69.25</v>
      </c>
      <c r="M236" s="256">
        <f t="shared" si="89"/>
        <v>74</v>
      </c>
      <c r="N236" s="256">
        <f t="shared" si="89"/>
        <v>49.63</v>
      </c>
      <c r="O236" s="256">
        <f t="shared" ref="O236" si="90">SUM(O220:O235)</f>
        <v>8.5</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115</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408</v>
      </c>
      <c r="C238" s="124">
        <f>IFERROR(C220/C$236,"-")</f>
        <v>0</v>
      </c>
      <c r="D238" s="165">
        <f t="shared" ref="D238:F238" si="95">IFERROR(D220/D$236,"-")</f>
        <v>1.0289797100649664E-2</v>
      </c>
      <c r="E238" s="165">
        <f t="shared" si="95"/>
        <v>4.6253469010175763E-3</v>
      </c>
      <c r="F238" s="165">
        <f t="shared" si="95"/>
        <v>3.441295546558705E-2</v>
      </c>
      <c r="G238" s="165">
        <f t="shared" ref="G238" si="96">IFERROR(G220/G$236,"-")</f>
        <v>0</v>
      </c>
      <c r="H238" s="237">
        <f t="shared" ref="H238:J253" si="97">IFERROR(H220/H$236,"-")</f>
        <v>3.2117042922197463E-2</v>
      </c>
      <c r="I238" s="165">
        <f t="shared" si="97"/>
        <v>5.268703898840885E-3</v>
      </c>
      <c r="J238" s="165">
        <f t="shared" si="97"/>
        <v>0</v>
      </c>
      <c r="K238" s="215">
        <f t="shared" ref="K238" si="98">IFERROR(K220/K$236,"-")</f>
        <v>0</v>
      </c>
      <c r="L238" s="237">
        <f t="shared" ref="L238:N253" si="99">IFERROR(L220/L$236,"-")</f>
        <v>2.6931407942238268E-2</v>
      </c>
      <c r="M238" s="165">
        <f t="shared" si="99"/>
        <v>1.3513513513513514E-2</v>
      </c>
      <c r="N238" s="165">
        <f t="shared" si="99"/>
        <v>2.0149103364900261E-2</v>
      </c>
      <c r="O238" s="165">
        <f t="shared" ref="O238" si="100">IFERROR(O220/O$236,"-")</f>
        <v>0</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409</v>
      </c>
      <c r="C239" s="166">
        <f t="shared" ref="C239:F239" si="102">IFERROR(C221/C$236,"-")</f>
        <v>0</v>
      </c>
      <c r="D239" s="275">
        <f t="shared" si="102"/>
        <v>0</v>
      </c>
      <c r="E239" s="275">
        <f t="shared" si="102"/>
        <v>0</v>
      </c>
      <c r="F239" s="275">
        <f t="shared" si="102"/>
        <v>0</v>
      </c>
      <c r="G239" s="275">
        <f t="shared" ref="G239" si="103">IFERROR(G221/G$236,"-")</f>
        <v>0</v>
      </c>
      <c r="H239" s="238">
        <f t="shared" si="97"/>
        <v>0</v>
      </c>
      <c r="I239" s="275">
        <f t="shared" si="97"/>
        <v>0</v>
      </c>
      <c r="J239" s="275">
        <f t="shared" si="97"/>
        <v>0</v>
      </c>
      <c r="K239" s="216">
        <f t="shared" ref="K239" si="104">IFERROR(K221/K$236,"-")</f>
        <v>0</v>
      </c>
      <c r="L239" s="238">
        <f t="shared" si="99"/>
        <v>0</v>
      </c>
      <c r="M239" s="275">
        <f t="shared" si="99"/>
        <v>0</v>
      </c>
      <c r="N239" s="275">
        <f t="shared" si="99"/>
        <v>0</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410</v>
      </c>
      <c r="C240" s="124">
        <f t="shared" ref="C240:F240" si="106">IFERROR(C222/C$236,"-")</f>
        <v>0</v>
      </c>
      <c r="D240" s="165">
        <f t="shared" si="106"/>
        <v>0</v>
      </c>
      <c r="E240" s="165">
        <f t="shared" si="106"/>
        <v>0</v>
      </c>
      <c r="F240" s="165">
        <f t="shared" si="106"/>
        <v>2.9768992617289834E-3</v>
      </c>
      <c r="G240" s="165">
        <f t="shared" ref="G240" si="107">IFERROR(G222/G$236,"-")</f>
        <v>0</v>
      </c>
      <c r="H240" s="237">
        <f t="shared" si="97"/>
        <v>0</v>
      </c>
      <c r="I240" s="165">
        <f t="shared" si="97"/>
        <v>0</v>
      </c>
      <c r="J240" s="165">
        <f t="shared" si="97"/>
        <v>1.080613788631943E-2</v>
      </c>
      <c r="K240" s="215">
        <f t="shared" ref="K240" si="108">IFERROR(K222/K$236,"-")</f>
        <v>0</v>
      </c>
      <c r="L240" s="237">
        <f t="shared" si="99"/>
        <v>0</v>
      </c>
      <c r="M240" s="165">
        <f t="shared" si="99"/>
        <v>0</v>
      </c>
      <c r="N240" s="165">
        <f t="shared" si="99"/>
        <v>0</v>
      </c>
      <c r="O240" s="165">
        <f t="shared" ref="O240:S240" si="109">IFERROR(O222/O$236,"-")</f>
        <v>0</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411</v>
      </c>
      <c r="C241" s="166">
        <f t="shared" ref="C241:F241" si="110">IFERROR(C223/C$236,"-")</f>
        <v>0</v>
      </c>
      <c r="D241" s="275">
        <f t="shared" si="110"/>
        <v>9.5449592408171149E-3</v>
      </c>
      <c r="E241" s="275">
        <f t="shared" si="110"/>
        <v>0</v>
      </c>
      <c r="F241" s="275">
        <f t="shared" si="110"/>
        <v>0</v>
      </c>
      <c r="G241" s="275">
        <f t="shared" ref="G241" si="111">IFERROR(G223/G$236,"-")</f>
        <v>0</v>
      </c>
      <c r="H241" s="238">
        <f t="shared" si="97"/>
        <v>3.3523883344637141E-3</v>
      </c>
      <c r="I241" s="275">
        <f t="shared" si="97"/>
        <v>0</v>
      </c>
      <c r="J241" s="275">
        <f t="shared" si="97"/>
        <v>0</v>
      </c>
      <c r="K241" s="216">
        <f t="shared" ref="K241" si="112">IFERROR(K223/K$236,"-")</f>
        <v>0</v>
      </c>
      <c r="L241" s="238">
        <f t="shared" si="99"/>
        <v>0</v>
      </c>
      <c r="M241" s="275">
        <f t="shared" si="99"/>
        <v>0</v>
      </c>
      <c r="N241" s="275">
        <f t="shared" si="99"/>
        <v>0</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412</v>
      </c>
      <c r="C242" s="124">
        <f t="shared" ref="C242:F242" si="114">IFERROR(C224/C$236,"-")</f>
        <v>0</v>
      </c>
      <c r="D242" s="165">
        <f t="shared" si="114"/>
        <v>0</v>
      </c>
      <c r="E242" s="165">
        <f t="shared" si="114"/>
        <v>0</v>
      </c>
      <c r="F242" s="165">
        <f t="shared" si="114"/>
        <v>0</v>
      </c>
      <c r="G242" s="165">
        <f t="shared" ref="G242" si="115">IFERROR(G224/G$236,"-")</f>
        <v>0</v>
      </c>
      <c r="H242" s="237">
        <f t="shared" si="97"/>
        <v>0</v>
      </c>
      <c r="I242" s="165">
        <f t="shared" si="97"/>
        <v>0</v>
      </c>
      <c r="J242" s="165">
        <f t="shared" si="97"/>
        <v>0</v>
      </c>
      <c r="K242" s="215">
        <f t="shared" ref="K242" si="116">IFERROR(K224/K$236,"-")</f>
        <v>0</v>
      </c>
      <c r="L242" s="237">
        <f t="shared" si="99"/>
        <v>0</v>
      </c>
      <c r="M242" s="165">
        <f t="shared" si="99"/>
        <v>0</v>
      </c>
      <c r="N242" s="165">
        <f t="shared" si="99"/>
        <v>0</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413</v>
      </c>
      <c r="C243" s="166">
        <f t="shared" ref="C243:F243" si="118">IFERROR(C225/C$236,"-")</f>
        <v>0</v>
      </c>
      <c r="D243" s="275">
        <f t="shared" si="118"/>
        <v>0.13517427826590711</v>
      </c>
      <c r="E243" s="275">
        <f t="shared" si="118"/>
        <v>0</v>
      </c>
      <c r="F243" s="275">
        <f t="shared" si="118"/>
        <v>0</v>
      </c>
      <c r="G243" s="275">
        <f t="shared" ref="G243" si="119">IFERROR(G225/G$236,"-")</f>
        <v>0</v>
      </c>
      <c r="H243" s="238">
        <f t="shared" si="97"/>
        <v>0.1588993314601298</v>
      </c>
      <c r="I243" s="275">
        <f t="shared" si="97"/>
        <v>0</v>
      </c>
      <c r="J243" s="275">
        <f t="shared" si="97"/>
        <v>0</v>
      </c>
      <c r="K243" s="216">
        <f t="shared" ref="K243" si="120">IFERROR(K225/K$236,"-")</f>
        <v>0</v>
      </c>
      <c r="L243" s="238">
        <f t="shared" si="99"/>
        <v>0.10108303249097472</v>
      </c>
      <c r="M243" s="275">
        <f t="shared" si="99"/>
        <v>0</v>
      </c>
      <c r="N243" s="275">
        <f t="shared" si="99"/>
        <v>0</v>
      </c>
      <c r="O243" s="275">
        <f t="shared" ref="O243:S243" si="121">IFERROR(O225/O$236,"-")</f>
        <v>0</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414</v>
      </c>
      <c r="C244" s="124">
        <f t="shared" ref="C244:F244" si="122">IFERROR(C226/C$236,"-")</f>
        <v>3.6734693877551024E-2</v>
      </c>
      <c r="D244" s="165">
        <f t="shared" si="122"/>
        <v>5.6960785666009185E-2</v>
      </c>
      <c r="E244" s="165">
        <f t="shared" si="122"/>
        <v>4.4865864939870492E-2</v>
      </c>
      <c r="F244" s="165">
        <f t="shared" si="122"/>
        <v>7.5553703262681599E-2</v>
      </c>
      <c r="G244" s="165">
        <f t="shared" ref="G244" si="123">IFERROR(G226/G$236,"-")</f>
        <v>5.5913978494623658E-2</v>
      </c>
      <c r="H244" s="237">
        <f t="shared" si="97"/>
        <v>5.5808545683557788E-2</v>
      </c>
      <c r="I244" s="165">
        <f t="shared" si="97"/>
        <v>5.1106427818756579E-2</v>
      </c>
      <c r="J244" s="165">
        <f t="shared" si="97"/>
        <v>5.9757942511346453E-2</v>
      </c>
      <c r="K244" s="215">
        <f t="shared" ref="K244" si="124">IFERROR(K226/K$236,"-")</f>
        <v>6.8965517241379309E-2</v>
      </c>
      <c r="L244" s="237">
        <f t="shared" si="99"/>
        <v>5.5812274368231052E-2</v>
      </c>
      <c r="M244" s="165">
        <f t="shared" si="99"/>
        <v>2.4324324324324326E-2</v>
      </c>
      <c r="N244" s="165">
        <f t="shared" si="99"/>
        <v>0.10981261333870643</v>
      </c>
      <c r="O244" s="165">
        <f t="shared" ref="O244:S244" si="125">IFERROR(O226/O$236,"-")</f>
        <v>0</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415</v>
      </c>
      <c r="C245" s="166">
        <f t="shared" ref="C245:F245" si="126">IFERROR(C227/C$236,"-")</f>
        <v>0</v>
      </c>
      <c r="D245" s="275">
        <f t="shared" si="126"/>
        <v>0</v>
      </c>
      <c r="E245" s="275">
        <f t="shared" si="126"/>
        <v>0</v>
      </c>
      <c r="F245" s="275">
        <f t="shared" si="126"/>
        <v>0</v>
      </c>
      <c r="G245" s="275">
        <f t="shared" ref="G245" si="127">IFERROR(G227/G$236,"-")</f>
        <v>0</v>
      </c>
      <c r="H245" s="238">
        <f t="shared" si="97"/>
        <v>0</v>
      </c>
      <c r="I245" s="275">
        <f t="shared" si="97"/>
        <v>0</v>
      </c>
      <c r="J245" s="275">
        <f t="shared" si="97"/>
        <v>0</v>
      </c>
      <c r="K245" s="216">
        <f t="shared" ref="K245" si="128">IFERROR(K227/K$236,"-")</f>
        <v>0</v>
      </c>
      <c r="L245" s="238">
        <f t="shared" si="99"/>
        <v>0</v>
      </c>
      <c r="M245" s="275">
        <f t="shared" si="99"/>
        <v>0</v>
      </c>
      <c r="N245" s="275">
        <f t="shared" si="99"/>
        <v>0</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416</v>
      </c>
      <c r="C246" s="124">
        <f t="shared" ref="C246:F246" si="130">IFERROR(C228/C$236,"-")</f>
        <v>0</v>
      </c>
      <c r="D246" s="165">
        <f t="shared" si="130"/>
        <v>0</v>
      </c>
      <c r="E246" s="165">
        <f t="shared" si="130"/>
        <v>0</v>
      </c>
      <c r="F246" s="165">
        <f t="shared" si="130"/>
        <v>0</v>
      </c>
      <c r="G246" s="165">
        <f t="shared" ref="G246" si="131">IFERROR(G228/G$236,"-")</f>
        <v>0</v>
      </c>
      <c r="H246" s="237">
        <f t="shared" si="97"/>
        <v>0</v>
      </c>
      <c r="I246" s="165">
        <f t="shared" si="97"/>
        <v>0</v>
      </c>
      <c r="J246" s="165">
        <f t="shared" si="97"/>
        <v>0</v>
      </c>
      <c r="K246" s="215">
        <f t="shared" ref="K246" si="132">IFERROR(K228/K$236,"-")</f>
        <v>0</v>
      </c>
      <c r="L246" s="237">
        <f t="shared" si="99"/>
        <v>0</v>
      </c>
      <c r="M246" s="165">
        <f t="shared" si="99"/>
        <v>0</v>
      </c>
      <c r="N246" s="165">
        <f t="shared" si="99"/>
        <v>0</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417</v>
      </c>
      <c r="C247" s="166">
        <f t="shared" ref="C247:F247" si="134">IFERROR(C229/C$236,"-")</f>
        <v>0</v>
      </c>
      <c r="D247" s="275">
        <f t="shared" si="134"/>
        <v>5.1448985503248319E-3</v>
      </c>
      <c r="E247" s="275">
        <f t="shared" si="134"/>
        <v>4.6253469010175763E-3</v>
      </c>
      <c r="F247" s="275">
        <f t="shared" si="134"/>
        <v>0</v>
      </c>
      <c r="G247" s="275">
        <f t="shared" ref="G247" si="135">IFERROR(G229/G$236,"-")</f>
        <v>0</v>
      </c>
      <c r="H247" s="238">
        <f t="shared" si="97"/>
        <v>0</v>
      </c>
      <c r="I247" s="275">
        <f t="shared" si="97"/>
        <v>0</v>
      </c>
      <c r="J247" s="275">
        <f t="shared" si="97"/>
        <v>0</v>
      </c>
      <c r="K247" s="216">
        <f t="shared" ref="K247" si="136">IFERROR(K229/K$236,"-")</f>
        <v>0</v>
      </c>
      <c r="L247" s="238">
        <f t="shared" si="99"/>
        <v>2.6931407942238268E-2</v>
      </c>
      <c r="M247" s="275">
        <f t="shared" si="99"/>
        <v>1.3513513513513514E-2</v>
      </c>
      <c r="N247" s="275">
        <f t="shared" si="99"/>
        <v>0</v>
      </c>
      <c r="O247" s="275">
        <f t="shared" ref="O247:S247" si="137">IFERROR(O229/O$236,"-")</f>
        <v>0</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418</v>
      </c>
      <c r="C248" s="124">
        <f t="shared" ref="C248:F248" si="138">IFERROR(C230/C$236,"-")</f>
        <v>0</v>
      </c>
      <c r="D248" s="165">
        <f t="shared" si="138"/>
        <v>0</v>
      </c>
      <c r="E248" s="165">
        <f t="shared" si="138"/>
        <v>0</v>
      </c>
      <c r="F248" s="165">
        <f t="shared" si="138"/>
        <v>0</v>
      </c>
      <c r="G248" s="165">
        <f t="shared" ref="G248" si="139">IFERROR(G230/G$236,"-")</f>
        <v>0</v>
      </c>
      <c r="H248" s="237">
        <f t="shared" si="97"/>
        <v>0</v>
      </c>
      <c r="I248" s="165">
        <f t="shared" si="97"/>
        <v>0</v>
      </c>
      <c r="J248" s="165">
        <f t="shared" si="97"/>
        <v>0</v>
      </c>
      <c r="K248" s="215">
        <f t="shared" ref="K248" si="140">IFERROR(K230/K$236,"-")</f>
        <v>0</v>
      </c>
      <c r="L248" s="237">
        <f t="shared" si="99"/>
        <v>0</v>
      </c>
      <c r="M248" s="165">
        <f t="shared" si="99"/>
        <v>0</v>
      </c>
      <c r="N248" s="165">
        <f t="shared" si="99"/>
        <v>0</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419</v>
      </c>
      <c r="C249" s="166">
        <f t="shared" ref="C249:F249" si="142">IFERROR(C231/C$236,"-")</f>
        <v>0.48571428571428571</v>
      </c>
      <c r="D249" s="275">
        <f t="shared" si="142"/>
        <v>0.38219837515000205</v>
      </c>
      <c r="E249" s="275">
        <f t="shared" si="142"/>
        <v>0.62442183163737286</v>
      </c>
      <c r="F249" s="275">
        <f t="shared" si="142"/>
        <v>0.80045844248630627</v>
      </c>
      <c r="G249" s="275">
        <f t="shared" ref="G249" si="143">IFERROR(G231/G$236,"-")</f>
        <v>0.79569892473118276</v>
      </c>
      <c r="H249" s="238">
        <f t="shared" si="97"/>
        <v>0.39146206762910568</v>
      </c>
      <c r="I249" s="275">
        <f t="shared" si="97"/>
        <v>0.56902002107481553</v>
      </c>
      <c r="J249" s="275">
        <f t="shared" si="97"/>
        <v>0.76237302787983574</v>
      </c>
      <c r="K249" s="216">
        <f t="shared" ref="K249" si="144">IFERROR(K231/K$236,"-")</f>
        <v>0.7931034482758621</v>
      </c>
      <c r="L249" s="238">
        <f t="shared" si="99"/>
        <v>0.42505415162454874</v>
      </c>
      <c r="M249" s="275">
        <f t="shared" si="99"/>
        <v>0.68513513513513513</v>
      </c>
      <c r="N249" s="275">
        <f t="shared" si="99"/>
        <v>0.76405399959701792</v>
      </c>
      <c r="O249" s="275">
        <f t="shared" ref="O249:S249" si="145">IFERROR(O231/O$236,"-")</f>
        <v>0.81176470588235294</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420</v>
      </c>
      <c r="C250" s="124">
        <f t="shared" ref="C250:F250" si="146">IFERROR(C232/C$236,"-")</f>
        <v>0</v>
      </c>
      <c r="D250" s="165">
        <f t="shared" si="146"/>
        <v>0</v>
      </c>
      <c r="E250" s="165">
        <f t="shared" si="146"/>
        <v>4.6253469010175763E-3</v>
      </c>
      <c r="F250" s="165">
        <f t="shared" si="146"/>
        <v>0</v>
      </c>
      <c r="G250" s="165">
        <f t="shared" ref="G250" si="147">IFERROR(G232/G$236,"-")</f>
        <v>0</v>
      </c>
      <c r="H250" s="237">
        <f t="shared" si="97"/>
        <v>0</v>
      </c>
      <c r="I250" s="165">
        <f t="shared" si="97"/>
        <v>5.268703898840885E-3</v>
      </c>
      <c r="J250" s="165">
        <f t="shared" si="97"/>
        <v>0</v>
      </c>
      <c r="K250" s="215">
        <f t="shared" ref="K250" si="148">IFERROR(K232/K$236,"-")</f>
        <v>0</v>
      </c>
      <c r="L250" s="237">
        <f t="shared" si="99"/>
        <v>0</v>
      </c>
      <c r="M250" s="165">
        <f t="shared" si="99"/>
        <v>0</v>
      </c>
      <c r="N250" s="165">
        <f t="shared" si="99"/>
        <v>0</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421</v>
      </c>
      <c r="C251" s="166">
        <f t="shared" ref="C251:F251" si="150">IFERROR(C233/C$236,"-")</f>
        <v>0</v>
      </c>
      <c r="D251" s="275">
        <f t="shared" si="150"/>
        <v>0</v>
      </c>
      <c r="E251" s="275">
        <f t="shared" si="150"/>
        <v>0</v>
      </c>
      <c r="F251" s="275">
        <f t="shared" si="150"/>
        <v>0</v>
      </c>
      <c r="G251" s="275">
        <f t="shared" ref="G251" si="151">IFERROR(G233/G$236,"-")</f>
        <v>0</v>
      </c>
      <c r="H251" s="238">
        <f t="shared" si="97"/>
        <v>0</v>
      </c>
      <c r="I251" s="275">
        <f t="shared" si="97"/>
        <v>0</v>
      </c>
      <c r="J251" s="275">
        <f t="shared" si="97"/>
        <v>0</v>
      </c>
      <c r="K251" s="216">
        <f t="shared" ref="K251" si="152">IFERROR(K233/K$236,"-")</f>
        <v>0</v>
      </c>
      <c r="L251" s="238">
        <f t="shared" si="99"/>
        <v>0</v>
      </c>
      <c r="M251" s="275">
        <f t="shared" si="99"/>
        <v>0</v>
      </c>
      <c r="N251" s="275">
        <f t="shared" si="99"/>
        <v>0</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422</v>
      </c>
      <c r="C252" s="124">
        <f t="shared" ref="C252:F252" si="154">IFERROR(C234/C$236,"-")</f>
        <v>4.0816326530612249E-3</v>
      </c>
      <c r="D252" s="165">
        <f t="shared" si="154"/>
        <v>7.1587194306128362E-3</v>
      </c>
      <c r="E252" s="165">
        <f t="shared" si="154"/>
        <v>2.6827012025901945E-2</v>
      </c>
      <c r="F252" s="165">
        <f t="shared" si="154"/>
        <v>3.7211240771612294E-2</v>
      </c>
      <c r="G252" s="165">
        <f t="shared" ref="G252" si="155">IFERROR(G234/G$236,"-")</f>
        <v>0.13548387096774192</v>
      </c>
      <c r="H252" s="237">
        <f t="shared" si="97"/>
        <v>6.7047766689274282E-3</v>
      </c>
      <c r="I252" s="165">
        <f t="shared" si="97"/>
        <v>4.899894625922023E-2</v>
      </c>
      <c r="J252" s="165">
        <f t="shared" si="97"/>
        <v>9.2392478928031138E-2</v>
      </c>
      <c r="K252" s="215">
        <f t="shared" ref="K252" si="156">IFERROR(K234/K$236,"-")</f>
        <v>0.13793103448275862</v>
      </c>
      <c r="L252" s="237">
        <f t="shared" si="99"/>
        <v>1.2490974729241877E-2</v>
      </c>
      <c r="M252" s="165">
        <f t="shared" si="99"/>
        <v>3.7837837837837833E-2</v>
      </c>
      <c r="N252" s="165">
        <f t="shared" si="99"/>
        <v>4.6342937739270597E-2</v>
      </c>
      <c r="O252" s="165">
        <f t="shared" ref="O252:S252" si="157">IFERROR(O234/O$236,"-")</f>
        <v>0.11764705882352941</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164</v>
      </c>
      <c r="C253" s="266">
        <f t="shared" ref="C253:F253" si="158">IFERROR(C235/C$236,"-")</f>
        <v>0.47346938775510206</v>
      </c>
      <c r="D253" s="176">
        <f t="shared" si="158"/>
        <v>0.39352818659567712</v>
      </c>
      <c r="E253" s="176">
        <f t="shared" si="158"/>
        <v>0.29000925069380207</v>
      </c>
      <c r="F253" s="176">
        <f t="shared" si="158"/>
        <v>4.9386758752083836E-2</v>
      </c>
      <c r="G253" s="176">
        <f t="shared" ref="G253" si="159">IFERROR(G235/G$236,"-")</f>
        <v>1.2903225806451613E-2</v>
      </c>
      <c r="H253" s="270">
        <f t="shared" si="97"/>
        <v>0.35165584730161803</v>
      </c>
      <c r="I253" s="176">
        <f t="shared" si="97"/>
        <v>0.32033719704952579</v>
      </c>
      <c r="J253" s="176">
        <f t="shared" si="97"/>
        <v>7.4670412794467261E-2</v>
      </c>
      <c r="K253" s="267">
        <f t="shared" ref="K253" si="160">IFERROR(K235/K$236,"-")</f>
        <v>0</v>
      </c>
      <c r="L253" s="270">
        <f t="shared" si="99"/>
        <v>0.35169675090252706</v>
      </c>
      <c r="M253" s="176">
        <f t="shared" si="99"/>
        <v>0.22567567567567567</v>
      </c>
      <c r="N253" s="176">
        <f t="shared" si="99"/>
        <v>5.9641345960104772E-2</v>
      </c>
      <c r="O253" s="176">
        <f t="shared" ref="O253:S253" si="161">IFERROR(O235/O$236,"-")</f>
        <v>7.0588235294117646E-2</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122</v>
      </c>
      <c r="C255" s="790" t="str">
        <f>$A$1</f>
        <v>West Dunbartonshire</v>
      </c>
      <c r="D255" s="767"/>
      <c r="E255" s="767"/>
      <c r="F255" s="767"/>
      <c r="G255" s="767"/>
      <c r="H255" s="767"/>
      <c r="I255" s="767"/>
      <c r="J255" s="767"/>
      <c r="K255" s="767"/>
      <c r="L255" s="767"/>
      <c r="M255" s="767"/>
      <c r="N255" s="767"/>
      <c r="O255" s="790" t="s">
        <v>101</v>
      </c>
      <c r="P255" s="767"/>
      <c r="Q255" s="767"/>
      <c r="R255" s="767"/>
      <c r="S255" s="767"/>
      <c r="T255" s="767"/>
      <c r="U255" s="767"/>
      <c r="V255" s="767"/>
      <c r="W255" s="767"/>
      <c r="X255" s="767"/>
      <c r="Y255" s="767"/>
      <c r="Z255" s="767"/>
    </row>
    <row r="256" spans="2:28" ht="15" customHeight="1" x14ac:dyDescent="0.25">
      <c r="C256" s="792" t="s">
        <v>399</v>
      </c>
      <c r="D256" s="793"/>
      <c r="E256" s="793"/>
      <c r="F256" s="794"/>
      <c r="G256" s="795" t="s">
        <v>400</v>
      </c>
      <c r="H256" s="793"/>
      <c r="I256" s="793"/>
      <c r="J256" s="794"/>
      <c r="K256" s="793" t="s">
        <v>401</v>
      </c>
      <c r="L256" s="793"/>
      <c r="M256" s="793"/>
      <c r="N256" s="793"/>
      <c r="O256" s="792" t="s">
        <v>399</v>
      </c>
      <c r="P256" s="793"/>
      <c r="Q256" s="793"/>
      <c r="R256" s="794"/>
      <c r="S256" s="795" t="s">
        <v>400</v>
      </c>
      <c r="T256" s="793"/>
      <c r="U256" s="793"/>
      <c r="V256" s="794"/>
      <c r="W256" s="793" t="s">
        <v>401</v>
      </c>
      <c r="X256" s="793"/>
      <c r="Y256" s="793"/>
      <c r="Z256" s="793"/>
    </row>
    <row r="257" spans="2:26" ht="15" customHeight="1" x14ac:dyDescent="0.25">
      <c r="C257" s="759" t="s">
        <v>108</v>
      </c>
      <c r="D257" s="789"/>
      <c r="E257" s="760" t="s">
        <v>115</v>
      </c>
      <c r="F257" s="761"/>
      <c r="G257" s="762" t="s">
        <v>108</v>
      </c>
      <c r="H257" s="789"/>
      <c r="I257" s="760" t="s">
        <v>115</v>
      </c>
      <c r="J257" s="761"/>
      <c r="K257" s="762" t="s">
        <v>108</v>
      </c>
      <c r="L257" s="789"/>
      <c r="M257" s="760" t="s">
        <v>115</v>
      </c>
      <c r="N257" s="760"/>
      <c r="O257" s="759" t="s">
        <v>108</v>
      </c>
      <c r="P257" s="789"/>
      <c r="Q257" s="760" t="s">
        <v>115</v>
      </c>
      <c r="R257" s="761"/>
      <c r="S257" s="762" t="s">
        <v>108</v>
      </c>
      <c r="T257" s="789"/>
      <c r="U257" s="760" t="s">
        <v>115</v>
      </c>
      <c r="V257" s="761"/>
      <c r="W257" s="762" t="s">
        <v>108</v>
      </c>
      <c r="X257" s="789"/>
      <c r="Y257" s="760" t="s">
        <v>115</v>
      </c>
      <c r="Z257" s="760"/>
    </row>
    <row r="258" spans="2:26" ht="18" thickBot="1" x14ac:dyDescent="0.3">
      <c r="B258" s="5" t="s">
        <v>423</v>
      </c>
      <c r="C258" s="246" t="s">
        <v>113</v>
      </c>
      <c r="D258" s="680" t="s">
        <v>114</v>
      </c>
      <c r="E258" s="232" t="s">
        <v>113</v>
      </c>
      <c r="F258" s="671" t="s">
        <v>114</v>
      </c>
      <c r="G258" s="672" t="s">
        <v>113</v>
      </c>
      <c r="H258" s="680" t="s">
        <v>114</v>
      </c>
      <c r="I258" s="232" t="s">
        <v>113</v>
      </c>
      <c r="J258" s="671" t="s">
        <v>114</v>
      </c>
      <c r="K258" s="672" t="s">
        <v>113</v>
      </c>
      <c r="L258" s="680" t="s">
        <v>114</v>
      </c>
      <c r="M258" s="232" t="s">
        <v>113</v>
      </c>
      <c r="N258" s="232" t="s">
        <v>114</v>
      </c>
      <c r="O258" s="246" t="s">
        <v>113</v>
      </c>
      <c r="P258" s="680" t="s">
        <v>114</v>
      </c>
      <c r="Q258" s="232" t="s">
        <v>113</v>
      </c>
      <c r="R258" s="671" t="s">
        <v>114</v>
      </c>
      <c r="S258" s="672" t="s">
        <v>113</v>
      </c>
      <c r="T258" s="680" t="s">
        <v>114</v>
      </c>
      <c r="U258" s="232" t="s">
        <v>113</v>
      </c>
      <c r="V258" s="671" t="s">
        <v>114</v>
      </c>
      <c r="W258" s="672" t="s">
        <v>113</v>
      </c>
      <c r="X258" s="680" t="s">
        <v>114</v>
      </c>
      <c r="Y258" s="232" t="s">
        <v>113</v>
      </c>
      <c r="Z258" s="232" t="s">
        <v>114</v>
      </c>
    </row>
    <row r="259" spans="2:26" x14ac:dyDescent="0.25">
      <c r="B259" s="413" t="s">
        <v>408</v>
      </c>
      <c r="C259" s="681">
        <v>11.56</v>
      </c>
      <c r="D259" s="693">
        <v>0</v>
      </c>
      <c r="E259" s="682">
        <f>IFERROR(C259/C$299,"-")</f>
        <v>3.441295546558705E-2</v>
      </c>
      <c r="F259" s="683">
        <f t="shared" ref="F259:F298" si="162">IFERROR(D259/D$299,"-")</f>
        <v>0</v>
      </c>
      <c r="G259" s="684">
        <v>0</v>
      </c>
      <c r="H259" s="693">
        <v>0</v>
      </c>
      <c r="I259" s="682">
        <f>IFERROR(G259/G$299,"-")</f>
        <v>0</v>
      </c>
      <c r="J259" s="683">
        <f t="shared" ref="J259:J298" si="163">IFERROR(H259/H$299,"-")</f>
        <v>0</v>
      </c>
      <c r="K259" s="684">
        <v>1</v>
      </c>
      <c r="L259" s="693">
        <v>0</v>
      </c>
      <c r="M259" s="682">
        <f>IFERROR(K259/K$299,"-")</f>
        <v>2.0149103364900264E-2</v>
      </c>
      <c r="N259" s="682">
        <f t="shared" ref="N259:N298" si="164">IFERROR(L259/L$299,"-")</f>
        <v>0</v>
      </c>
      <c r="O259" s="681">
        <v>52.56</v>
      </c>
      <c r="P259" s="693">
        <v>14</v>
      </c>
      <c r="Q259" s="682">
        <f>IFERROR(O259/O$299,"-")</f>
        <v>1.5282090645825339E-2</v>
      </c>
      <c r="R259" s="683">
        <f t="shared" ref="R259:R298" si="165">IFERROR(P259/P$299,"-")</f>
        <v>1.6823687752355314E-2</v>
      </c>
      <c r="S259" s="684">
        <v>24</v>
      </c>
      <c r="T259" s="693">
        <v>13.4</v>
      </c>
      <c r="U259" s="682">
        <f>IFERROR(S259/S$299,"-")</f>
        <v>9.5960080606467719E-3</v>
      </c>
      <c r="V259" s="683">
        <f t="shared" ref="V259:V298" si="166">IFERROR(T259/T$299,"-")</f>
        <v>9.6219617399206717E-3</v>
      </c>
      <c r="W259" s="684">
        <v>8.9</v>
      </c>
      <c r="X259" s="693">
        <v>4</v>
      </c>
      <c r="Y259" s="682">
        <f>IFERROR(W259/W$299,"-")</f>
        <v>1.6272649150713983E-2</v>
      </c>
      <c r="Z259" s="682">
        <f t="shared" ref="Z259:Z298" si="167">IFERROR(X259/X$299,"-")</f>
        <v>2.2547533018043662E-2</v>
      </c>
    </row>
    <row r="260" spans="2:26" x14ac:dyDescent="0.25">
      <c r="B260" s="263" t="s">
        <v>409</v>
      </c>
      <c r="C260" s="30">
        <v>0</v>
      </c>
      <c r="D260" s="298">
        <v>0</v>
      </c>
      <c r="E260" s="127">
        <f t="shared" ref="E260:E298" si="168">IFERROR(C260/C$299,"-")</f>
        <v>0</v>
      </c>
      <c r="F260" s="659">
        <f t="shared" si="162"/>
        <v>0</v>
      </c>
      <c r="G260" s="64">
        <v>0</v>
      </c>
      <c r="H260" s="298">
        <v>0</v>
      </c>
      <c r="I260" s="127">
        <f t="shared" ref="I260:I298" si="169">IFERROR(G260/G$299,"-")</f>
        <v>0</v>
      </c>
      <c r="J260" s="659">
        <f t="shared" si="163"/>
        <v>0</v>
      </c>
      <c r="K260" s="64">
        <v>0</v>
      </c>
      <c r="L260" s="298">
        <v>0</v>
      </c>
      <c r="M260" s="127">
        <f t="shared" ref="M260:M298" si="170">IFERROR(K260/K$299,"-")</f>
        <v>0</v>
      </c>
      <c r="N260" s="127">
        <f t="shared" si="164"/>
        <v>0</v>
      </c>
      <c r="O260" s="30">
        <v>5.5</v>
      </c>
      <c r="P260" s="298">
        <v>1.9470000000000001</v>
      </c>
      <c r="Q260" s="127">
        <f t="shared" ref="Q260:Q298" si="171">IFERROR(O260/O$299,"-")</f>
        <v>1.5991533210053151E-3</v>
      </c>
      <c r="R260" s="659">
        <f t="shared" si="165"/>
        <v>2.3396942895596998E-3</v>
      </c>
      <c r="S260" s="64">
        <v>5.0999999999999996</v>
      </c>
      <c r="T260" s="298">
        <v>6.84</v>
      </c>
      <c r="U260" s="127">
        <f t="shared" ref="U260:U298" si="172">IFERROR(S260/S$299,"-")</f>
        <v>2.0391517128874386E-3</v>
      </c>
      <c r="V260" s="659">
        <f t="shared" si="166"/>
        <v>4.9115088284371186E-3</v>
      </c>
      <c r="W260" s="64">
        <v>0</v>
      </c>
      <c r="X260" s="298">
        <v>0</v>
      </c>
      <c r="Y260" s="127">
        <f t="shared" ref="Y260:Y298" si="173">IFERROR(W260/W$299,"-")</f>
        <v>0</v>
      </c>
      <c r="Z260" s="127">
        <f t="shared" si="167"/>
        <v>0</v>
      </c>
    </row>
    <row r="261" spans="2:26" x14ac:dyDescent="0.25">
      <c r="B261" s="262" t="s">
        <v>410</v>
      </c>
      <c r="C261" s="32">
        <v>1</v>
      </c>
      <c r="D261" s="297">
        <v>0</v>
      </c>
      <c r="E261" s="126">
        <f t="shared" si="168"/>
        <v>2.9768992617289834E-3</v>
      </c>
      <c r="F261" s="658">
        <f t="shared" si="162"/>
        <v>0</v>
      </c>
      <c r="G261" s="63">
        <v>1</v>
      </c>
      <c r="H261" s="297">
        <v>0</v>
      </c>
      <c r="I261" s="126">
        <f t="shared" si="169"/>
        <v>1.080613788631943E-2</v>
      </c>
      <c r="J261" s="658">
        <f t="shared" si="163"/>
        <v>0</v>
      </c>
      <c r="K261" s="63">
        <v>0</v>
      </c>
      <c r="L261" s="297">
        <v>0</v>
      </c>
      <c r="M261" s="126">
        <f t="shared" si="170"/>
        <v>0</v>
      </c>
      <c r="N261" s="126">
        <f t="shared" si="164"/>
        <v>0</v>
      </c>
      <c r="O261" s="32">
        <v>2.9</v>
      </c>
      <c r="P261" s="297">
        <v>3.24</v>
      </c>
      <c r="Q261" s="126">
        <f t="shared" si="171"/>
        <v>8.4318993289371155E-4</v>
      </c>
      <c r="R261" s="658">
        <f t="shared" si="165"/>
        <v>3.8934820226879446E-3</v>
      </c>
      <c r="S261" s="63">
        <v>4.0999999999999996</v>
      </c>
      <c r="T261" s="297">
        <v>2.9470000000000001</v>
      </c>
      <c r="U261" s="126">
        <f t="shared" si="172"/>
        <v>1.6393180436938232E-3</v>
      </c>
      <c r="V261" s="658">
        <f t="shared" si="166"/>
        <v>2.1161135259362852E-3</v>
      </c>
      <c r="W261" s="63">
        <v>0</v>
      </c>
      <c r="X261" s="297">
        <v>1.24</v>
      </c>
      <c r="Y261" s="126">
        <f t="shared" si="173"/>
        <v>0</v>
      </c>
      <c r="Z261" s="126">
        <f t="shared" si="167"/>
        <v>6.9897352355935347E-3</v>
      </c>
    </row>
    <row r="262" spans="2:26" x14ac:dyDescent="0.25">
      <c r="B262" s="263" t="s">
        <v>411</v>
      </c>
      <c r="C262" s="30">
        <v>0</v>
      </c>
      <c r="D262" s="298">
        <v>0</v>
      </c>
      <c r="E262" s="127">
        <f t="shared" si="168"/>
        <v>0</v>
      </c>
      <c r="F262" s="659">
        <f t="shared" si="162"/>
        <v>0</v>
      </c>
      <c r="G262" s="64">
        <v>0</v>
      </c>
      <c r="H262" s="298">
        <v>0</v>
      </c>
      <c r="I262" s="127">
        <f t="shared" si="169"/>
        <v>0</v>
      </c>
      <c r="J262" s="659">
        <f t="shared" si="163"/>
        <v>0</v>
      </c>
      <c r="K262" s="64">
        <v>0</v>
      </c>
      <c r="L262" s="298">
        <v>0</v>
      </c>
      <c r="M262" s="127">
        <f t="shared" si="170"/>
        <v>0</v>
      </c>
      <c r="N262" s="127">
        <f t="shared" si="164"/>
        <v>0</v>
      </c>
      <c r="O262" s="30">
        <v>7.6</v>
      </c>
      <c r="P262" s="298">
        <v>2.9470000000000001</v>
      </c>
      <c r="Q262" s="127">
        <f t="shared" si="171"/>
        <v>2.2097391344800717E-3</v>
      </c>
      <c r="R262" s="659">
        <f t="shared" si="165"/>
        <v>3.5413862718707938E-3</v>
      </c>
      <c r="S262" s="64">
        <v>7.95</v>
      </c>
      <c r="T262" s="298">
        <v>2</v>
      </c>
      <c r="U262" s="127">
        <f t="shared" si="172"/>
        <v>3.1786776700892432E-3</v>
      </c>
      <c r="V262" s="659">
        <f t="shared" si="166"/>
        <v>1.4361136925254733E-3</v>
      </c>
      <c r="W262" s="64">
        <v>0</v>
      </c>
      <c r="X262" s="298">
        <v>0</v>
      </c>
      <c r="Y262" s="127">
        <f t="shared" si="173"/>
        <v>0</v>
      </c>
      <c r="Z262" s="127">
        <f t="shared" si="167"/>
        <v>0</v>
      </c>
    </row>
    <row r="263" spans="2:26" x14ac:dyDescent="0.25">
      <c r="B263" s="262" t="s">
        <v>412</v>
      </c>
      <c r="C263" s="32">
        <v>0</v>
      </c>
      <c r="D263" s="297">
        <v>0</v>
      </c>
      <c r="E263" s="126">
        <f t="shared" si="168"/>
        <v>0</v>
      </c>
      <c r="F263" s="658">
        <f t="shared" si="162"/>
        <v>0</v>
      </c>
      <c r="G263" s="63">
        <v>0</v>
      </c>
      <c r="H263" s="297">
        <v>0</v>
      </c>
      <c r="I263" s="126">
        <f t="shared" si="169"/>
        <v>0</v>
      </c>
      <c r="J263" s="658">
        <f t="shared" si="163"/>
        <v>0</v>
      </c>
      <c r="K263" s="63">
        <v>0</v>
      </c>
      <c r="L263" s="297">
        <v>0</v>
      </c>
      <c r="M263" s="126">
        <f t="shared" si="170"/>
        <v>0</v>
      </c>
      <c r="N263" s="126">
        <f t="shared" si="164"/>
        <v>0</v>
      </c>
      <c r="O263" s="32">
        <v>0</v>
      </c>
      <c r="P263" s="297">
        <v>0</v>
      </c>
      <c r="Q263" s="126">
        <f t="shared" si="171"/>
        <v>0</v>
      </c>
      <c r="R263" s="658">
        <f t="shared" si="165"/>
        <v>0</v>
      </c>
      <c r="S263" s="63">
        <v>0</v>
      </c>
      <c r="T263" s="297">
        <v>0</v>
      </c>
      <c r="U263" s="126">
        <f t="shared" si="172"/>
        <v>0</v>
      </c>
      <c r="V263" s="658">
        <f t="shared" si="166"/>
        <v>0</v>
      </c>
      <c r="W263" s="63">
        <v>0</v>
      </c>
      <c r="X263" s="297">
        <v>0</v>
      </c>
      <c r="Y263" s="126">
        <f t="shared" si="173"/>
        <v>0</v>
      </c>
      <c r="Z263" s="126">
        <f t="shared" si="167"/>
        <v>0</v>
      </c>
    </row>
    <row r="264" spans="2:26" x14ac:dyDescent="0.25">
      <c r="B264" s="440" t="s">
        <v>413</v>
      </c>
      <c r="C264" s="650">
        <v>0</v>
      </c>
      <c r="D264" s="685">
        <v>0</v>
      </c>
      <c r="E264" s="441">
        <f t="shared" si="168"/>
        <v>0</v>
      </c>
      <c r="F264" s="660">
        <f t="shared" si="162"/>
        <v>0</v>
      </c>
      <c r="G264" s="673">
        <v>0</v>
      </c>
      <c r="H264" s="685">
        <v>0</v>
      </c>
      <c r="I264" s="441">
        <f t="shared" si="169"/>
        <v>0</v>
      </c>
      <c r="J264" s="660">
        <f t="shared" si="163"/>
        <v>0</v>
      </c>
      <c r="K264" s="673">
        <v>0</v>
      </c>
      <c r="L264" s="685">
        <v>0</v>
      </c>
      <c r="M264" s="441">
        <f t="shared" si="170"/>
        <v>0</v>
      </c>
      <c r="N264" s="441">
        <f t="shared" si="164"/>
        <v>0</v>
      </c>
      <c r="O264" s="650">
        <v>113.95</v>
      </c>
      <c r="P264" s="685">
        <v>10.946999999999999</v>
      </c>
      <c r="Q264" s="441">
        <f t="shared" si="171"/>
        <v>3.3131549259737395E-2</v>
      </c>
      <c r="R264" s="660">
        <f t="shared" si="165"/>
        <v>1.3154922130359544E-2</v>
      </c>
      <c r="S264" s="673">
        <v>86.85</v>
      </c>
      <c r="T264" s="685">
        <v>18.994</v>
      </c>
      <c r="U264" s="441">
        <f t="shared" si="172"/>
        <v>3.4725554169465503E-2</v>
      </c>
      <c r="V264" s="660">
        <f t="shared" si="166"/>
        <v>1.363877173791442E-2</v>
      </c>
      <c r="W264" s="673">
        <v>17.45</v>
      </c>
      <c r="X264" s="685">
        <v>3</v>
      </c>
      <c r="Y264" s="441">
        <f t="shared" si="173"/>
        <v>3.1905362660669553E-2</v>
      </c>
      <c r="Z264" s="441">
        <f t="shared" si="167"/>
        <v>1.6910649763532747E-2</v>
      </c>
    </row>
    <row r="265" spans="2:26" x14ac:dyDescent="0.25">
      <c r="B265" s="407" t="s">
        <v>424</v>
      </c>
      <c r="C265" s="651">
        <v>0</v>
      </c>
      <c r="D265" s="686">
        <v>0</v>
      </c>
      <c r="E265" s="416">
        <f t="shared" si="168"/>
        <v>0</v>
      </c>
      <c r="F265" s="661">
        <f t="shared" si="162"/>
        <v>0</v>
      </c>
      <c r="G265" s="674">
        <v>0</v>
      </c>
      <c r="H265" s="686">
        <v>0</v>
      </c>
      <c r="I265" s="416">
        <f t="shared" si="169"/>
        <v>0</v>
      </c>
      <c r="J265" s="661">
        <f t="shared" si="163"/>
        <v>0</v>
      </c>
      <c r="K265" s="674">
        <v>0</v>
      </c>
      <c r="L265" s="686">
        <v>0</v>
      </c>
      <c r="M265" s="416">
        <f t="shared" si="170"/>
        <v>0</v>
      </c>
      <c r="N265" s="416">
        <f t="shared" si="164"/>
        <v>0</v>
      </c>
      <c r="O265" s="651">
        <v>0</v>
      </c>
      <c r="P265" s="686">
        <v>1</v>
      </c>
      <c r="Q265" s="416">
        <f t="shared" si="171"/>
        <v>0</v>
      </c>
      <c r="R265" s="661">
        <f t="shared" si="165"/>
        <v>1.201691982311094E-3</v>
      </c>
      <c r="S265" s="674">
        <v>0</v>
      </c>
      <c r="T265" s="686">
        <v>1</v>
      </c>
      <c r="U265" s="416">
        <f t="shared" si="172"/>
        <v>0</v>
      </c>
      <c r="V265" s="661">
        <f t="shared" si="166"/>
        <v>7.1805684626273666E-4</v>
      </c>
      <c r="W265" s="674">
        <v>0.95</v>
      </c>
      <c r="X265" s="686">
        <v>0</v>
      </c>
      <c r="Y265" s="416">
        <f t="shared" si="173"/>
        <v>1.736968167772841E-3</v>
      </c>
      <c r="Z265" s="416">
        <f t="shared" si="167"/>
        <v>0</v>
      </c>
    </row>
    <row r="266" spans="2:26" x14ac:dyDescent="0.25">
      <c r="B266" s="404" t="s">
        <v>425</v>
      </c>
      <c r="C266" s="652">
        <v>0</v>
      </c>
      <c r="D266" s="687">
        <v>0</v>
      </c>
      <c r="E266" s="417">
        <f t="shared" si="168"/>
        <v>0</v>
      </c>
      <c r="F266" s="662">
        <f t="shared" si="162"/>
        <v>0</v>
      </c>
      <c r="G266" s="675">
        <v>0</v>
      </c>
      <c r="H266" s="687">
        <v>0</v>
      </c>
      <c r="I266" s="417">
        <f t="shared" si="169"/>
        <v>0</v>
      </c>
      <c r="J266" s="662">
        <f t="shared" si="163"/>
        <v>0</v>
      </c>
      <c r="K266" s="675">
        <v>0</v>
      </c>
      <c r="L266" s="687">
        <v>0</v>
      </c>
      <c r="M266" s="417">
        <f t="shared" si="170"/>
        <v>0</v>
      </c>
      <c r="N266" s="417">
        <f t="shared" si="164"/>
        <v>0</v>
      </c>
      <c r="O266" s="652">
        <v>55.95</v>
      </c>
      <c r="P266" s="687">
        <v>8.9469999999999992</v>
      </c>
      <c r="Q266" s="417">
        <f t="shared" si="171"/>
        <v>1.6267750601863161E-2</v>
      </c>
      <c r="R266" s="662">
        <f t="shared" si="165"/>
        <v>1.0751538165737356E-2</v>
      </c>
      <c r="S266" s="675">
        <v>38.85</v>
      </c>
      <c r="T266" s="687">
        <v>17.994</v>
      </c>
      <c r="U266" s="417">
        <f t="shared" si="172"/>
        <v>1.5533538048171961E-2</v>
      </c>
      <c r="V266" s="662">
        <f t="shared" si="166"/>
        <v>1.2920714891651683E-2</v>
      </c>
      <c r="W266" s="675">
        <v>6.5</v>
      </c>
      <c r="X266" s="687">
        <v>3</v>
      </c>
      <c r="Y266" s="417">
        <f t="shared" si="173"/>
        <v>1.1884519042656279E-2</v>
      </c>
      <c r="Z266" s="417">
        <f t="shared" si="167"/>
        <v>1.6910649763532747E-2</v>
      </c>
    </row>
    <row r="267" spans="2:26" x14ac:dyDescent="0.25">
      <c r="B267" s="404" t="s">
        <v>426</v>
      </c>
      <c r="C267" s="652">
        <v>0</v>
      </c>
      <c r="D267" s="687">
        <v>0</v>
      </c>
      <c r="E267" s="417">
        <f t="shared" si="168"/>
        <v>0</v>
      </c>
      <c r="F267" s="662">
        <f t="shared" si="162"/>
        <v>0</v>
      </c>
      <c r="G267" s="675">
        <v>0</v>
      </c>
      <c r="H267" s="687">
        <v>0</v>
      </c>
      <c r="I267" s="417">
        <f t="shared" si="169"/>
        <v>0</v>
      </c>
      <c r="J267" s="662">
        <f t="shared" si="163"/>
        <v>0</v>
      </c>
      <c r="K267" s="675">
        <v>0</v>
      </c>
      <c r="L267" s="687">
        <v>0</v>
      </c>
      <c r="M267" s="417">
        <f t="shared" si="170"/>
        <v>0</v>
      </c>
      <c r="N267" s="417">
        <f t="shared" si="164"/>
        <v>0</v>
      </c>
      <c r="O267" s="652">
        <v>0</v>
      </c>
      <c r="P267" s="687">
        <v>1</v>
      </c>
      <c r="Q267" s="417">
        <f t="shared" si="171"/>
        <v>0</v>
      </c>
      <c r="R267" s="662">
        <f t="shared" si="165"/>
        <v>1.201691982311094E-3</v>
      </c>
      <c r="S267" s="675">
        <v>0</v>
      </c>
      <c r="T267" s="687">
        <v>0</v>
      </c>
      <c r="U267" s="417">
        <f t="shared" si="172"/>
        <v>0</v>
      </c>
      <c r="V267" s="662">
        <f t="shared" si="166"/>
        <v>0</v>
      </c>
      <c r="W267" s="675">
        <v>0</v>
      </c>
      <c r="X267" s="687">
        <v>0</v>
      </c>
      <c r="Y267" s="417">
        <f t="shared" si="173"/>
        <v>0</v>
      </c>
      <c r="Z267" s="417">
        <f t="shared" si="167"/>
        <v>0</v>
      </c>
    </row>
    <row r="268" spans="2:26" x14ac:dyDescent="0.25">
      <c r="B268" s="404" t="s">
        <v>427</v>
      </c>
      <c r="C268" s="652">
        <v>0</v>
      </c>
      <c r="D268" s="687">
        <v>0</v>
      </c>
      <c r="E268" s="417">
        <f t="shared" si="168"/>
        <v>0</v>
      </c>
      <c r="F268" s="662">
        <f t="shared" si="162"/>
        <v>0</v>
      </c>
      <c r="G268" s="675">
        <v>0</v>
      </c>
      <c r="H268" s="687">
        <v>0</v>
      </c>
      <c r="I268" s="417">
        <f t="shared" si="169"/>
        <v>0</v>
      </c>
      <c r="J268" s="662">
        <f t="shared" si="163"/>
        <v>0</v>
      </c>
      <c r="K268" s="675">
        <v>0</v>
      </c>
      <c r="L268" s="687">
        <v>0</v>
      </c>
      <c r="M268" s="417">
        <f t="shared" si="170"/>
        <v>0</v>
      </c>
      <c r="N268" s="417">
        <f t="shared" si="164"/>
        <v>0</v>
      </c>
      <c r="O268" s="652">
        <v>1</v>
      </c>
      <c r="P268" s="687">
        <v>0</v>
      </c>
      <c r="Q268" s="417">
        <f t="shared" si="171"/>
        <v>2.9075514927369368E-4</v>
      </c>
      <c r="R268" s="662">
        <f t="shared" si="165"/>
        <v>0</v>
      </c>
      <c r="S268" s="675">
        <v>0</v>
      </c>
      <c r="T268" s="687">
        <v>0</v>
      </c>
      <c r="U268" s="417">
        <f t="shared" si="172"/>
        <v>0</v>
      </c>
      <c r="V268" s="662">
        <f t="shared" si="166"/>
        <v>0</v>
      </c>
      <c r="W268" s="675">
        <v>1</v>
      </c>
      <c r="X268" s="687">
        <v>0</v>
      </c>
      <c r="Y268" s="417">
        <f t="shared" si="173"/>
        <v>1.8283875450240432E-3</v>
      </c>
      <c r="Z268" s="417">
        <f t="shared" si="167"/>
        <v>0</v>
      </c>
    </row>
    <row r="269" spans="2:26" x14ac:dyDescent="0.25">
      <c r="B269" s="408" t="s">
        <v>428</v>
      </c>
      <c r="C269" s="653">
        <v>0</v>
      </c>
      <c r="D269" s="688">
        <v>0</v>
      </c>
      <c r="E269" s="418">
        <f t="shared" si="168"/>
        <v>0</v>
      </c>
      <c r="F269" s="663">
        <f t="shared" si="162"/>
        <v>0</v>
      </c>
      <c r="G269" s="676">
        <v>0</v>
      </c>
      <c r="H269" s="688">
        <v>0</v>
      </c>
      <c r="I269" s="418">
        <f t="shared" si="169"/>
        <v>0</v>
      </c>
      <c r="J269" s="663">
        <f t="shared" si="163"/>
        <v>0</v>
      </c>
      <c r="K269" s="676">
        <v>0</v>
      </c>
      <c r="L269" s="688">
        <v>0</v>
      </c>
      <c r="M269" s="418">
        <f t="shared" si="170"/>
        <v>0</v>
      </c>
      <c r="N269" s="418">
        <f t="shared" si="164"/>
        <v>0</v>
      </c>
      <c r="O269" s="653">
        <v>0</v>
      </c>
      <c r="P269" s="688">
        <v>0</v>
      </c>
      <c r="Q269" s="418">
        <f t="shared" si="171"/>
        <v>0</v>
      </c>
      <c r="R269" s="663">
        <f t="shared" si="165"/>
        <v>0</v>
      </c>
      <c r="S269" s="676">
        <v>0</v>
      </c>
      <c r="T269" s="688">
        <v>0</v>
      </c>
      <c r="U269" s="418">
        <f t="shared" si="172"/>
        <v>0</v>
      </c>
      <c r="V269" s="663">
        <f t="shared" si="166"/>
        <v>0</v>
      </c>
      <c r="W269" s="676">
        <v>0</v>
      </c>
      <c r="X269" s="688">
        <v>0</v>
      </c>
      <c r="Y269" s="418">
        <f t="shared" si="173"/>
        <v>0</v>
      </c>
      <c r="Z269" s="418">
        <f t="shared" si="167"/>
        <v>0</v>
      </c>
    </row>
    <row r="270" spans="2:26" x14ac:dyDescent="0.25">
      <c r="B270" s="262" t="s">
        <v>414</v>
      </c>
      <c r="C270" s="32">
        <v>25.38</v>
      </c>
      <c r="D270" s="297">
        <v>2.6</v>
      </c>
      <c r="E270" s="126">
        <f t="shared" si="168"/>
        <v>7.5553703262681599E-2</v>
      </c>
      <c r="F270" s="658">
        <f t="shared" si="162"/>
        <v>5.5913978494623658E-2</v>
      </c>
      <c r="G270" s="63">
        <v>5.53</v>
      </c>
      <c r="H270" s="297">
        <v>2</v>
      </c>
      <c r="I270" s="126">
        <f t="shared" si="169"/>
        <v>5.9757942511346453E-2</v>
      </c>
      <c r="J270" s="658">
        <f t="shared" si="163"/>
        <v>6.8965517241379309E-2</v>
      </c>
      <c r="K270" s="63">
        <v>5.45</v>
      </c>
      <c r="L270" s="297">
        <v>0</v>
      </c>
      <c r="M270" s="126">
        <f t="shared" si="170"/>
        <v>0.10981261333870644</v>
      </c>
      <c r="N270" s="126">
        <f t="shared" si="164"/>
        <v>0</v>
      </c>
      <c r="O270" s="32">
        <v>177.58</v>
      </c>
      <c r="P270" s="297">
        <v>57.494</v>
      </c>
      <c r="Q270" s="126">
        <f t="shared" si="171"/>
        <v>5.1632299408022525E-2</v>
      </c>
      <c r="R270" s="658">
        <f t="shared" si="165"/>
        <v>6.9090078830994037E-2</v>
      </c>
      <c r="S270" s="63">
        <v>127.63</v>
      </c>
      <c r="T270" s="297">
        <v>88.19</v>
      </c>
      <c r="U270" s="126">
        <f t="shared" si="172"/>
        <v>5.1030771199181139E-2</v>
      </c>
      <c r="V270" s="658">
        <f t="shared" si="166"/>
        <v>6.3325433271910744E-2</v>
      </c>
      <c r="W270" s="63">
        <v>21.35</v>
      </c>
      <c r="X270" s="297">
        <v>11</v>
      </c>
      <c r="Y270" s="126">
        <f t="shared" si="173"/>
        <v>3.903607408626332E-2</v>
      </c>
      <c r="Z270" s="126">
        <f t="shared" si="167"/>
        <v>6.2005715799620068E-2</v>
      </c>
    </row>
    <row r="271" spans="2:26" x14ac:dyDescent="0.25">
      <c r="B271" s="263" t="s">
        <v>415</v>
      </c>
      <c r="C271" s="30">
        <v>0</v>
      </c>
      <c r="D271" s="298">
        <v>0</v>
      </c>
      <c r="E271" s="127">
        <f t="shared" si="168"/>
        <v>0</v>
      </c>
      <c r="F271" s="659">
        <f t="shared" si="162"/>
        <v>0</v>
      </c>
      <c r="G271" s="64">
        <v>0</v>
      </c>
      <c r="H271" s="298">
        <v>0</v>
      </c>
      <c r="I271" s="127">
        <f t="shared" si="169"/>
        <v>0</v>
      </c>
      <c r="J271" s="659">
        <f t="shared" si="163"/>
        <v>0</v>
      </c>
      <c r="K271" s="64">
        <v>0</v>
      </c>
      <c r="L271" s="298">
        <v>0</v>
      </c>
      <c r="M271" s="127">
        <f t="shared" si="170"/>
        <v>0</v>
      </c>
      <c r="N271" s="127">
        <f t="shared" si="164"/>
        <v>0</v>
      </c>
      <c r="O271" s="30">
        <v>2.9</v>
      </c>
      <c r="P271" s="298">
        <v>1</v>
      </c>
      <c r="Q271" s="127">
        <f t="shared" si="171"/>
        <v>8.4318993289371155E-4</v>
      </c>
      <c r="R271" s="659">
        <f t="shared" si="165"/>
        <v>1.201691982311094E-3</v>
      </c>
      <c r="S271" s="64">
        <v>1</v>
      </c>
      <c r="T271" s="298">
        <v>1</v>
      </c>
      <c r="U271" s="127">
        <f t="shared" si="172"/>
        <v>3.9983366919361544E-4</v>
      </c>
      <c r="V271" s="659">
        <f t="shared" si="166"/>
        <v>7.1805684626273666E-4</v>
      </c>
      <c r="W271" s="64">
        <v>1.9</v>
      </c>
      <c r="X271" s="298">
        <v>0</v>
      </c>
      <c r="Y271" s="127">
        <f t="shared" si="173"/>
        <v>3.4739363355456819E-3</v>
      </c>
      <c r="Z271" s="127">
        <f t="shared" si="167"/>
        <v>0</v>
      </c>
    </row>
    <row r="272" spans="2:26" x14ac:dyDescent="0.25">
      <c r="B272" s="262" t="s">
        <v>429</v>
      </c>
      <c r="C272" s="32">
        <v>14.64</v>
      </c>
      <c r="D272" s="297">
        <v>0</v>
      </c>
      <c r="E272" s="126">
        <f t="shared" si="168"/>
        <v>4.3581805191712321E-2</v>
      </c>
      <c r="F272" s="658">
        <f t="shared" si="162"/>
        <v>0</v>
      </c>
      <c r="G272" s="63">
        <v>4.96</v>
      </c>
      <c r="H272" s="297">
        <v>0</v>
      </c>
      <c r="I272" s="126">
        <f t="shared" si="169"/>
        <v>5.3598443916144371E-2</v>
      </c>
      <c r="J272" s="658">
        <f t="shared" si="163"/>
        <v>0</v>
      </c>
      <c r="K272" s="63">
        <v>2.96</v>
      </c>
      <c r="L272" s="297">
        <v>0</v>
      </c>
      <c r="M272" s="126">
        <f t="shared" si="170"/>
        <v>5.9641345960104779E-2</v>
      </c>
      <c r="N272" s="126">
        <f t="shared" si="164"/>
        <v>0</v>
      </c>
      <c r="O272" s="32">
        <v>98.49</v>
      </c>
      <c r="P272" s="297">
        <v>13.840999999999999</v>
      </c>
      <c r="Q272" s="126">
        <f t="shared" si="171"/>
        <v>2.8636474651966087E-2</v>
      </c>
      <c r="R272" s="658">
        <f t="shared" si="165"/>
        <v>1.6632618727167849E-2</v>
      </c>
      <c r="S272" s="63">
        <v>75.709999999999994</v>
      </c>
      <c r="T272" s="297">
        <v>20.286799999999999</v>
      </c>
      <c r="U272" s="126">
        <f t="shared" si="172"/>
        <v>3.0271407094648622E-2</v>
      </c>
      <c r="V272" s="658">
        <f t="shared" si="166"/>
        <v>1.4567075628762886E-2</v>
      </c>
      <c r="W272" s="63">
        <v>7.96</v>
      </c>
      <c r="X272" s="297">
        <v>2.9470000000000001</v>
      </c>
      <c r="Y272" s="126">
        <f t="shared" si="173"/>
        <v>1.4553964858391383E-2</v>
      </c>
      <c r="Z272" s="126">
        <f t="shared" si="167"/>
        <v>1.6611894951043666E-2</v>
      </c>
    </row>
    <row r="273" spans="2:26" x14ac:dyDescent="0.25">
      <c r="B273" s="263" t="s">
        <v>416</v>
      </c>
      <c r="C273" s="30">
        <v>0</v>
      </c>
      <c r="D273" s="298">
        <v>0</v>
      </c>
      <c r="E273" s="127">
        <f t="shared" si="168"/>
        <v>0</v>
      </c>
      <c r="F273" s="659">
        <f t="shared" si="162"/>
        <v>0</v>
      </c>
      <c r="G273" s="64">
        <v>0</v>
      </c>
      <c r="H273" s="298">
        <v>0</v>
      </c>
      <c r="I273" s="127">
        <f t="shared" si="169"/>
        <v>0</v>
      </c>
      <c r="J273" s="659">
        <f t="shared" si="163"/>
        <v>0</v>
      </c>
      <c r="K273" s="64">
        <v>0</v>
      </c>
      <c r="L273" s="298">
        <v>0</v>
      </c>
      <c r="M273" s="127">
        <f t="shared" si="170"/>
        <v>0</v>
      </c>
      <c r="N273" s="127">
        <f t="shared" si="164"/>
        <v>0</v>
      </c>
      <c r="O273" s="30">
        <v>0</v>
      </c>
      <c r="P273" s="298">
        <v>0</v>
      </c>
      <c r="Q273" s="127">
        <f t="shared" si="171"/>
        <v>0</v>
      </c>
      <c r="R273" s="659">
        <f t="shared" si="165"/>
        <v>0</v>
      </c>
      <c r="S273" s="64">
        <v>0.6</v>
      </c>
      <c r="T273" s="298">
        <v>0</v>
      </c>
      <c r="U273" s="127">
        <f t="shared" si="172"/>
        <v>2.3990020151616926E-4</v>
      </c>
      <c r="V273" s="659">
        <f t="shared" si="166"/>
        <v>0</v>
      </c>
      <c r="W273" s="64">
        <v>0</v>
      </c>
      <c r="X273" s="298">
        <v>0</v>
      </c>
      <c r="Y273" s="127">
        <f t="shared" si="173"/>
        <v>0</v>
      </c>
      <c r="Z273" s="127">
        <f t="shared" si="167"/>
        <v>0</v>
      </c>
    </row>
    <row r="274" spans="2:26" x14ac:dyDescent="0.25">
      <c r="B274" s="262" t="s">
        <v>430</v>
      </c>
      <c r="C274" s="32">
        <v>0</v>
      </c>
      <c r="D274" s="297">
        <v>0</v>
      </c>
      <c r="E274" s="126">
        <f t="shared" si="168"/>
        <v>0</v>
      </c>
      <c r="F274" s="658">
        <f t="shared" si="162"/>
        <v>0</v>
      </c>
      <c r="G274" s="63">
        <v>0</v>
      </c>
      <c r="H274" s="297">
        <v>0</v>
      </c>
      <c r="I274" s="126">
        <f t="shared" si="169"/>
        <v>0</v>
      </c>
      <c r="J274" s="658">
        <f t="shared" si="163"/>
        <v>0</v>
      </c>
      <c r="K274" s="63">
        <v>0</v>
      </c>
      <c r="L274" s="297">
        <v>0</v>
      </c>
      <c r="M274" s="126">
        <f t="shared" si="170"/>
        <v>0</v>
      </c>
      <c r="N274" s="126">
        <f t="shared" si="164"/>
        <v>0</v>
      </c>
      <c r="O274" s="32">
        <v>39.35</v>
      </c>
      <c r="P274" s="297">
        <v>7.5759999999999996</v>
      </c>
      <c r="Q274" s="126">
        <f t="shared" si="171"/>
        <v>1.1441215123919846E-2</v>
      </c>
      <c r="R274" s="658">
        <f t="shared" si="165"/>
        <v>9.1040184579888467E-3</v>
      </c>
      <c r="S274" s="63">
        <v>32.299999999999997</v>
      </c>
      <c r="T274" s="297">
        <v>9.7349999999999994</v>
      </c>
      <c r="U274" s="126">
        <f t="shared" si="172"/>
        <v>1.2914627514953779E-2</v>
      </c>
      <c r="V274" s="658">
        <f t="shared" si="166"/>
        <v>6.9902833983677415E-3</v>
      </c>
      <c r="W274" s="63">
        <v>4.9000000000000004</v>
      </c>
      <c r="X274" s="297">
        <v>0.94699999999999995</v>
      </c>
      <c r="Y274" s="126">
        <f t="shared" si="173"/>
        <v>8.9590989706178122E-3</v>
      </c>
      <c r="Z274" s="126">
        <f t="shared" si="167"/>
        <v>5.3381284420218368E-3</v>
      </c>
    </row>
    <row r="275" spans="2:26" x14ac:dyDescent="0.25">
      <c r="B275" s="263" t="s">
        <v>431</v>
      </c>
      <c r="C275" s="30">
        <v>0</v>
      </c>
      <c r="D275" s="298">
        <v>0</v>
      </c>
      <c r="E275" s="127">
        <f t="shared" si="168"/>
        <v>0</v>
      </c>
      <c r="F275" s="659">
        <f t="shared" si="162"/>
        <v>0</v>
      </c>
      <c r="G275" s="64">
        <v>0</v>
      </c>
      <c r="H275" s="298">
        <v>0</v>
      </c>
      <c r="I275" s="127">
        <f t="shared" si="169"/>
        <v>0</v>
      </c>
      <c r="J275" s="659">
        <f t="shared" si="163"/>
        <v>0</v>
      </c>
      <c r="K275" s="64">
        <v>0</v>
      </c>
      <c r="L275" s="298">
        <v>0</v>
      </c>
      <c r="M275" s="127">
        <f t="shared" si="170"/>
        <v>0</v>
      </c>
      <c r="N275" s="127">
        <f t="shared" si="164"/>
        <v>0</v>
      </c>
      <c r="O275" s="30">
        <v>7.95</v>
      </c>
      <c r="P275" s="298">
        <v>2</v>
      </c>
      <c r="Q275" s="127">
        <f t="shared" si="171"/>
        <v>2.3115034367258646E-3</v>
      </c>
      <c r="R275" s="659">
        <f t="shared" si="165"/>
        <v>2.4033839646221879E-3</v>
      </c>
      <c r="S275" s="64">
        <v>8.5500000000000007</v>
      </c>
      <c r="T275" s="298">
        <v>2.9470000000000001</v>
      </c>
      <c r="U275" s="127">
        <f t="shared" si="172"/>
        <v>3.4185778716054123E-3</v>
      </c>
      <c r="V275" s="659">
        <f t="shared" si="166"/>
        <v>2.1161135259362852E-3</v>
      </c>
      <c r="W275" s="64">
        <v>0</v>
      </c>
      <c r="X275" s="298">
        <v>0</v>
      </c>
      <c r="Y275" s="127">
        <f t="shared" si="173"/>
        <v>0</v>
      </c>
      <c r="Z275" s="127">
        <f t="shared" si="167"/>
        <v>0</v>
      </c>
    </row>
    <row r="276" spans="2:26" x14ac:dyDescent="0.25">
      <c r="B276" s="262" t="s">
        <v>417</v>
      </c>
      <c r="C276" s="32">
        <v>0</v>
      </c>
      <c r="D276" s="297">
        <v>0</v>
      </c>
      <c r="E276" s="126">
        <f t="shared" si="168"/>
        <v>0</v>
      </c>
      <c r="F276" s="658">
        <f t="shared" si="162"/>
        <v>0</v>
      </c>
      <c r="G276" s="63">
        <v>0</v>
      </c>
      <c r="H276" s="297">
        <v>0</v>
      </c>
      <c r="I276" s="126">
        <f t="shared" si="169"/>
        <v>0</v>
      </c>
      <c r="J276" s="658">
        <f t="shared" si="163"/>
        <v>0</v>
      </c>
      <c r="K276" s="63">
        <v>0</v>
      </c>
      <c r="L276" s="297">
        <v>0</v>
      </c>
      <c r="M276" s="126">
        <f t="shared" si="170"/>
        <v>0</v>
      </c>
      <c r="N276" s="126">
        <f t="shared" si="164"/>
        <v>0</v>
      </c>
      <c r="O276" s="32">
        <v>5</v>
      </c>
      <c r="P276" s="297">
        <v>3</v>
      </c>
      <c r="Q276" s="126">
        <f t="shared" si="171"/>
        <v>1.4537757463684684E-3</v>
      </c>
      <c r="R276" s="658">
        <f t="shared" si="165"/>
        <v>3.6050759469332819E-3</v>
      </c>
      <c r="S276" s="63">
        <v>2</v>
      </c>
      <c r="T276" s="297">
        <v>2</v>
      </c>
      <c r="U276" s="126">
        <f t="shared" si="172"/>
        <v>7.9966733838723089E-4</v>
      </c>
      <c r="V276" s="658">
        <f t="shared" si="166"/>
        <v>1.4361136925254733E-3</v>
      </c>
      <c r="W276" s="63">
        <v>1</v>
      </c>
      <c r="X276" s="297">
        <v>1</v>
      </c>
      <c r="Y276" s="126">
        <f t="shared" si="173"/>
        <v>1.8283875450240432E-3</v>
      </c>
      <c r="Z276" s="126">
        <f t="shared" si="167"/>
        <v>5.6368832545109155E-3</v>
      </c>
    </row>
    <row r="277" spans="2:26" x14ac:dyDescent="0.25">
      <c r="B277" s="263" t="s">
        <v>432</v>
      </c>
      <c r="C277" s="30">
        <v>0</v>
      </c>
      <c r="D277" s="298">
        <v>0</v>
      </c>
      <c r="E277" s="127">
        <f t="shared" si="168"/>
        <v>0</v>
      </c>
      <c r="F277" s="659">
        <f t="shared" si="162"/>
        <v>0</v>
      </c>
      <c r="G277" s="64">
        <v>0</v>
      </c>
      <c r="H277" s="298">
        <v>0</v>
      </c>
      <c r="I277" s="127">
        <f t="shared" si="169"/>
        <v>0</v>
      </c>
      <c r="J277" s="659">
        <f t="shared" si="163"/>
        <v>0</v>
      </c>
      <c r="K277" s="64">
        <v>0</v>
      </c>
      <c r="L277" s="298">
        <v>0</v>
      </c>
      <c r="M277" s="127">
        <f t="shared" si="170"/>
        <v>0</v>
      </c>
      <c r="N277" s="127">
        <f t="shared" si="164"/>
        <v>0</v>
      </c>
      <c r="O277" s="30">
        <v>1</v>
      </c>
      <c r="P277" s="298">
        <v>0</v>
      </c>
      <c r="Q277" s="127">
        <f t="shared" si="171"/>
        <v>2.9075514927369368E-4</v>
      </c>
      <c r="R277" s="659">
        <f t="shared" si="165"/>
        <v>0</v>
      </c>
      <c r="S277" s="64">
        <v>0.95</v>
      </c>
      <c r="T277" s="298">
        <v>1</v>
      </c>
      <c r="U277" s="127">
        <f t="shared" si="172"/>
        <v>3.7984198573393465E-4</v>
      </c>
      <c r="V277" s="659">
        <f t="shared" si="166"/>
        <v>7.1805684626273666E-4</v>
      </c>
      <c r="W277" s="64">
        <v>0</v>
      </c>
      <c r="X277" s="298">
        <v>0</v>
      </c>
      <c r="Y277" s="127">
        <f t="shared" si="173"/>
        <v>0</v>
      </c>
      <c r="Z277" s="127">
        <f t="shared" si="167"/>
        <v>0</v>
      </c>
    </row>
    <row r="278" spans="2:26" x14ac:dyDescent="0.25">
      <c r="B278" s="262" t="s">
        <v>433</v>
      </c>
      <c r="C278" s="32">
        <v>0</v>
      </c>
      <c r="D278" s="297">
        <v>0</v>
      </c>
      <c r="E278" s="126">
        <f t="shared" si="168"/>
        <v>0</v>
      </c>
      <c r="F278" s="658">
        <f t="shared" si="162"/>
        <v>0</v>
      </c>
      <c r="G278" s="63">
        <v>0</v>
      </c>
      <c r="H278" s="297">
        <v>0</v>
      </c>
      <c r="I278" s="126">
        <f t="shared" si="169"/>
        <v>0</v>
      </c>
      <c r="J278" s="658">
        <f t="shared" si="163"/>
        <v>0</v>
      </c>
      <c r="K278" s="63">
        <v>0</v>
      </c>
      <c r="L278" s="297">
        <v>0</v>
      </c>
      <c r="M278" s="126">
        <f t="shared" si="170"/>
        <v>0</v>
      </c>
      <c r="N278" s="126">
        <f t="shared" si="164"/>
        <v>0</v>
      </c>
      <c r="O278" s="32">
        <v>0</v>
      </c>
      <c r="P278" s="297">
        <v>0</v>
      </c>
      <c r="Q278" s="126">
        <f t="shared" si="171"/>
        <v>0</v>
      </c>
      <c r="R278" s="658">
        <f t="shared" si="165"/>
        <v>0</v>
      </c>
      <c r="S278" s="63">
        <v>0</v>
      </c>
      <c r="T278" s="297">
        <v>0</v>
      </c>
      <c r="U278" s="126">
        <f t="shared" si="172"/>
        <v>0</v>
      </c>
      <c r="V278" s="658">
        <f t="shared" si="166"/>
        <v>0</v>
      </c>
      <c r="W278" s="63">
        <v>0</v>
      </c>
      <c r="X278" s="297">
        <v>0</v>
      </c>
      <c r="Y278" s="126">
        <f t="shared" si="173"/>
        <v>0</v>
      </c>
      <c r="Z278" s="126">
        <f t="shared" si="167"/>
        <v>0</v>
      </c>
    </row>
    <row r="279" spans="2:26" x14ac:dyDescent="0.25">
      <c r="B279" s="263" t="s">
        <v>418</v>
      </c>
      <c r="C279" s="30">
        <v>0</v>
      </c>
      <c r="D279" s="298">
        <v>0</v>
      </c>
      <c r="E279" s="127">
        <f t="shared" si="168"/>
        <v>0</v>
      </c>
      <c r="F279" s="659">
        <f t="shared" si="162"/>
        <v>0</v>
      </c>
      <c r="G279" s="64">
        <v>0</v>
      </c>
      <c r="H279" s="298">
        <v>0</v>
      </c>
      <c r="I279" s="127">
        <f t="shared" si="169"/>
        <v>0</v>
      </c>
      <c r="J279" s="659">
        <f t="shared" si="163"/>
        <v>0</v>
      </c>
      <c r="K279" s="64">
        <v>0</v>
      </c>
      <c r="L279" s="298">
        <v>0</v>
      </c>
      <c r="M279" s="127">
        <f t="shared" si="170"/>
        <v>0</v>
      </c>
      <c r="N279" s="127">
        <f t="shared" si="164"/>
        <v>0</v>
      </c>
      <c r="O279" s="30">
        <v>1.95</v>
      </c>
      <c r="P279" s="298">
        <v>0.94699999999999995</v>
      </c>
      <c r="Q279" s="127">
        <f t="shared" si="171"/>
        <v>5.6697254108370259E-4</v>
      </c>
      <c r="R279" s="659">
        <f t="shared" si="165"/>
        <v>1.1380023072486058E-3</v>
      </c>
      <c r="S279" s="64">
        <v>0</v>
      </c>
      <c r="T279" s="298">
        <v>1.9470000000000001</v>
      </c>
      <c r="U279" s="127">
        <f t="shared" si="172"/>
        <v>0</v>
      </c>
      <c r="V279" s="659">
        <f t="shared" si="166"/>
        <v>1.3980566796735483E-3</v>
      </c>
      <c r="W279" s="64">
        <v>0</v>
      </c>
      <c r="X279" s="298">
        <v>0</v>
      </c>
      <c r="Y279" s="127">
        <f t="shared" si="173"/>
        <v>0</v>
      </c>
      <c r="Z279" s="127">
        <f t="shared" si="167"/>
        <v>0</v>
      </c>
    </row>
    <row r="280" spans="2:26" x14ac:dyDescent="0.25">
      <c r="B280" s="262" t="s">
        <v>419</v>
      </c>
      <c r="C280" s="32">
        <v>268.89</v>
      </c>
      <c r="D280" s="297">
        <v>37</v>
      </c>
      <c r="E280" s="126">
        <f t="shared" si="168"/>
        <v>0.80045844248630627</v>
      </c>
      <c r="F280" s="658">
        <f t="shared" si="162"/>
        <v>0.79569892473118276</v>
      </c>
      <c r="G280" s="63">
        <v>70.55</v>
      </c>
      <c r="H280" s="297">
        <v>23</v>
      </c>
      <c r="I280" s="126">
        <f t="shared" si="169"/>
        <v>0.76237302787983574</v>
      </c>
      <c r="J280" s="658">
        <f t="shared" si="163"/>
        <v>0.7931034482758621</v>
      </c>
      <c r="K280" s="63">
        <v>37.92</v>
      </c>
      <c r="L280" s="297">
        <v>6.9</v>
      </c>
      <c r="M280" s="126">
        <f t="shared" si="170"/>
        <v>0.76405399959701803</v>
      </c>
      <c r="N280" s="126">
        <f t="shared" si="164"/>
        <v>0.81176470588235294</v>
      </c>
      <c r="O280" s="32">
        <v>2466.4899999999998</v>
      </c>
      <c r="P280" s="297">
        <v>606.46100000000001</v>
      </c>
      <c r="Q280" s="126">
        <f t="shared" si="171"/>
        <v>0.71714466813207267</v>
      </c>
      <c r="R280" s="658">
        <f t="shared" si="165"/>
        <v>0.72877932128436829</v>
      </c>
      <c r="S280" s="63">
        <v>1817.95</v>
      </c>
      <c r="T280" s="297">
        <v>1075.1374000000001</v>
      </c>
      <c r="U280" s="126">
        <f t="shared" si="172"/>
        <v>0.72687761891053326</v>
      </c>
      <c r="V280" s="658">
        <f t="shared" si="166"/>
        <v>0.7720097707431185</v>
      </c>
      <c r="W280" s="63">
        <v>417.42</v>
      </c>
      <c r="X280" s="297">
        <v>133.108</v>
      </c>
      <c r="Y280" s="126">
        <f t="shared" si="173"/>
        <v>0.76320552904393613</v>
      </c>
      <c r="Z280" s="126">
        <f t="shared" si="167"/>
        <v>0.75031425624143888</v>
      </c>
    </row>
    <row r="281" spans="2:26" x14ac:dyDescent="0.25">
      <c r="B281" s="440" t="s">
        <v>434</v>
      </c>
      <c r="C281" s="650">
        <v>0</v>
      </c>
      <c r="D281" s="685">
        <v>0</v>
      </c>
      <c r="E281" s="441">
        <f t="shared" si="168"/>
        <v>0</v>
      </c>
      <c r="F281" s="660">
        <f t="shared" si="162"/>
        <v>0</v>
      </c>
      <c r="G281" s="673">
        <v>0</v>
      </c>
      <c r="H281" s="685">
        <v>0</v>
      </c>
      <c r="I281" s="441">
        <f t="shared" si="169"/>
        <v>0</v>
      </c>
      <c r="J281" s="660">
        <f t="shared" si="163"/>
        <v>0</v>
      </c>
      <c r="K281" s="673">
        <v>0</v>
      </c>
      <c r="L281" s="685">
        <v>0</v>
      </c>
      <c r="M281" s="441">
        <f t="shared" si="170"/>
        <v>0</v>
      </c>
      <c r="N281" s="441">
        <f t="shared" si="164"/>
        <v>0</v>
      </c>
      <c r="O281" s="650">
        <v>0</v>
      </c>
      <c r="P281" s="685">
        <v>0</v>
      </c>
      <c r="Q281" s="441">
        <f t="shared" si="171"/>
        <v>0</v>
      </c>
      <c r="R281" s="660">
        <f t="shared" si="165"/>
        <v>0</v>
      </c>
      <c r="S281" s="673">
        <v>1</v>
      </c>
      <c r="T281" s="685">
        <v>0</v>
      </c>
      <c r="U281" s="441">
        <f t="shared" si="172"/>
        <v>3.9983366919361544E-4</v>
      </c>
      <c r="V281" s="660">
        <f t="shared" si="166"/>
        <v>0</v>
      </c>
      <c r="W281" s="673">
        <v>0</v>
      </c>
      <c r="X281" s="685">
        <v>0</v>
      </c>
      <c r="Y281" s="441">
        <f t="shared" si="173"/>
        <v>0</v>
      </c>
      <c r="Z281" s="441">
        <f t="shared" si="167"/>
        <v>0</v>
      </c>
    </row>
    <row r="282" spans="2:26" x14ac:dyDescent="0.25">
      <c r="B282" s="407" t="s">
        <v>435</v>
      </c>
      <c r="C282" s="651">
        <v>0</v>
      </c>
      <c r="D282" s="686">
        <v>0</v>
      </c>
      <c r="E282" s="416">
        <f t="shared" si="168"/>
        <v>0</v>
      </c>
      <c r="F282" s="661">
        <f t="shared" si="162"/>
        <v>0</v>
      </c>
      <c r="G282" s="674">
        <v>0</v>
      </c>
      <c r="H282" s="686">
        <v>0</v>
      </c>
      <c r="I282" s="416">
        <f t="shared" si="169"/>
        <v>0</v>
      </c>
      <c r="J282" s="661">
        <f t="shared" si="163"/>
        <v>0</v>
      </c>
      <c r="K282" s="674">
        <v>0</v>
      </c>
      <c r="L282" s="686">
        <v>0</v>
      </c>
      <c r="M282" s="416">
        <f t="shared" si="170"/>
        <v>0</v>
      </c>
      <c r="N282" s="416">
        <f t="shared" si="164"/>
        <v>0</v>
      </c>
      <c r="O282" s="651">
        <v>0</v>
      </c>
      <c r="P282" s="686">
        <v>0</v>
      </c>
      <c r="Q282" s="416">
        <f t="shared" si="171"/>
        <v>0</v>
      </c>
      <c r="R282" s="661">
        <f t="shared" si="165"/>
        <v>0</v>
      </c>
      <c r="S282" s="674">
        <v>0</v>
      </c>
      <c r="T282" s="686">
        <v>0</v>
      </c>
      <c r="U282" s="416">
        <f t="shared" si="172"/>
        <v>0</v>
      </c>
      <c r="V282" s="661">
        <f t="shared" si="166"/>
        <v>0</v>
      </c>
      <c r="W282" s="674">
        <v>0</v>
      </c>
      <c r="X282" s="686">
        <v>0</v>
      </c>
      <c r="Y282" s="416">
        <f t="shared" si="173"/>
        <v>0</v>
      </c>
      <c r="Z282" s="416">
        <f t="shared" si="167"/>
        <v>0</v>
      </c>
    </row>
    <row r="283" spans="2:26" x14ac:dyDescent="0.25">
      <c r="B283" s="410" t="s">
        <v>436</v>
      </c>
      <c r="C283" s="651">
        <v>0</v>
      </c>
      <c r="D283" s="686">
        <v>0</v>
      </c>
      <c r="E283" s="416">
        <f t="shared" si="168"/>
        <v>0</v>
      </c>
      <c r="F283" s="661">
        <f t="shared" si="162"/>
        <v>0</v>
      </c>
      <c r="G283" s="674">
        <v>0</v>
      </c>
      <c r="H283" s="686">
        <v>0</v>
      </c>
      <c r="I283" s="416">
        <f t="shared" si="169"/>
        <v>0</v>
      </c>
      <c r="J283" s="661">
        <f t="shared" si="163"/>
        <v>0</v>
      </c>
      <c r="K283" s="674">
        <v>0</v>
      </c>
      <c r="L283" s="686">
        <v>0</v>
      </c>
      <c r="M283" s="416">
        <f t="shared" si="170"/>
        <v>0</v>
      </c>
      <c r="N283" s="416">
        <f t="shared" si="164"/>
        <v>0</v>
      </c>
      <c r="O283" s="651">
        <v>0</v>
      </c>
      <c r="P283" s="686">
        <v>0</v>
      </c>
      <c r="Q283" s="416">
        <f t="shared" si="171"/>
        <v>0</v>
      </c>
      <c r="R283" s="661">
        <f t="shared" si="165"/>
        <v>0</v>
      </c>
      <c r="S283" s="674">
        <v>0</v>
      </c>
      <c r="T283" s="686">
        <v>0</v>
      </c>
      <c r="U283" s="416">
        <f t="shared" si="172"/>
        <v>0</v>
      </c>
      <c r="V283" s="661">
        <f t="shared" si="166"/>
        <v>0</v>
      </c>
      <c r="W283" s="674">
        <v>0</v>
      </c>
      <c r="X283" s="686">
        <v>0</v>
      </c>
      <c r="Y283" s="416">
        <f t="shared" si="173"/>
        <v>0</v>
      </c>
      <c r="Z283" s="416">
        <f t="shared" si="167"/>
        <v>0</v>
      </c>
    </row>
    <row r="284" spans="2:26" x14ac:dyDescent="0.25">
      <c r="B284" s="409" t="s">
        <v>437</v>
      </c>
      <c r="C284" s="652">
        <v>0</v>
      </c>
      <c r="D284" s="687">
        <v>0</v>
      </c>
      <c r="E284" s="417">
        <f t="shared" si="168"/>
        <v>0</v>
      </c>
      <c r="F284" s="662">
        <f t="shared" si="162"/>
        <v>0</v>
      </c>
      <c r="G284" s="675">
        <v>0</v>
      </c>
      <c r="H284" s="687">
        <v>0</v>
      </c>
      <c r="I284" s="417">
        <f t="shared" si="169"/>
        <v>0</v>
      </c>
      <c r="J284" s="662">
        <f t="shared" si="163"/>
        <v>0</v>
      </c>
      <c r="K284" s="675">
        <v>0</v>
      </c>
      <c r="L284" s="687">
        <v>0</v>
      </c>
      <c r="M284" s="417">
        <f t="shared" si="170"/>
        <v>0</v>
      </c>
      <c r="N284" s="417">
        <f t="shared" si="164"/>
        <v>0</v>
      </c>
      <c r="O284" s="652">
        <v>0</v>
      </c>
      <c r="P284" s="687">
        <v>0</v>
      </c>
      <c r="Q284" s="417">
        <f t="shared" si="171"/>
        <v>0</v>
      </c>
      <c r="R284" s="662">
        <f t="shared" si="165"/>
        <v>0</v>
      </c>
      <c r="S284" s="675">
        <v>0</v>
      </c>
      <c r="T284" s="687">
        <v>0</v>
      </c>
      <c r="U284" s="417">
        <f t="shared" si="172"/>
        <v>0</v>
      </c>
      <c r="V284" s="662">
        <f t="shared" si="166"/>
        <v>0</v>
      </c>
      <c r="W284" s="675">
        <v>0</v>
      </c>
      <c r="X284" s="687">
        <v>0</v>
      </c>
      <c r="Y284" s="417">
        <f t="shared" si="173"/>
        <v>0</v>
      </c>
      <c r="Z284" s="417">
        <f t="shared" si="167"/>
        <v>0</v>
      </c>
    </row>
    <row r="285" spans="2:26" x14ac:dyDescent="0.25">
      <c r="B285" s="409" t="s">
        <v>438</v>
      </c>
      <c r="C285" s="652">
        <v>0</v>
      </c>
      <c r="D285" s="687">
        <v>0</v>
      </c>
      <c r="E285" s="417">
        <f t="shared" si="168"/>
        <v>0</v>
      </c>
      <c r="F285" s="662">
        <f t="shared" si="162"/>
        <v>0</v>
      </c>
      <c r="G285" s="675">
        <v>0</v>
      </c>
      <c r="H285" s="687">
        <v>0</v>
      </c>
      <c r="I285" s="417">
        <f t="shared" si="169"/>
        <v>0</v>
      </c>
      <c r="J285" s="662">
        <f t="shared" si="163"/>
        <v>0</v>
      </c>
      <c r="K285" s="675">
        <v>0</v>
      </c>
      <c r="L285" s="687">
        <v>0</v>
      </c>
      <c r="M285" s="417">
        <f t="shared" si="170"/>
        <v>0</v>
      </c>
      <c r="N285" s="417">
        <f t="shared" si="164"/>
        <v>0</v>
      </c>
      <c r="O285" s="652">
        <v>0</v>
      </c>
      <c r="P285" s="687">
        <v>0</v>
      </c>
      <c r="Q285" s="417">
        <f t="shared" si="171"/>
        <v>0</v>
      </c>
      <c r="R285" s="662">
        <f t="shared" si="165"/>
        <v>0</v>
      </c>
      <c r="S285" s="675">
        <v>0</v>
      </c>
      <c r="T285" s="687">
        <v>0</v>
      </c>
      <c r="U285" s="417">
        <f t="shared" si="172"/>
        <v>0</v>
      </c>
      <c r="V285" s="662">
        <f t="shared" si="166"/>
        <v>0</v>
      </c>
      <c r="W285" s="675">
        <v>0</v>
      </c>
      <c r="X285" s="687">
        <v>0</v>
      </c>
      <c r="Y285" s="417">
        <f t="shared" si="173"/>
        <v>0</v>
      </c>
      <c r="Z285" s="417">
        <f t="shared" si="167"/>
        <v>0</v>
      </c>
    </row>
    <row r="286" spans="2:26" x14ac:dyDescent="0.25">
      <c r="B286" s="411" t="s">
        <v>439</v>
      </c>
      <c r="C286" s="653">
        <v>0</v>
      </c>
      <c r="D286" s="688">
        <v>0</v>
      </c>
      <c r="E286" s="418">
        <f t="shared" si="168"/>
        <v>0</v>
      </c>
      <c r="F286" s="663">
        <f t="shared" si="162"/>
        <v>0</v>
      </c>
      <c r="G286" s="676">
        <v>0</v>
      </c>
      <c r="H286" s="688">
        <v>0</v>
      </c>
      <c r="I286" s="418">
        <f t="shared" si="169"/>
        <v>0</v>
      </c>
      <c r="J286" s="663">
        <f t="shared" si="163"/>
        <v>0</v>
      </c>
      <c r="K286" s="676">
        <v>0</v>
      </c>
      <c r="L286" s="688">
        <v>0</v>
      </c>
      <c r="M286" s="418">
        <f t="shared" si="170"/>
        <v>0</v>
      </c>
      <c r="N286" s="418">
        <f t="shared" si="164"/>
        <v>0</v>
      </c>
      <c r="O286" s="653">
        <v>0</v>
      </c>
      <c r="P286" s="688">
        <v>0</v>
      </c>
      <c r="Q286" s="418">
        <f t="shared" si="171"/>
        <v>0</v>
      </c>
      <c r="R286" s="663">
        <f t="shared" si="165"/>
        <v>0</v>
      </c>
      <c r="S286" s="676">
        <v>0</v>
      </c>
      <c r="T286" s="688">
        <v>0</v>
      </c>
      <c r="U286" s="418">
        <f t="shared" si="172"/>
        <v>0</v>
      </c>
      <c r="V286" s="663">
        <f t="shared" si="166"/>
        <v>0</v>
      </c>
      <c r="W286" s="676">
        <v>0</v>
      </c>
      <c r="X286" s="688">
        <v>0</v>
      </c>
      <c r="Y286" s="418">
        <f t="shared" si="173"/>
        <v>0</v>
      </c>
      <c r="Z286" s="418">
        <f t="shared" si="167"/>
        <v>0</v>
      </c>
    </row>
    <row r="287" spans="2:26" x14ac:dyDescent="0.25">
      <c r="B287" s="404" t="s">
        <v>440</v>
      </c>
      <c r="C287" s="652">
        <v>0</v>
      </c>
      <c r="D287" s="687">
        <v>0</v>
      </c>
      <c r="E287" s="417">
        <f t="shared" si="168"/>
        <v>0</v>
      </c>
      <c r="F287" s="662">
        <f t="shared" si="162"/>
        <v>0</v>
      </c>
      <c r="G287" s="675">
        <v>0</v>
      </c>
      <c r="H287" s="687">
        <v>0</v>
      </c>
      <c r="I287" s="417">
        <f t="shared" si="169"/>
        <v>0</v>
      </c>
      <c r="J287" s="662">
        <f t="shared" si="163"/>
        <v>0</v>
      </c>
      <c r="K287" s="675">
        <v>0</v>
      </c>
      <c r="L287" s="687">
        <v>0</v>
      </c>
      <c r="M287" s="417">
        <f t="shared" si="170"/>
        <v>0</v>
      </c>
      <c r="N287" s="417">
        <f t="shared" si="164"/>
        <v>0</v>
      </c>
      <c r="O287" s="652">
        <v>0</v>
      </c>
      <c r="P287" s="687">
        <v>0</v>
      </c>
      <c r="Q287" s="417">
        <f t="shared" si="171"/>
        <v>0</v>
      </c>
      <c r="R287" s="662">
        <f t="shared" si="165"/>
        <v>0</v>
      </c>
      <c r="S287" s="675">
        <v>1</v>
      </c>
      <c r="T287" s="687">
        <v>0</v>
      </c>
      <c r="U287" s="417">
        <f t="shared" si="172"/>
        <v>3.9983366919361544E-4</v>
      </c>
      <c r="V287" s="662">
        <f t="shared" si="166"/>
        <v>0</v>
      </c>
      <c r="W287" s="675">
        <v>0</v>
      </c>
      <c r="X287" s="687">
        <v>0</v>
      </c>
      <c r="Y287" s="417">
        <f>IFERROR(W287/W$299,"-")</f>
        <v>0</v>
      </c>
      <c r="Z287" s="417">
        <f t="shared" si="167"/>
        <v>0</v>
      </c>
    </row>
    <row r="288" spans="2:26" x14ac:dyDescent="0.25">
      <c r="B288" s="404" t="s">
        <v>441</v>
      </c>
      <c r="C288" s="652">
        <v>0</v>
      </c>
      <c r="D288" s="687">
        <v>0</v>
      </c>
      <c r="E288" s="417">
        <f t="shared" si="168"/>
        <v>0</v>
      </c>
      <c r="F288" s="662">
        <f t="shared" si="162"/>
        <v>0</v>
      </c>
      <c r="G288" s="675">
        <v>0</v>
      </c>
      <c r="H288" s="687">
        <v>0</v>
      </c>
      <c r="I288" s="417">
        <f t="shared" si="169"/>
        <v>0</v>
      </c>
      <c r="J288" s="662">
        <f t="shared" si="163"/>
        <v>0</v>
      </c>
      <c r="K288" s="675">
        <v>0</v>
      </c>
      <c r="L288" s="687">
        <v>0</v>
      </c>
      <c r="M288" s="417">
        <f t="shared" si="170"/>
        <v>0</v>
      </c>
      <c r="N288" s="417">
        <f t="shared" si="164"/>
        <v>0</v>
      </c>
      <c r="O288" s="652">
        <v>0</v>
      </c>
      <c r="P288" s="687">
        <v>0</v>
      </c>
      <c r="Q288" s="417">
        <f t="shared" si="171"/>
        <v>0</v>
      </c>
      <c r="R288" s="662">
        <f t="shared" si="165"/>
        <v>0</v>
      </c>
      <c r="S288" s="675">
        <v>0</v>
      </c>
      <c r="T288" s="687">
        <v>0</v>
      </c>
      <c r="U288" s="417">
        <f t="shared" si="172"/>
        <v>0</v>
      </c>
      <c r="V288" s="662">
        <f t="shared" si="166"/>
        <v>0</v>
      </c>
      <c r="W288" s="675">
        <v>0</v>
      </c>
      <c r="X288" s="687">
        <v>0</v>
      </c>
      <c r="Y288" s="417">
        <f t="shared" si="173"/>
        <v>0</v>
      </c>
      <c r="Z288" s="417">
        <f t="shared" si="167"/>
        <v>0</v>
      </c>
    </row>
    <row r="289" spans="1:26" x14ac:dyDescent="0.25">
      <c r="B289" s="404" t="s">
        <v>442</v>
      </c>
      <c r="C289" s="652">
        <v>0</v>
      </c>
      <c r="D289" s="687">
        <v>0</v>
      </c>
      <c r="E289" s="417">
        <f t="shared" si="168"/>
        <v>0</v>
      </c>
      <c r="F289" s="662">
        <f t="shared" si="162"/>
        <v>0</v>
      </c>
      <c r="G289" s="675">
        <v>0</v>
      </c>
      <c r="H289" s="687">
        <v>0</v>
      </c>
      <c r="I289" s="417">
        <f t="shared" si="169"/>
        <v>0</v>
      </c>
      <c r="J289" s="662">
        <f t="shared" si="163"/>
        <v>0</v>
      </c>
      <c r="K289" s="675">
        <v>0</v>
      </c>
      <c r="L289" s="687">
        <v>0</v>
      </c>
      <c r="M289" s="417">
        <f t="shared" si="170"/>
        <v>0</v>
      </c>
      <c r="N289" s="417">
        <f t="shared" si="164"/>
        <v>0</v>
      </c>
      <c r="O289" s="652">
        <v>0</v>
      </c>
      <c r="P289" s="687">
        <v>0</v>
      </c>
      <c r="Q289" s="417">
        <f t="shared" si="171"/>
        <v>0</v>
      </c>
      <c r="R289" s="662">
        <f t="shared" si="165"/>
        <v>0</v>
      </c>
      <c r="S289" s="675">
        <v>0</v>
      </c>
      <c r="T289" s="687">
        <v>0</v>
      </c>
      <c r="U289" s="417">
        <f t="shared" si="172"/>
        <v>0</v>
      </c>
      <c r="V289" s="662">
        <f t="shared" si="166"/>
        <v>0</v>
      </c>
      <c r="W289" s="675">
        <v>0</v>
      </c>
      <c r="X289" s="687">
        <v>0</v>
      </c>
      <c r="Y289" s="417">
        <f t="shared" si="173"/>
        <v>0</v>
      </c>
      <c r="Z289" s="417">
        <f t="shared" si="167"/>
        <v>0</v>
      </c>
    </row>
    <row r="290" spans="1:26" x14ac:dyDescent="0.25">
      <c r="B290" s="404" t="s">
        <v>443</v>
      </c>
      <c r="C290" s="652">
        <v>0</v>
      </c>
      <c r="D290" s="687">
        <v>0</v>
      </c>
      <c r="E290" s="417">
        <f t="shared" si="168"/>
        <v>0</v>
      </c>
      <c r="F290" s="662">
        <f t="shared" si="162"/>
        <v>0</v>
      </c>
      <c r="G290" s="675">
        <v>0</v>
      </c>
      <c r="H290" s="687">
        <v>0</v>
      </c>
      <c r="I290" s="417">
        <f t="shared" si="169"/>
        <v>0</v>
      </c>
      <c r="J290" s="662">
        <f t="shared" si="163"/>
        <v>0</v>
      </c>
      <c r="K290" s="675">
        <v>0</v>
      </c>
      <c r="L290" s="687">
        <v>0</v>
      </c>
      <c r="M290" s="417">
        <f t="shared" si="170"/>
        <v>0</v>
      </c>
      <c r="N290" s="417">
        <f t="shared" si="164"/>
        <v>0</v>
      </c>
      <c r="O290" s="652">
        <v>0</v>
      </c>
      <c r="P290" s="687">
        <v>0</v>
      </c>
      <c r="Q290" s="417">
        <f t="shared" si="171"/>
        <v>0</v>
      </c>
      <c r="R290" s="662">
        <f t="shared" si="165"/>
        <v>0</v>
      </c>
      <c r="S290" s="675">
        <v>0</v>
      </c>
      <c r="T290" s="687">
        <v>0</v>
      </c>
      <c r="U290" s="417">
        <f t="shared" si="172"/>
        <v>0</v>
      </c>
      <c r="V290" s="662">
        <f t="shared" si="166"/>
        <v>0</v>
      </c>
      <c r="W290" s="675">
        <v>0</v>
      </c>
      <c r="X290" s="687">
        <v>0</v>
      </c>
      <c r="Y290" s="417">
        <f t="shared" si="173"/>
        <v>0</v>
      </c>
      <c r="Z290" s="417">
        <f t="shared" si="167"/>
        <v>0</v>
      </c>
    </row>
    <row r="291" spans="1:26" x14ac:dyDescent="0.25">
      <c r="B291" s="404" t="s">
        <v>444</v>
      </c>
      <c r="C291" s="652">
        <v>0</v>
      </c>
      <c r="D291" s="687">
        <v>0</v>
      </c>
      <c r="E291" s="417">
        <f t="shared" si="168"/>
        <v>0</v>
      </c>
      <c r="F291" s="662">
        <f t="shared" si="162"/>
        <v>0</v>
      </c>
      <c r="G291" s="675">
        <v>0</v>
      </c>
      <c r="H291" s="687">
        <v>0</v>
      </c>
      <c r="I291" s="417">
        <f t="shared" si="169"/>
        <v>0</v>
      </c>
      <c r="J291" s="662">
        <f t="shared" si="163"/>
        <v>0</v>
      </c>
      <c r="K291" s="675">
        <v>0</v>
      </c>
      <c r="L291" s="687">
        <v>0</v>
      </c>
      <c r="M291" s="417">
        <f t="shared" si="170"/>
        <v>0</v>
      </c>
      <c r="N291" s="417">
        <f t="shared" si="164"/>
        <v>0</v>
      </c>
      <c r="O291" s="652">
        <v>0</v>
      </c>
      <c r="P291" s="687">
        <v>0</v>
      </c>
      <c r="Q291" s="417">
        <f t="shared" si="171"/>
        <v>0</v>
      </c>
      <c r="R291" s="662">
        <f t="shared" si="165"/>
        <v>0</v>
      </c>
      <c r="S291" s="675">
        <v>0</v>
      </c>
      <c r="T291" s="687">
        <v>0</v>
      </c>
      <c r="U291" s="417">
        <f t="shared" si="172"/>
        <v>0</v>
      </c>
      <c r="V291" s="662">
        <f t="shared" si="166"/>
        <v>0</v>
      </c>
      <c r="W291" s="675">
        <v>0</v>
      </c>
      <c r="X291" s="687">
        <v>0</v>
      </c>
      <c r="Y291" s="417">
        <f t="shared" si="173"/>
        <v>0</v>
      </c>
      <c r="Z291" s="417">
        <f t="shared" si="167"/>
        <v>0</v>
      </c>
    </row>
    <row r="292" spans="1:26" x14ac:dyDescent="0.25">
      <c r="B292" s="408" t="s">
        <v>445</v>
      </c>
      <c r="C292" s="653">
        <v>0</v>
      </c>
      <c r="D292" s="688">
        <v>0</v>
      </c>
      <c r="E292" s="418">
        <f t="shared" si="168"/>
        <v>0</v>
      </c>
      <c r="F292" s="663">
        <f t="shared" si="162"/>
        <v>0</v>
      </c>
      <c r="G292" s="676">
        <v>0</v>
      </c>
      <c r="H292" s="688">
        <v>0</v>
      </c>
      <c r="I292" s="418">
        <f t="shared" si="169"/>
        <v>0</v>
      </c>
      <c r="J292" s="663">
        <f t="shared" si="163"/>
        <v>0</v>
      </c>
      <c r="K292" s="676">
        <v>0</v>
      </c>
      <c r="L292" s="688">
        <v>0</v>
      </c>
      <c r="M292" s="418">
        <f t="shared" si="170"/>
        <v>0</v>
      </c>
      <c r="N292" s="418">
        <f t="shared" si="164"/>
        <v>0</v>
      </c>
      <c r="O292" s="653">
        <v>0</v>
      </c>
      <c r="P292" s="688">
        <v>0</v>
      </c>
      <c r="Q292" s="418">
        <f t="shared" si="171"/>
        <v>0</v>
      </c>
      <c r="R292" s="663">
        <f t="shared" si="165"/>
        <v>0</v>
      </c>
      <c r="S292" s="676">
        <v>0</v>
      </c>
      <c r="T292" s="688">
        <v>0</v>
      </c>
      <c r="U292" s="418">
        <f t="shared" si="172"/>
        <v>0</v>
      </c>
      <c r="V292" s="663">
        <f t="shared" si="166"/>
        <v>0</v>
      </c>
      <c r="W292" s="676">
        <v>0</v>
      </c>
      <c r="X292" s="688">
        <v>0</v>
      </c>
      <c r="Y292" s="418">
        <f t="shared" si="173"/>
        <v>0</v>
      </c>
      <c r="Z292" s="418">
        <f t="shared" si="167"/>
        <v>0</v>
      </c>
    </row>
    <row r="293" spans="1:26" x14ac:dyDescent="0.25">
      <c r="B293" s="262" t="s">
        <v>420</v>
      </c>
      <c r="C293" s="32">
        <v>0</v>
      </c>
      <c r="D293" s="297">
        <v>0</v>
      </c>
      <c r="E293" s="126">
        <f t="shared" si="168"/>
        <v>0</v>
      </c>
      <c r="F293" s="658">
        <f t="shared" si="162"/>
        <v>0</v>
      </c>
      <c r="G293" s="63">
        <v>0</v>
      </c>
      <c r="H293" s="297">
        <v>0</v>
      </c>
      <c r="I293" s="126">
        <f t="shared" si="169"/>
        <v>0</v>
      </c>
      <c r="J293" s="658">
        <f t="shared" si="163"/>
        <v>0</v>
      </c>
      <c r="K293" s="63">
        <v>0</v>
      </c>
      <c r="L293" s="297">
        <v>0</v>
      </c>
      <c r="M293" s="126">
        <f t="shared" si="170"/>
        <v>0</v>
      </c>
      <c r="N293" s="126">
        <f t="shared" si="164"/>
        <v>0</v>
      </c>
      <c r="O293" s="32">
        <v>10.5</v>
      </c>
      <c r="P293" s="297">
        <v>0</v>
      </c>
      <c r="Q293" s="126">
        <f t="shared" si="171"/>
        <v>3.0529290673737834E-3</v>
      </c>
      <c r="R293" s="658">
        <f t="shared" si="165"/>
        <v>0</v>
      </c>
      <c r="S293" s="63">
        <v>9.6</v>
      </c>
      <c r="T293" s="297">
        <v>4.78</v>
      </c>
      <c r="U293" s="126">
        <f t="shared" si="172"/>
        <v>3.8384032242587082E-3</v>
      </c>
      <c r="V293" s="658">
        <f t="shared" si="166"/>
        <v>3.4323117251358814E-3</v>
      </c>
      <c r="W293" s="63">
        <v>1</v>
      </c>
      <c r="X293" s="297">
        <v>0</v>
      </c>
      <c r="Y293" s="126">
        <f t="shared" si="173"/>
        <v>1.8283875450240432E-3</v>
      </c>
      <c r="Z293" s="126">
        <f t="shared" si="167"/>
        <v>0</v>
      </c>
    </row>
    <row r="294" spans="1:26" x14ac:dyDescent="0.25">
      <c r="B294" s="405" t="s">
        <v>446</v>
      </c>
      <c r="C294" s="654">
        <v>0</v>
      </c>
      <c r="D294" s="689">
        <v>0</v>
      </c>
      <c r="E294" s="414">
        <f t="shared" si="168"/>
        <v>0</v>
      </c>
      <c r="F294" s="664">
        <f t="shared" si="162"/>
        <v>0</v>
      </c>
      <c r="G294" s="677">
        <v>0</v>
      </c>
      <c r="H294" s="689">
        <v>0</v>
      </c>
      <c r="I294" s="414">
        <f t="shared" si="169"/>
        <v>0</v>
      </c>
      <c r="J294" s="664">
        <f t="shared" si="163"/>
        <v>0</v>
      </c>
      <c r="K294" s="677">
        <v>0</v>
      </c>
      <c r="L294" s="689">
        <v>0</v>
      </c>
      <c r="M294" s="414">
        <f t="shared" si="170"/>
        <v>0</v>
      </c>
      <c r="N294" s="414">
        <f t="shared" si="164"/>
        <v>0</v>
      </c>
      <c r="O294" s="654">
        <v>2.6</v>
      </c>
      <c r="P294" s="689">
        <v>0</v>
      </c>
      <c r="Q294" s="414">
        <f t="shared" si="171"/>
        <v>7.5596338811160352E-4</v>
      </c>
      <c r="R294" s="664">
        <f t="shared" si="165"/>
        <v>0</v>
      </c>
      <c r="S294" s="677">
        <v>1</v>
      </c>
      <c r="T294" s="689">
        <v>3.39</v>
      </c>
      <c r="U294" s="414">
        <f t="shared" si="172"/>
        <v>3.9983366919361544E-4</v>
      </c>
      <c r="V294" s="664">
        <f t="shared" si="166"/>
        <v>2.4342127088306776E-3</v>
      </c>
      <c r="W294" s="677">
        <v>0</v>
      </c>
      <c r="X294" s="689">
        <v>0</v>
      </c>
      <c r="Y294" s="414">
        <f t="shared" si="173"/>
        <v>0</v>
      </c>
      <c r="Z294" s="414">
        <f t="shared" si="167"/>
        <v>0</v>
      </c>
    </row>
    <row r="295" spans="1:26" x14ac:dyDescent="0.25">
      <c r="B295" s="406" t="s">
        <v>447</v>
      </c>
      <c r="C295" s="655">
        <v>0</v>
      </c>
      <c r="D295" s="690">
        <v>0</v>
      </c>
      <c r="E295" s="415">
        <f t="shared" si="168"/>
        <v>0</v>
      </c>
      <c r="F295" s="665">
        <f t="shared" si="162"/>
        <v>0</v>
      </c>
      <c r="G295" s="678">
        <v>0</v>
      </c>
      <c r="H295" s="690">
        <v>0</v>
      </c>
      <c r="I295" s="415">
        <f t="shared" si="169"/>
        <v>0</v>
      </c>
      <c r="J295" s="665">
        <f t="shared" si="163"/>
        <v>0</v>
      </c>
      <c r="K295" s="678">
        <v>0</v>
      </c>
      <c r="L295" s="690">
        <v>0</v>
      </c>
      <c r="M295" s="415">
        <f t="shared" si="170"/>
        <v>0</v>
      </c>
      <c r="N295" s="415">
        <f t="shared" si="164"/>
        <v>0</v>
      </c>
      <c r="O295" s="655">
        <v>0</v>
      </c>
      <c r="P295" s="690">
        <v>0</v>
      </c>
      <c r="Q295" s="415">
        <f t="shared" si="171"/>
        <v>0</v>
      </c>
      <c r="R295" s="665">
        <f t="shared" si="165"/>
        <v>0</v>
      </c>
      <c r="S295" s="678">
        <v>3.6</v>
      </c>
      <c r="T295" s="690">
        <v>1.39</v>
      </c>
      <c r="U295" s="415">
        <f t="shared" si="172"/>
        <v>1.4394012090970156E-3</v>
      </c>
      <c r="V295" s="665">
        <f t="shared" si="166"/>
        <v>9.9809901630520384E-4</v>
      </c>
      <c r="W295" s="678">
        <v>0</v>
      </c>
      <c r="X295" s="690">
        <v>0</v>
      </c>
      <c r="Y295" s="415">
        <f t="shared" si="173"/>
        <v>0</v>
      </c>
      <c r="Z295" s="415">
        <f t="shared" si="167"/>
        <v>0</v>
      </c>
    </row>
    <row r="296" spans="1:26" x14ac:dyDescent="0.25">
      <c r="B296" s="263" t="s">
        <v>422</v>
      </c>
      <c r="C296" s="30">
        <v>12.5</v>
      </c>
      <c r="D296" s="298">
        <v>6.3</v>
      </c>
      <c r="E296" s="127">
        <f t="shared" si="168"/>
        <v>3.7211240771612294E-2</v>
      </c>
      <c r="F296" s="659">
        <f t="shared" si="162"/>
        <v>0.13548387096774192</v>
      </c>
      <c r="G296" s="64">
        <v>8.5500000000000007</v>
      </c>
      <c r="H296" s="298">
        <v>4</v>
      </c>
      <c r="I296" s="127">
        <f t="shared" si="169"/>
        <v>9.2392478928031138E-2</v>
      </c>
      <c r="J296" s="659">
        <f t="shared" si="163"/>
        <v>0.13793103448275862</v>
      </c>
      <c r="K296" s="64">
        <v>2.2999999999999998</v>
      </c>
      <c r="L296" s="298">
        <v>1</v>
      </c>
      <c r="M296" s="127">
        <f t="shared" si="170"/>
        <v>4.6342937739270604E-2</v>
      </c>
      <c r="N296" s="127">
        <f t="shared" si="164"/>
        <v>0.11764705882352941</v>
      </c>
      <c r="O296" s="30">
        <v>407.1</v>
      </c>
      <c r="P296" s="298">
        <v>98.290999999999997</v>
      </c>
      <c r="Q296" s="127">
        <f t="shared" si="171"/>
        <v>0.11836642126932069</v>
      </c>
      <c r="R296" s="659">
        <f t="shared" si="165"/>
        <v>0.11811550663333972</v>
      </c>
      <c r="S296" s="64">
        <v>280.60000000000002</v>
      </c>
      <c r="T296" s="298">
        <v>124.5622</v>
      </c>
      <c r="U296" s="127">
        <f t="shared" si="172"/>
        <v>0.1121933275757285</v>
      </c>
      <c r="V296" s="659">
        <f t="shared" si="166"/>
        <v>8.9442740495548262E-2</v>
      </c>
      <c r="W296" s="64">
        <v>57.1</v>
      </c>
      <c r="X296" s="298">
        <v>18.373999999999999</v>
      </c>
      <c r="Y296" s="127">
        <f t="shared" si="173"/>
        <v>0.10440092882087286</v>
      </c>
      <c r="Z296" s="127">
        <f t="shared" si="167"/>
        <v>0.10357209291838355</v>
      </c>
    </row>
    <row r="297" spans="1:26" x14ac:dyDescent="0.25">
      <c r="B297" s="262" t="s">
        <v>448</v>
      </c>
      <c r="C297" s="32">
        <v>0</v>
      </c>
      <c r="D297" s="297">
        <v>0</v>
      </c>
      <c r="E297" s="126">
        <f t="shared" si="168"/>
        <v>0</v>
      </c>
      <c r="F297" s="658">
        <f t="shared" si="162"/>
        <v>0</v>
      </c>
      <c r="G297" s="63">
        <v>0</v>
      </c>
      <c r="H297" s="297">
        <v>0</v>
      </c>
      <c r="I297" s="126">
        <f t="shared" si="169"/>
        <v>0</v>
      </c>
      <c r="J297" s="658">
        <f t="shared" si="163"/>
        <v>0</v>
      </c>
      <c r="K297" s="63">
        <v>0</v>
      </c>
      <c r="L297" s="297">
        <v>0</v>
      </c>
      <c r="M297" s="126">
        <f t="shared" si="170"/>
        <v>0</v>
      </c>
      <c r="N297" s="126">
        <f t="shared" si="164"/>
        <v>0</v>
      </c>
      <c r="O297" s="32">
        <v>10.9</v>
      </c>
      <c r="P297" s="297">
        <v>0.24</v>
      </c>
      <c r="Q297" s="126">
        <f t="shared" si="171"/>
        <v>3.1692311270832608E-3</v>
      </c>
      <c r="R297" s="658">
        <f t="shared" si="165"/>
        <v>2.8840607575466253E-4</v>
      </c>
      <c r="S297" s="63">
        <v>6</v>
      </c>
      <c r="T297" s="297">
        <v>7.9870000000000001</v>
      </c>
      <c r="U297" s="126">
        <f t="shared" si="172"/>
        <v>2.399002015161693E-3</v>
      </c>
      <c r="V297" s="658">
        <f t="shared" si="166"/>
        <v>5.7351200311004779E-3</v>
      </c>
      <c r="W297" s="63">
        <v>0.95</v>
      </c>
      <c r="X297" s="297">
        <v>0.24</v>
      </c>
      <c r="Y297" s="126">
        <f t="shared" si="173"/>
        <v>1.736968167772841E-3</v>
      </c>
      <c r="Z297" s="126">
        <f t="shared" si="167"/>
        <v>1.3528519810826196E-3</v>
      </c>
    </row>
    <row r="298" spans="1:26" x14ac:dyDescent="0.25">
      <c r="B298" s="263" t="s">
        <v>164</v>
      </c>
      <c r="C298" s="30">
        <v>1.95</v>
      </c>
      <c r="D298" s="298">
        <v>0.6</v>
      </c>
      <c r="E298" s="127">
        <f t="shared" si="168"/>
        <v>5.8049535603715173E-3</v>
      </c>
      <c r="F298" s="659">
        <f t="shared" si="162"/>
        <v>1.2903225806451613E-2</v>
      </c>
      <c r="G298" s="64">
        <v>1.95</v>
      </c>
      <c r="H298" s="298">
        <v>0</v>
      </c>
      <c r="I298" s="127">
        <f t="shared" si="169"/>
        <v>2.107196887832289E-2</v>
      </c>
      <c r="J298" s="659">
        <f t="shared" si="163"/>
        <v>0</v>
      </c>
      <c r="K298" s="64">
        <v>0</v>
      </c>
      <c r="L298" s="298">
        <v>0.6</v>
      </c>
      <c r="M298" s="127">
        <f t="shared" si="170"/>
        <v>0</v>
      </c>
      <c r="N298" s="127">
        <f t="shared" si="164"/>
        <v>7.0588235294117646E-2</v>
      </c>
      <c r="O298" s="30">
        <v>27.6</v>
      </c>
      <c r="P298" s="298">
        <v>8.2289999999999992</v>
      </c>
      <c r="Q298" s="127">
        <f t="shared" si="171"/>
        <v>8.0248421199539451E-3</v>
      </c>
      <c r="R298" s="659">
        <f t="shared" si="165"/>
        <v>9.8887233224379915E-3</v>
      </c>
      <c r="S298" s="64">
        <v>9.15</v>
      </c>
      <c r="T298" s="298">
        <v>8.8940000000000001</v>
      </c>
      <c r="U298" s="127">
        <f t="shared" si="172"/>
        <v>3.6584780731215814E-3</v>
      </c>
      <c r="V298" s="659">
        <f t="shared" si="166"/>
        <v>6.3863975906607801E-3</v>
      </c>
      <c r="W298" s="64">
        <v>7</v>
      </c>
      <c r="X298" s="298">
        <v>1.5469999999999999</v>
      </c>
      <c r="Y298" s="127">
        <f t="shared" si="173"/>
        <v>1.2798712815168301E-2</v>
      </c>
      <c r="Z298" s="127">
        <f t="shared" si="167"/>
        <v>8.7202583947283852E-3</v>
      </c>
    </row>
    <row r="299" spans="1:26" ht="15.75" thickBot="1" x14ac:dyDescent="0.3">
      <c r="B299" s="419" t="s">
        <v>269</v>
      </c>
      <c r="C299" s="656">
        <f>SUM(C259:C264,C270:C281,C293,C296:C298)</f>
        <v>335.91999999999996</v>
      </c>
      <c r="D299" s="691">
        <f>SUM(D259:D264,D270:D281,D293,D296:D298)</f>
        <v>46.5</v>
      </c>
      <c r="E299" s="657"/>
      <c r="F299" s="666"/>
      <c r="G299" s="679">
        <f>SUM(G259:G264,G270:G281,G293,G296:G298)</f>
        <v>92.539999999999992</v>
      </c>
      <c r="H299" s="691">
        <f>SUM(H259:H264,H270:H281,H293,H296:H298)</f>
        <v>29</v>
      </c>
      <c r="I299" s="657"/>
      <c r="J299" s="666"/>
      <c r="K299" s="679">
        <f>SUM(K259:K264,K270:K281,K293,K296:K298)</f>
        <v>49.629999999999995</v>
      </c>
      <c r="L299" s="691">
        <f>SUM(L259:L264,L270:L281,L293,L296:L298)</f>
        <v>8.5</v>
      </c>
      <c r="M299" s="420"/>
      <c r="N299" s="420"/>
      <c r="O299" s="656">
        <f>SUM(O259:O264,O270:O281,O293,O296:O298)</f>
        <v>3439.3199999999997</v>
      </c>
      <c r="P299" s="691">
        <f>SUM(P259:P264,P270:P281,P293,P296:P298)</f>
        <v>832.16000000000008</v>
      </c>
      <c r="Q299" s="657"/>
      <c r="R299" s="666"/>
      <c r="S299" s="679">
        <f>SUM(S259:S264,S270:S281,S293,S296:S298)</f>
        <v>2501.04</v>
      </c>
      <c r="T299" s="691">
        <f>SUM(T259:T264,T270:T281,T293,T296:T298)</f>
        <v>1392.6474000000001</v>
      </c>
      <c r="U299" s="657"/>
      <c r="V299" s="666"/>
      <c r="W299" s="679">
        <f>SUM(W259:W264,W270:W281,W293,W296:W298)</f>
        <v>546.93000000000006</v>
      </c>
      <c r="X299" s="691">
        <f>SUM(X259:X264,X270:X281,X293,X296:X298)</f>
        <v>177.40300000000002</v>
      </c>
      <c r="Y299" s="420"/>
      <c r="Z299" s="420"/>
    </row>
    <row r="301" spans="1:26" x14ac:dyDescent="0.25">
      <c r="A301" s="10" t="s">
        <v>457</v>
      </c>
    </row>
    <row r="302" spans="1:26" x14ac:dyDescent="0.25">
      <c r="A302" s="10" t="s">
        <v>458</v>
      </c>
    </row>
    <row r="303" spans="1:26" x14ac:dyDescent="0.25">
      <c r="A303" s="10" t="s">
        <v>459</v>
      </c>
    </row>
    <row r="304" spans="1:26" x14ac:dyDescent="0.25">
      <c r="A304" s="10" t="s">
        <v>460</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20" location="'Notes &amp; Caveats'!A37" display="Table OP3.1 Mandatory reconsiderations supported and their outcomes 2017/18 to 2021/221" xr:uid="{ED4DAFCC-1A55-4F7F-B5AB-58BE5D160017}"/>
    <hyperlink ref="A40" location="'Notes &amp; Caveats'!A38" display="Table OP2.2 Breakdown of claims submitted and awards made/maintained for each type of welfare/social security benefit in 2017/18 to 2021/221,2" xr:uid="{D35A278A-178E-42AA-A0FF-24845CB253F6}"/>
    <hyperlink ref="A127" location="'Notes &amp; Caveats'!A39" display="Table OP3.3 Breakdown of Mandatory Reconsiderations and outcomes for each type of welfare/social security benefit, 2017/18 to 2021/221,2" xr:uid="{B1B25E4F-18D5-4744-A408-EE6E5EA29091}"/>
    <hyperlink ref="A214" location="'Notes &amp; Caveats'!A40" display="Table OP3.4 Breakdown of Appeals and outcomes for each type of welfare/social security benefit, 2017/18 to 2021/221,2" xr:uid="{18792A4A-31B9-4C9D-9E66-ABC6AE1B700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2" t="s">
        <v>1</v>
      </c>
      <c r="B1" s="752"/>
      <c r="C1" s="752"/>
    </row>
    <row r="2" spans="1:12" x14ac:dyDescent="0.25">
      <c r="A2" s="5" t="s">
        <v>14</v>
      </c>
    </row>
    <row r="3" spans="1:12" x14ac:dyDescent="0.25">
      <c r="A3" s="142" t="s">
        <v>15</v>
      </c>
    </row>
    <row r="4" spans="1:12" x14ac:dyDescent="0.25">
      <c r="A4" s="5"/>
    </row>
    <row r="5" spans="1:12" x14ac:dyDescent="0.25">
      <c r="A5" s="141" t="s">
        <v>461</v>
      </c>
      <c r="C5" s="443" t="s">
        <v>65</v>
      </c>
    </row>
    <row r="6" spans="1:12" x14ac:dyDescent="0.25">
      <c r="A6" s="141" t="s">
        <v>462</v>
      </c>
      <c r="C6" s="443" t="s">
        <v>67</v>
      </c>
    </row>
    <row r="8" spans="1:12" ht="17.25" x14ac:dyDescent="0.25">
      <c r="A8" s="745" t="s">
        <v>463</v>
      </c>
      <c r="G8" s="292"/>
    </row>
    <row r="9" spans="1:12" x14ac:dyDescent="0.25">
      <c r="G9" s="253"/>
    </row>
    <row r="10" spans="1:12" x14ac:dyDescent="0.25">
      <c r="B10" s="5"/>
      <c r="C10" s="756" t="str">
        <f>$A$1</f>
        <v>West Dunbartonshire</v>
      </c>
      <c r="D10" s="757"/>
      <c r="E10" s="757"/>
      <c r="F10" s="757"/>
      <c r="G10" s="757"/>
      <c r="H10" s="756" t="s">
        <v>101</v>
      </c>
      <c r="I10" s="757"/>
      <c r="J10" s="757"/>
      <c r="K10" s="757"/>
      <c r="L10" s="757"/>
    </row>
    <row r="11" spans="1:12" ht="15.75" thickBot="1" x14ac:dyDescent="0.3">
      <c r="B11" s="289" t="s">
        <v>464</v>
      </c>
      <c r="C11" s="3" t="s">
        <v>109</v>
      </c>
      <c r="D11" s="290" t="s">
        <v>111</v>
      </c>
      <c r="E11" s="290" t="s">
        <v>112</v>
      </c>
      <c r="F11" s="290" t="s">
        <v>113</v>
      </c>
      <c r="G11" s="290" t="s">
        <v>114</v>
      </c>
      <c r="H11" s="3" t="s">
        <v>109</v>
      </c>
      <c r="I11" s="290" t="s">
        <v>111</v>
      </c>
      <c r="J11" s="290" t="s">
        <v>112</v>
      </c>
      <c r="K11" s="290" t="s">
        <v>113</v>
      </c>
      <c r="L11" s="290" t="s">
        <v>114</v>
      </c>
    </row>
    <row r="12" spans="1:12" x14ac:dyDescent="0.25">
      <c r="B12" s="288" t="s">
        <v>465</v>
      </c>
      <c r="C12" s="483">
        <f>SUM(C13:C15)</f>
        <v>18240370.120000001</v>
      </c>
      <c r="D12" s="436">
        <f t="shared" ref="D12:E12" si="0">SUM(D13:D15)</f>
        <v>15449680.163880002</v>
      </c>
      <c r="E12" s="436">
        <f t="shared" si="0"/>
        <v>14314750.130000001</v>
      </c>
      <c r="F12" s="436">
        <v>9225485.9899999984</v>
      </c>
      <c r="G12" s="436">
        <v>7338369</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466</v>
      </c>
      <c r="C13" s="484">
        <f>C46</f>
        <v>16306392.890000001</v>
      </c>
      <c r="D13" s="428">
        <f t="shared" ref="D13:E13" si="2">D46</f>
        <v>14200533.234280001</v>
      </c>
      <c r="E13" s="428">
        <f t="shared" si="2"/>
        <v>12677883.560000001</v>
      </c>
      <c r="F13" s="428">
        <v>5260393.6399999997</v>
      </c>
      <c r="G13" s="428">
        <v>6293681</v>
      </c>
      <c r="H13" s="484">
        <f>M46</f>
        <v>188239457.87</v>
      </c>
      <c r="I13" s="428">
        <f t="shared" ref="I13:J13" si="3">N46</f>
        <v>222125791.07327998</v>
      </c>
      <c r="J13" s="428">
        <f t="shared" si="3"/>
        <v>280995724.28669989</v>
      </c>
      <c r="K13" s="428">
        <v>219608374.64891499</v>
      </c>
      <c r="L13" s="428">
        <v>172164234.486377</v>
      </c>
    </row>
    <row r="14" spans="1:12" x14ac:dyDescent="0.25">
      <c r="B14" s="426" t="s">
        <v>467</v>
      </c>
      <c r="C14" s="485">
        <f>H46</f>
        <v>1933977.23</v>
      </c>
      <c r="D14" s="437">
        <f>I46</f>
        <v>1249146.9295999999</v>
      </c>
      <c r="E14" s="437">
        <f>J46</f>
        <v>1636866.5699999998</v>
      </c>
      <c r="F14" s="437">
        <v>799525.05</v>
      </c>
      <c r="G14" s="437">
        <v>721826</v>
      </c>
      <c r="H14" s="485">
        <f>R46</f>
        <v>32409159.32</v>
      </c>
      <c r="I14" s="437">
        <f t="shared" ref="I14:J14" si="4">S46</f>
        <v>44553543.420100003</v>
      </c>
      <c r="J14" s="437">
        <f t="shared" si="4"/>
        <v>53993853.502099991</v>
      </c>
      <c r="K14" s="437">
        <v>32358468.277284998</v>
      </c>
      <c r="L14" s="437">
        <v>22760785.775008999</v>
      </c>
    </row>
    <row r="15" spans="1:12" x14ac:dyDescent="0.25">
      <c r="B15" s="427" t="s">
        <v>468</v>
      </c>
      <c r="C15" s="486" t="s">
        <v>349</v>
      </c>
      <c r="D15" s="438">
        <v>0</v>
      </c>
      <c r="E15" s="438">
        <v>0</v>
      </c>
      <c r="F15" s="438">
        <v>0</v>
      </c>
      <c r="G15" s="438">
        <v>322862</v>
      </c>
      <c r="H15" s="486" t="s">
        <v>349</v>
      </c>
      <c r="I15" s="438">
        <v>21975914.620000001</v>
      </c>
      <c r="J15" s="438">
        <v>19392009.030000001</v>
      </c>
      <c r="K15" s="438">
        <v>1079638.07</v>
      </c>
      <c r="L15" s="438">
        <v>7052329.0278070299</v>
      </c>
    </row>
    <row r="16" spans="1:12" x14ac:dyDescent="0.25">
      <c r="B16" s="291" t="s">
        <v>469</v>
      </c>
      <c r="C16" s="487">
        <v>0</v>
      </c>
      <c r="D16" s="435">
        <v>1246681.6399999999</v>
      </c>
      <c r="E16" s="435">
        <v>1451426.21</v>
      </c>
      <c r="F16" s="435">
        <v>922286.12</v>
      </c>
      <c r="G16" s="435">
        <v>540228</v>
      </c>
      <c r="H16" s="487">
        <v>0</v>
      </c>
      <c r="I16" s="435">
        <v>30217870.109999999</v>
      </c>
      <c r="J16" s="435">
        <v>21318013.316</v>
      </c>
      <c r="K16" s="435">
        <v>29277885.996874999</v>
      </c>
      <c r="L16" s="435">
        <v>19328054.989746001</v>
      </c>
    </row>
    <row r="17" spans="1:22" x14ac:dyDescent="0.25">
      <c r="B17" s="288" t="s">
        <v>470</v>
      </c>
      <c r="C17" s="483">
        <f>IFERROR(C21-SUM(C12,C16),"-")</f>
        <v>1010790.4800000004</v>
      </c>
      <c r="D17" s="436">
        <f t="shared" ref="D17:E17" si="5">IFERROR(D21-SUM(D12,D16),"-")</f>
        <v>-3.8800016045570374E-3</v>
      </c>
      <c r="E17" s="436">
        <f t="shared" si="5"/>
        <v>0</v>
      </c>
      <c r="F17" s="436" t="s">
        <v>349</v>
      </c>
      <c r="G17" s="436" t="s">
        <v>349</v>
      </c>
      <c r="H17" s="483">
        <f>IFERROR(H21-SUM(H12,H16),"-")</f>
        <v>81142615.540000021</v>
      </c>
      <c r="I17" s="436">
        <f t="shared" ref="I17:J17" si="6">IFERROR(I21-SUM(I12,I16),"-")</f>
        <v>13072419.316620052</v>
      </c>
      <c r="J17" s="436">
        <f t="shared" si="6"/>
        <v>1.7881393432617188E-7</v>
      </c>
      <c r="K17" s="436" t="s">
        <v>349</v>
      </c>
      <c r="L17" s="436" t="s">
        <v>349</v>
      </c>
    </row>
    <row r="18" spans="1:22" x14ac:dyDescent="0.25">
      <c r="B18" s="291" t="s">
        <v>471</v>
      </c>
      <c r="C18" s="487">
        <v>0</v>
      </c>
      <c r="D18" s="435">
        <v>0</v>
      </c>
      <c r="E18" s="435">
        <v>0</v>
      </c>
      <c r="F18" s="435">
        <v>1835740.1800000002</v>
      </c>
      <c r="G18" s="435">
        <v>0</v>
      </c>
      <c r="H18" s="487">
        <v>85820538.799999997</v>
      </c>
      <c r="I18" s="435">
        <v>47195663.520000003</v>
      </c>
      <c r="J18" s="435">
        <v>26445620.789999999</v>
      </c>
      <c r="K18" s="435">
        <v>28002148.09</v>
      </c>
      <c r="L18" s="435">
        <v>34224329.181600004</v>
      </c>
    </row>
    <row r="19" spans="1:22" x14ac:dyDescent="0.25">
      <c r="B19" s="429" t="s">
        <v>472</v>
      </c>
      <c r="C19" s="488" t="s">
        <v>349</v>
      </c>
      <c r="D19" s="430" t="s">
        <v>349</v>
      </c>
      <c r="E19" s="430" t="s">
        <v>349</v>
      </c>
      <c r="F19" s="430">
        <v>1742508.55</v>
      </c>
      <c r="G19" s="430">
        <v>0</v>
      </c>
      <c r="H19" s="488" t="s">
        <v>349</v>
      </c>
      <c r="I19" s="430" t="s">
        <v>349</v>
      </c>
      <c r="J19" s="430" t="s">
        <v>349</v>
      </c>
      <c r="K19" s="430">
        <v>2575586.54</v>
      </c>
      <c r="L19" s="430">
        <v>18678768.661600001</v>
      </c>
    </row>
    <row r="20" spans="1:22" x14ac:dyDescent="0.25">
      <c r="B20" s="431" t="s">
        <v>473</v>
      </c>
      <c r="C20" s="489" t="s">
        <v>349</v>
      </c>
      <c r="D20" s="432" t="s">
        <v>349</v>
      </c>
      <c r="E20" s="432" t="s">
        <v>349</v>
      </c>
      <c r="F20" s="432">
        <v>93231.63</v>
      </c>
      <c r="G20" s="432">
        <v>0</v>
      </c>
      <c r="H20" s="489" t="s">
        <v>349</v>
      </c>
      <c r="I20" s="432" t="s">
        <v>349</v>
      </c>
      <c r="J20" s="432" t="s">
        <v>349</v>
      </c>
      <c r="K20" s="432">
        <v>228890.55</v>
      </c>
      <c r="L20" s="432">
        <v>0</v>
      </c>
    </row>
    <row r="21" spans="1:22" x14ac:dyDescent="0.25">
      <c r="B21" s="433" t="s">
        <v>474</v>
      </c>
      <c r="C21" s="490">
        <v>19251160.600000001</v>
      </c>
      <c r="D21" s="434">
        <v>16696361.800000001</v>
      </c>
      <c r="E21" s="434">
        <v>15766176.34</v>
      </c>
      <c r="F21" s="434">
        <f>SUM(F12,F16)</f>
        <v>10147772.109999998</v>
      </c>
      <c r="G21" s="434">
        <f>SUM(G12,G16)</f>
        <v>7878597</v>
      </c>
      <c r="H21" s="490">
        <v>301791232.73000002</v>
      </c>
      <c r="I21" s="434">
        <v>331945538.54000002</v>
      </c>
      <c r="J21" s="434">
        <v>375699600.13480002</v>
      </c>
      <c r="K21" s="434">
        <f>SUM(K12,K16)</f>
        <v>315556037.99427497</v>
      </c>
      <c r="L21" s="434">
        <f>SUM(L12,L16)</f>
        <v>275980808.93973905</v>
      </c>
    </row>
    <row r="22" spans="1:22" ht="15.75" thickBot="1" x14ac:dyDescent="0.3">
      <c r="B22" s="727" t="s">
        <v>475</v>
      </c>
      <c r="C22" s="728">
        <f>C21+C18</f>
        <v>19251160.600000001</v>
      </c>
      <c r="D22" s="729">
        <f t="shared" ref="D22:E22" si="7">D21+D18</f>
        <v>16696361.800000001</v>
      </c>
      <c r="E22" s="729">
        <f t="shared" si="7"/>
        <v>15766176.34</v>
      </c>
      <c r="F22" s="729">
        <f>SUM(F12,F16,F18)</f>
        <v>11983512.289999997</v>
      </c>
      <c r="G22" s="729">
        <f>SUM(G12,G16,G18)</f>
        <v>7878597</v>
      </c>
      <c r="H22" s="728">
        <f>H21+H18</f>
        <v>387611771.53000003</v>
      </c>
      <c r="I22" s="729">
        <f t="shared" ref="I22:J22" si="8">I21+I18</f>
        <v>379141202.06</v>
      </c>
      <c r="J22" s="729">
        <f t="shared" si="8"/>
        <v>402145220.92480004</v>
      </c>
      <c r="K22" s="729">
        <f>SUM(K12,K16,K18)</f>
        <v>343558186.08427495</v>
      </c>
      <c r="L22" s="729">
        <f>SUM(L12,L16,L18)</f>
        <v>310205138.12133908</v>
      </c>
    </row>
    <row r="23" spans="1:22" x14ac:dyDescent="0.25">
      <c r="C23" s="292"/>
      <c r="D23" s="292"/>
      <c r="E23" s="292"/>
      <c r="F23" s="292"/>
      <c r="G23" s="292"/>
      <c r="H23" s="567"/>
      <c r="I23" s="292"/>
      <c r="J23" s="292"/>
    </row>
    <row r="24" spans="1:22" x14ac:dyDescent="0.25">
      <c r="A24" s="745" t="s">
        <v>476</v>
      </c>
      <c r="H24" s="292"/>
    </row>
    <row r="25" spans="1:22" x14ac:dyDescent="0.25">
      <c r="D25" s="292"/>
    </row>
    <row r="26" spans="1:22" ht="15" customHeight="1" x14ac:dyDescent="0.25">
      <c r="B26" s="444" t="s">
        <v>117</v>
      </c>
      <c r="C26" s="756" t="str">
        <f>$A$1</f>
        <v>West Dunbartonshire</v>
      </c>
      <c r="D26" s="757"/>
      <c r="E26" s="757"/>
      <c r="F26" s="757"/>
      <c r="G26" s="757"/>
      <c r="H26" s="757"/>
      <c r="I26" s="757"/>
      <c r="J26" s="757"/>
      <c r="K26" s="757"/>
      <c r="L26" s="757"/>
      <c r="M26" s="756" t="s">
        <v>101</v>
      </c>
      <c r="N26" s="757"/>
      <c r="O26" s="757"/>
      <c r="P26" s="757"/>
      <c r="Q26" s="757"/>
      <c r="R26" s="757"/>
      <c r="S26" s="757"/>
      <c r="T26" s="757"/>
      <c r="U26" s="757"/>
      <c r="V26" s="757"/>
    </row>
    <row r="27" spans="1:22" ht="15" customHeight="1" x14ac:dyDescent="0.25">
      <c r="B27" s="444"/>
      <c r="C27" s="796" t="s">
        <v>477</v>
      </c>
      <c r="D27" s="797"/>
      <c r="E27" s="797"/>
      <c r="F27" s="797"/>
      <c r="G27" s="798"/>
      <c r="H27" s="799" t="s">
        <v>478</v>
      </c>
      <c r="I27" s="797"/>
      <c r="J27" s="797"/>
      <c r="K27" s="797"/>
      <c r="L27" s="797"/>
      <c r="M27" s="796" t="s">
        <v>477</v>
      </c>
      <c r="N27" s="797"/>
      <c r="O27" s="797"/>
      <c r="P27" s="797"/>
      <c r="Q27" s="798"/>
      <c r="R27" s="799" t="s">
        <v>478</v>
      </c>
      <c r="S27" s="797"/>
      <c r="T27" s="797"/>
      <c r="U27" s="797"/>
      <c r="V27" s="797"/>
    </row>
    <row r="28" spans="1:22" ht="15.75" thickBot="1" x14ac:dyDescent="0.3">
      <c r="B28" s="5" t="s">
        <v>407</v>
      </c>
      <c r="C28" s="123" t="s">
        <v>109</v>
      </c>
      <c r="D28" s="122" t="s">
        <v>111</v>
      </c>
      <c r="E28" s="122" t="s">
        <v>112</v>
      </c>
      <c r="F28" s="122" t="s">
        <v>113</v>
      </c>
      <c r="G28" s="125" t="s">
        <v>114</v>
      </c>
      <c r="H28" s="439" t="s">
        <v>109</v>
      </c>
      <c r="I28" s="122" t="s">
        <v>111</v>
      </c>
      <c r="J28" s="122" t="s">
        <v>112</v>
      </c>
      <c r="K28" s="122" t="s">
        <v>113</v>
      </c>
      <c r="L28" s="122" t="s">
        <v>114</v>
      </c>
      <c r="M28" s="123" t="s">
        <v>109</v>
      </c>
      <c r="N28" s="122" t="s">
        <v>111</v>
      </c>
      <c r="O28" s="122" t="s">
        <v>112</v>
      </c>
      <c r="P28" s="122" t="s">
        <v>113</v>
      </c>
      <c r="Q28" s="125" t="s">
        <v>114</v>
      </c>
      <c r="R28" s="439" t="s">
        <v>109</v>
      </c>
      <c r="S28" s="122" t="s">
        <v>111</v>
      </c>
      <c r="T28" s="122" t="s">
        <v>112</v>
      </c>
      <c r="U28" s="122" t="s">
        <v>113</v>
      </c>
      <c r="V28" s="122" t="s">
        <v>114</v>
      </c>
    </row>
    <row r="29" spans="1:22" x14ac:dyDescent="0.25">
      <c r="B29" s="85" t="s">
        <v>108</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408</v>
      </c>
      <c r="C30" s="276">
        <v>2052149.21</v>
      </c>
      <c r="D30" s="277">
        <v>1922736.0220000001</v>
      </c>
      <c r="E30" s="277">
        <v>1919075.48</v>
      </c>
      <c r="F30" s="277">
        <f t="array" ref="F30">IFERROR(INDEX(C$69:C$108,MATCH($B30,$B$69:$B$108,0)),"-")</f>
        <v>1034335.79</v>
      </c>
      <c r="G30" s="281">
        <f t="array" ref="G30">IFERROR(INDEX(D$69:D$108,MATCH($B30,$B$69:$B$108,0)),"-")</f>
        <v>1512941.25</v>
      </c>
      <c r="H30" s="285">
        <v>0</v>
      </c>
      <c r="I30" s="277">
        <v>24572.628000000001</v>
      </c>
      <c r="J30" s="277">
        <v>20057.5</v>
      </c>
      <c r="K30" s="277">
        <f t="array" ref="K30">IFERROR(INDEX(G$69:G$108,MATCH($B30,$B$69:$B$108,0)),"-")</f>
        <v>33107.65</v>
      </c>
      <c r="L30" s="277">
        <f t="array" ref="L30">IFERROR(INDEX(H$69:H$108,MATCH($B30,$B$69:$B$108,0)),"-")</f>
        <v>7020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409</v>
      </c>
      <c r="C31" s="278">
        <v>295121.84999999998</v>
      </c>
      <c r="D31" s="279">
        <v>200484.0888</v>
      </c>
      <c r="E31" s="279">
        <v>161492.47</v>
      </c>
      <c r="F31" s="279">
        <f t="array" ref="F31">IFERROR(INDEX(C$69:C$108,MATCH($B31,$B$69:$B$108,0)),"-")</f>
        <v>124487.03999999999</v>
      </c>
      <c r="G31" s="280">
        <f t="array" ref="G31">IFERROR(INDEX(D$69:D$108,MATCH($B31,$B$69:$B$108,0)),"-")</f>
        <v>80431.28</v>
      </c>
      <c r="H31" s="286">
        <v>0</v>
      </c>
      <c r="I31" s="279">
        <v>0</v>
      </c>
      <c r="J31" s="279">
        <v>5103.18</v>
      </c>
      <c r="K31" s="279">
        <f t="array" ref="K31">IFERROR(INDEX(G$69:G$108,MATCH($B31,$B$69:$B$108,0)),"-")</f>
        <v>3497</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410</v>
      </c>
      <c r="C32" s="276">
        <v>0</v>
      </c>
      <c r="D32" s="277">
        <v>14406.475200000001</v>
      </c>
      <c r="E32" s="277">
        <v>15208.35</v>
      </c>
      <c r="F32" s="277">
        <f t="array" ref="F32">IFERROR(INDEX(C$69:C$108,MATCH($B32,$B$69:$B$108,0)),"-")</f>
        <v>15068.94</v>
      </c>
      <c r="G32" s="281">
        <f t="array" ref="G32">IFERROR(INDEX(D$69:D$108,MATCH($B32,$B$69:$B$108,0)),"-")</f>
        <v>44590.96</v>
      </c>
      <c r="H32" s="285">
        <v>2029.8</v>
      </c>
      <c r="I32" s="277">
        <v>0</v>
      </c>
      <c r="J32" s="277">
        <v>0</v>
      </c>
      <c r="K32" s="277">
        <f t="array" ref="K32">IFERROR(INDEX(G$69:G$108,MATCH($B32,$B$69:$B$108,0)),"-")</f>
        <v>1816.59</v>
      </c>
      <c r="L32" s="277">
        <f t="array" ref="L32">IFERROR(INDEX(H$69:H$108,MATCH($B32,$B$69:$B$108,0)),"-")</f>
        <v>4745.3100000000004</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411</v>
      </c>
      <c r="C33" s="278">
        <v>78412.31</v>
      </c>
      <c r="D33" s="279">
        <v>170589.1525</v>
      </c>
      <c r="E33" s="279">
        <v>32242.43</v>
      </c>
      <c r="F33" s="279">
        <f t="array" ref="F33">IFERROR(INDEX(C$69:C$108,MATCH($B33,$B$69:$B$108,0)),"-")</f>
        <v>37356.22</v>
      </c>
      <c r="G33" s="280">
        <f t="array" ref="G33">IFERROR(INDEX(D$69:D$108,MATCH($B33,$B$69:$B$108,0)),"-")</f>
        <v>23781.7</v>
      </c>
      <c r="H33" s="286">
        <v>47098.77</v>
      </c>
      <c r="I33" s="279">
        <v>7474.5342000000001</v>
      </c>
      <c r="J33" s="279">
        <v>3396.19</v>
      </c>
      <c r="K33" s="279">
        <f t="array" ref="K33">IFERROR(INDEX(G$69:G$108,MATCH($B33,$B$69:$B$108,0)),"-")</f>
        <v>15429.74</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412</v>
      </c>
      <c r="C34" s="276">
        <v>5590</v>
      </c>
      <c r="D34" s="277">
        <v>207.48</v>
      </c>
      <c r="E34" s="277">
        <v>125.16</v>
      </c>
      <c r="F34" s="277">
        <f t="array" ref="F34">IFERROR(INDEX(C$69:C$108,MATCH($B34,$B$69:$B$108,0)),"-")</f>
        <v>417.4</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413</v>
      </c>
      <c r="C35" s="278">
        <v>413129.35</v>
      </c>
      <c r="D35" s="279">
        <v>193838.06505</v>
      </c>
      <c r="E35" s="279">
        <v>271639.99</v>
      </c>
      <c r="F35" s="279">
        <f t="array" ref="F35">IFERROR(INDEX(C$69:C$108,MATCH($B35,$B$69:$B$108,0)),"-")</f>
        <v>345167.95999999996</v>
      </c>
      <c r="G35" s="280">
        <f t="array" ref="G35">IFERROR(INDEX(D$69:D$108,MATCH($B35,$B$69:$B$108,0)),"-")</f>
        <v>280446.34999999998</v>
      </c>
      <c r="H35" s="286">
        <v>66570.52</v>
      </c>
      <c r="I35" s="279">
        <v>327316.84999999998</v>
      </c>
      <c r="J35" s="279">
        <v>3324.75</v>
      </c>
      <c r="K35" s="279">
        <f t="array" ref="K35">IFERROR(INDEX(G$69:G$108,MATCH($B35,$B$69:$B$108,0)),"-")</f>
        <v>8520.86</v>
      </c>
      <c r="L35" s="279">
        <f t="array" ref="L35">IFERROR(INDEX(H$69:H$108,MATCH($B35,$B$69:$B$108,0)),"-")</f>
        <v>0</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414</v>
      </c>
      <c r="C36" s="276">
        <v>545790.47</v>
      </c>
      <c r="D36" s="277">
        <v>395551.36320000002</v>
      </c>
      <c r="E36" s="277">
        <v>324477.63</v>
      </c>
      <c r="F36" s="277">
        <f t="array" ref="F36">IFERROR(INDEX(C$69:C$108,MATCH($B36,$B$69:$B$108,0)),"-")</f>
        <v>290352.34000000003</v>
      </c>
      <c r="G36" s="281">
        <f t="array" ref="G36">IFERROR(INDEX(D$69:D$108,MATCH($B36,$B$69:$B$108,0)),"-")</f>
        <v>205241.16</v>
      </c>
      <c r="H36" s="285">
        <v>16209.45</v>
      </c>
      <c r="I36" s="277">
        <v>53681.0602</v>
      </c>
      <c r="J36" s="277">
        <v>72376.350000000006</v>
      </c>
      <c r="K36" s="277">
        <f t="array" ref="K36">IFERROR(INDEX(G$69:G$108,MATCH($B36,$B$69:$B$108,0)),"-")</f>
        <v>45467.91</v>
      </c>
      <c r="L36" s="277">
        <f t="array" ref="L36">IFERROR(INDEX(H$69:H$108,MATCH($B36,$B$69:$B$108,0)),"-")</f>
        <v>45188.45</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415</v>
      </c>
      <c r="C37" s="278">
        <v>22298.18</v>
      </c>
      <c r="D37" s="279">
        <v>119023.45325999999</v>
      </c>
      <c r="E37" s="279">
        <v>48908.15</v>
      </c>
      <c r="F37" s="279">
        <f t="array" ref="F37">IFERROR(INDEX(C$69:C$108,MATCH($B37,$B$69:$B$108,0)),"-")</f>
        <v>24599.26</v>
      </c>
      <c r="G37" s="280">
        <f t="array" ref="G37">IFERROR(INDEX(D$69:D$108,MATCH($B37,$B$69:$B$108,0)),"-")</f>
        <v>59485.55</v>
      </c>
      <c r="H37" s="286">
        <v>62096.99</v>
      </c>
      <c r="I37" s="279">
        <v>0</v>
      </c>
      <c r="J37" s="279">
        <v>520</v>
      </c>
      <c r="K37" s="279">
        <f t="array" ref="K37">IFERROR(INDEX(G$69:G$108,MATCH($B37,$B$69:$B$108,0)),"-")</f>
        <v>0</v>
      </c>
      <c r="L37" s="279">
        <f t="array" ref="L37">IFERROR(INDEX(H$69:H$108,MATCH($B37,$B$69:$B$108,0)),"-")</f>
        <v>2261.14</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416</v>
      </c>
      <c r="C38" s="276">
        <v>3844</v>
      </c>
      <c r="D38" s="277">
        <v>8485.7250000000004</v>
      </c>
      <c r="E38" s="277">
        <v>12946.42</v>
      </c>
      <c r="F38" s="277">
        <f t="array" ref="F38">IFERROR(INDEX(C$69:C$108,MATCH($B38,$B$69:$B$108,0)),"-")</f>
        <v>2316</v>
      </c>
      <c r="G38" s="281">
        <f t="array" ref="G38">IFERROR(INDEX(D$69:D$108,MATCH($B38,$B$69:$B$108,0)),"-")</f>
        <v>1000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417</v>
      </c>
      <c r="C39" s="278">
        <v>0</v>
      </c>
      <c r="D39" s="279">
        <v>9998.56</v>
      </c>
      <c r="E39" s="279">
        <v>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418</v>
      </c>
      <c r="C40" s="276">
        <v>481648.56</v>
      </c>
      <c r="D40" s="277">
        <v>298152.73965</v>
      </c>
      <c r="E40" s="277">
        <v>410918.2</v>
      </c>
      <c r="F40" s="277">
        <f t="array" ref="F40">IFERROR(INDEX(C$69:C$108,MATCH($B40,$B$69:$B$108,0)),"-")</f>
        <v>350936.8</v>
      </c>
      <c r="G40" s="281">
        <f t="array" ref="G40">IFERROR(INDEX(D$69:D$108,MATCH($B40,$B$69:$B$108,0)),"-")</f>
        <v>209306.23999999999</v>
      </c>
      <c r="H40" s="285">
        <v>53227.26</v>
      </c>
      <c r="I40" s="277">
        <v>0</v>
      </c>
      <c r="J40" s="277">
        <v>521.04</v>
      </c>
      <c r="K40" s="277">
        <f t="array" ref="K40">IFERROR(INDEX(G$69:G$108,MATCH($B40,$B$69:$B$108,0)),"-")</f>
        <v>10712</v>
      </c>
      <c r="L40" s="277">
        <f t="array" ref="L40">IFERROR(INDEX(H$69:H$108,MATCH($B40,$B$69:$B$108,0)),"-")</f>
        <v>15431.25</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419</v>
      </c>
      <c r="C41" s="278">
        <v>5783240.7000000002</v>
      </c>
      <c r="D41" s="279">
        <v>4198877.0270600002</v>
      </c>
      <c r="E41" s="279">
        <v>3877922.9</v>
      </c>
      <c r="F41" s="279">
        <f t="array" ref="F41">IFERROR(INDEX(C$69:C$108,MATCH($B41,$B$69:$B$108,0)),"-")</f>
        <v>3219229.33</v>
      </c>
      <c r="G41" s="280">
        <f t="array" ref="G41">IFERROR(INDEX(D$69:D$108,MATCH($B41,$B$69:$B$108,0)),"-")</f>
        <v>2181375.9500000002</v>
      </c>
      <c r="H41" s="286">
        <v>693748.33</v>
      </c>
      <c r="I41" s="279">
        <v>365126.25180000003</v>
      </c>
      <c r="J41" s="279">
        <v>1091981.02</v>
      </c>
      <c r="K41" s="279">
        <f t="array" ref="K41">IFERROR(INDEX(G$69:G$108,MATCH($B41,$B$69:$B$108,0)),"-")</f>
        <v>713703.25</v>
      </c>
      <c r="L41" s="279">
        <f t="array" ref="L41">IFERROR(INDEX(H$69:H$108,MATCH($B41,$B$69:$B$108,0)),"-")</f>
        <v>580923.17000000004</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420</v>
      </c>
      <c r="C42" s="276">
        <v>30170.99</v>
      </c>
      <c r="D42" s="277">
        <v>31476.994999999999</v>
      </c>
      <c r="E42" s="277">
        <v>22107</v>
      </c>
      <c r="F42" s="277">
        <f t="array" ref="F42">IFERROR(INDEX(C$69:C$108,MATCH($B42,$B$69:$B$108,0)),"-")</f>
        <v>20222.650000000001</v>
      </c>
      <c r="G42" s="281">
        <f t="array" ref="G42">IFERROR(INDEX(D$69:D$108,MATCH($B42,$B$69:$B$108,0)),"-")</f>
        <v>16484</v>
      </c>
      <c r="H42" s="285">
        <v>0</v>
      </c>
      <c r="I42" s="277">
        <v>18130.8</v>
      </c>
      <c r="J42" s="277">
        <v>359.24</v>
      </c>
      <c r="K42" s="277">
        <f t="array" ref="K42">IFERROR(INDEX(G$69:G$108,MATCH($B42,$B$69:$B$108,0)),"-")</f>
        <v>100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421</v>
      </c>
      <c r="C43" s="278">
        <v>1300</v>
      </c>
      <c r="D43" s="279">
        <v>600</v>
      </c>
      <c r="E43" s="279">
        <v>5970.97</v>
      </c>
      <c r="F43" s="279">
        <f>C92</f>
        <v>9227.93</v>
      </c>
      <c r="G43" s="280">
        <f>D92</f>
        <v>10989.81</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422</v>
      </c>
      <c r="C44" s="276">
        <v>41423.32</v>
      </c>
      <c r="D44" s="277">
        <v>228042.52658000001</v>
      </c>
      <c r="E44" s="277">
        <v>1322739.18</v>
      </c>
      <c r="F44" s="277">
        <f t="array" ref="F44">IFERROR(INDEX(C$69:C$108,MATCH($B44,$B$69:$B$108,0)),"-")</f>
        <v>941744.32</v>
      </c>
      <c r="G44" s="281">
        <f t="array" ref="G44">IFERROR(INDEX(D$69:D$108,MATCH($B44,$B$69:$B$108,0)),"-")</f>
        <v>358964.98</v>
      </c>
      <c r="H44" s="285">
        <v>28125.38</v>
      </c>
      <c r="I44" s="277">
        <v>13009.2886</v>
      </c>
      <c r="J44" s="277">
        <v>71011.64</v>
      </c>
      <c r="K44" s="277">
        <f t="array" ref="K44">IFERROR(INDEX(G$69:G$108,MATCH($B44,$B$69:$B$108,0)),"-")</f>
        <v>75541.38</v>
      </c>
      <c r="L44" s="277">
        <f t="array" ref="L44">IFERROR(INDEX(H$69:H$108,MATCH($B44,$B$69:$B$108,0)),"-")</f>
        <v>47075.44</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164</v>
      </c>
      <c r="C45" s="278">
        <v>6552273.9500000002</v>
      </c>
      <c r="D45" s="279">
        <v>6408063.5609799996</v>
      </c>
      <c r="E45" s="279">
        <v>4252109.2300000004</v>
      </c>
      <c r="F45" s="279">
        <f>SUM(C82,C84:C85,C87:C88,C91,C107:C108)-F43</f>
        <v>1839070.4400000002</v>
      </c>
      <c r="G45" s="280">
        <f>SUM(D82,D84:D85,D87:D88,D91,D107:D108)-G43</f>
        <v>1308641.44</v>
      </c>
      <c r="H45" s="286">
        <v>964870.73</v>
      </c>
      <c r="I45" s="279">
        <v>439835.51679999998</v>
      </c>
      <c r="J45" s="279">
        <v>368215.66</v>
      </c>
      <c r="K45" s="279">
        <f>SUM(G82,G84:G85,G87:G88,G91,G107:G108)-K43</f>
        <v>63057.729999999996</v>
      </c>
      <c r="L45" s="279">
        <f>SUM(H82,H84:H85,H87:H88,H91,H107:H108)-L43</f>
        <v>19180.960000000003</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269</v>
      </c>
      <c r="C46" s="282">
        <f t="shared" ref="C46:F46" si="9">SUM(C30:C45)</f>
        <v>16306392.890000001</v>
      </c>
      <c r="D46" s="283">
        <f t="shared" ref="D46:E46" si="10">SUM(D30:D45)</f>
        <v>14200533.234280001</v>
      </c>
      <c r="E46" s="283">
        <f t="shared" si="10"/>
        <v>12677883.560000001</v>
      </c>
      <c r="F46" s="283">
        <f t="shared" si="9"/>
        <v>8254532.4200000009</v>
      </c>
      <c r="G46" s="284">
        <f t="shared" ref="G46:K46" si="11">SUM(G30:G45)</f>
        <v>6293680.6699999999</v>
      </c>
      <c r="H46" s="287">
        <f t="shared" si="11"/>
        <v>1933977.23</v>
      </c>
      <c r="I46" s="283">
        <f t="shared" si="11"/>
        <v>1249146.9295999999</v>
      </c>
      <c r="J46" s="283">
        <f t="shared" si="11"/>
        <v>1636866.5699999998</v>
      </c>
      <c r="K46" s="283">
        <f t="shared" si="11"/>
        <v>970954.11</v>
      </c>
      <c r="L46" s="283">
        <f t="shared" ref="L46" si="12">SUM(L30:L45)</f>
        <v>721825.72</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115</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408</v>
      </c>
      <c r="C48" s="124">
        <f t="shared" ref="C48:E63" si="17">IFERROR(C30/C$46,"-")</f>
        <v>0.12584936618683421</v>
      </c>
      <c r="D48" s="165">
        <f t="shared" si="17"/>
        <v>0.13539886075253335</v>
      </c>
      <c r="E48" s="165">
        <f t="shared" si="17"/>
        <v>0.15137191242668266</v>
      </c>
      <c r="F48" s="165">
        <f t="shared" ref="F48:G63" si="18">IFERROR(F30/F$46,"-")</f>
        <v>0.12530519445218921</v>
      </c>
      <c r="G48" s="215">
        <f t="shared" si="18"/>
        <v>0.24039053287398518</v>
      </c>
      <c r="H48" s="237">
        <f t="shared" ref="H48:K63" si="19">IFERROR(H30/H$46,"-")</f>
        <v>0</v>
      </c>
      <c r="I48" s="165">
        <f t="shared" si="19"/>
        <v>1.9671527358169637E-2</v>
      </c>
      <c r="J48" s="165">
        <f t="shared" si="19"/>
        <v>1.2253594989113867E-2</v>
      </c>
      <c r="K48" s="165">
        <f t="shared" si="19"/>
        <v>3.4098058455100416E-2</v>
      </c>
      <c r="L48" s="165">
        <f t="shared" ref="L48:V63" si="20">IFERROR(L30/L$46,"-")</f>
        <v>9.7253392411675212E-3</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409</v>
      </c>
      <c r="C49" s="166">
        <f t="shared" si="17"/>
        <v>1.8098536689925171E-2</v>
      </c>
      <c r="D49" s="275">
        <f t="shared" si="17"/>
        <v>1.4118067645236914E-2</v>
      </c>
      <c r="E49" s="275">
        <f t="shared" si="17"/>
        <v>1.2738125353156342E-2</v>
      </c>
      <c r="F49" s="275">
        <f t="shared" ref="F49" si="22">IFERROR(F31/F$46,"-")</f>
        <v>1.5081052889001795E-2</v>
      </c>
      <c r="G49" s="216">
        <f t="shared" si="18"/>
        <v>1.2779688741341878E-2</v>
      </c>
      <c r="H49" s="238">
        <f t="shared" si="19"/>
        <v>0</v>
      </c>
      <c r="I49" s="275">
        <f t="shared" si="19"/>
        <v>0</v>
      </c>
      <c r="J49" s="275">
        <f t="shared" si="19"/>
        <v>3.1176517949169191E-3</v>
      </c>
      <c r="K49" s="275">
        <f t="shared" si="19"/>
        <v>3.6016120267517073E-3</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410</v>
      </c>
      <c r="C50" s="124">
        <f t="shared" si="17"/>
        <v>0</v>
      </c>
      <c r="D50" s="165">
        <f t="shared" si="17"/>
        <v>1.0145024107420738E-3</v>
      </c>
      <c r="E50" s="165">
        <f t="shared" si="17"/>
        <v>1.1995969144237826E-3</v>
      </c>
      <c r="F50" s="165">
        <f t="shared" ref="F50" si="24">IFERROR(F32/F$46,"-")</f>
        <v>1.8255352615115174E-3</v>
      </c>
      <c r="G50" s="215">
        <f t="shared" si="18"/>
        <v>7.0850369343572047E-3</v>
      </c>
      <c r="H50" s="237">
        <f t="shared" si="19"/>
        <v>1.0495470000957559E-3</v>
      </c>
      <c r="I50" s="165">
        <f t="shared" si="19"/>
        <v>0</v>
      </c>
      <c r="J50" s="165">
        <f t="shared" si="19"/>
        <v>0</v>
      </c>
      <c r="K50" s="165">
        <f t="shared" si="19"/>
        <v>1.8709329115461492E-3</v>
      </c>
      <c r="L50" s="165">
        <f t="shared" ref="L50:O50" si="25">IFERROR(L32/L$46,"-")</f>
        <v>6.5740383980775864E-3</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411</v>
      </c>
      <c r="C51" s="166">
        <f t="shared" si="17"/>
        <v>4.8086851904621314E-3</v>
      </c>
      <c r="D51" s="275">
        <f t="shared" si="17"/>
        <v>1.2012869494801704E-2</v>
      </c>
      <c r="E51" s="275">
        <f t="shared" si="17"/>
        <v>2.5432028814121716E-3</v>
      </c>
      <c r="F51" s="275">
        <f t="shared" ref="F51" si="26">IFERROR(F33/F$46,"-")</f>
        <v>4.5255404060791119E-3</v>
      </c>
      <c r="G51" s="216">
        <f t="shared" si="18"/>
        <v>3.7786632730446427E-3</v>
      </c>
      <c r="H51" s="238">
        <f t="shared" si="19"/>
        <v>2.4353321884766965E-2</v>
      </c>
      <c r="I51" s="275">
        <f t="shared" si="19"/>
        <v>5.9837109813762942E-3</v>
      </c>
      <c r="J51" s="275">
        <f t="shared" si="19"/>
        <v>2.0748117545097157E-3</v>
      </c>
      <c r="K51" s="275">
        <f t="shared" si="19"/>
        <v>1.5891317458865281E-2</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412</v>
      </c>
      <c r="C52" s="124">
        <f t="shared" si="17"/>
        <v>3.4281033443197011E-4</v>
      </c>
      <c r="D52" s="165">
        <f t="shared" si="17"/>
        <v>1.4610718948155025E-5</v>
      </c>
      <c r="E52" s="165">
        <f t="shared" si="17"/>
        <v>9.8723102643798056E-6</v>
      </c>
      <c r="F52" s="165">
        <f t="shared" ref="F52" si="28">IFERROR(F34/F$46,"-")</f>
        <v>5.0566159142906356E-5</v>
      </c>
      <c r="G52" s="215">
        <f t="shared" si="18"/>
        <v>0</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413</v>
      </c>
      <c r="C53" s="166">
        <f t="shared" si="17"/>
        <v>2.5335422296451238E-2</v>
      </c>
      <c r="D53" s="275">
        <f t="shared" si="17"/>
        <v>1.3650055378348475E-2</v>
      </c>
      <c r="E53" s="275">
        <f t="shared" si="17"/>
        <v>2.1426288442737518E-2</v>
      </c>
      <c r="F53" s="275">
        <f t="shared" ref="F53" si="30">IFERROR(F35/F$46,"-")</f>
        <v>4.1815567792027636E-2</v>
      </c>
      <c r="G53" s="216">
        <f t="shared" si="18"/>
        <v>4.4559990362523429E-2</v>
      </c>
      <c r="H53" s="238">
        <f t="shared" si="19"/>
        <v>3.4421563484488389E-2</v>
      </c>
      <c r="I53" s="275">
        <f t="shared" si="19"/>
        <v>0.26203230560300295</v>
      </c>
      <c r="J53" s="275">
        <f t="shared" si="19"/>
        <v>2.0311673907543975E-3</v>
      </c>
      <c r="K53" s="275">
        <f t="shared" si="19"/>
        <v>8.7757597524356738E-3</v>
      </c>
      <c r="L53" s="275">
        <f t="shared" ref="L53:O53" si="31">IFERROR(L35/L$46,"-")</f>
        <v>0</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414</v>
      </c>
      <c r="C54" s="124">
        <f t="shared" si="17"/>
        <v>3.3470950545703426E-2</v>
      </c>
      <c r="D54" s="165">
        <f t="shared" si="17"/>
        <v>2.7854683811812182E-2</v>
      </c>
      <c r="E54" s="165">
        <f t="shared" si="17"/>
        <v>2.5593990389985881E-2</v>
      </c>
      <c r="F54" s="165">
        <f t="shared" ref="F54" si="32">IFERROR(F36/F$46,"-")</f>
        <v>3.517489849534082E-2</v>
      </c>
      <c r="G54" s="215">
        <f t="shared" si="18"/>
        <v>3.2610672635222847E-2</v>
      </c>
      <c r="H54" s="237">
        <f t="shared" si="19"/>
        <v>8.3814068483112399E-3</v>
      </c>
      <c r="I54" s="165">
        <f t="shared" si="19"/>
        <v>4.2974176158115905E-2</v>
      </c>
      <c r="J54" s="165">
        <f t="shared" si="19"/>
        <v>4.4216401829258456E-2</v>
      </c>
      <c r="K54" s="165">
        <f t="shared" si="19"/>
        <v>4.6828073058983191E-2</v>
      </c>
      <c r="L54" s="165">
        <f t="shared" ref="L54:O54" si="33">IFERROR(L36/L$46,"-")</f>
        <v>6.2602992312327133E-2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415</v>
      </c>
      <c r="C55" s="166">
        <f t="shared" si="17"/>
        <v>1.3674501865875255E-3</v>
      </c>
      <c r="D55" s="275">
        <f t="shared" si="17"/>
        <v>8.381618584059794E-3</v>
      </c>
      <c r="E55" s="275">
        <f t="shared" si="17"/>
        <v>3.857753525541924E-3</v>
      </c>
      <c r="F55" s="275">
        <f t="shared" ref="F55" si="34">IFERROR(F37/F$46,"-")</f>
        <v>2.9800912696639451E-3</v>
      </c>
      <c r="G55" s="216">
        <f t="shared" si="18"/>
        <v>9.4516314250815015E-3</v>
      </c>
      <c r="H55" s="238">
        <f t="shared" si="19"/>
        <v>3.2108439042997421E-2</v>
      </c>
      <c r="I55" s="275">
        <f t="shared" si="19"/>
        <v>0</v>
      </c>
      <c r="J55" s="275">
        <f t="shared" si="19"/>
        <v>3.1768013931642578E-4</v>
      </c>
      <c r="K55" s="275">
        <f t="shared" si="19"/>
        <v>0</v>
      </c>
      <c r="L55" s="275">
        <f t="shared" ref="L55:O55" si="35">IFERROR(L37/L$46,"-")</f>
        <v>3.1325289988281381E-3</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416</v>
      </c>
      <c r="C56" s="124">
        <f t="shared" si="17"/>
        <v>2.3573576485804888E-4</v>
      </c>
      <c r="D56" s="165">
        <f t="shared" si="17"/>
        <v>5.9756382806214008E-4</v>
      </c>
      <c r="E56" s="165">
        <f t="shared" si="17"/>
        <v>1.0211814881189837E-3</v>
      </c>
      <c r="F56" s="165">
        <f t="shared" ref="F56" si="36">IFERROR(F38/F$46,"-")</f>
        <v>2.8057313027065434E-4</v>
      </c>
      <c r="G56" s="215">
        <f t="shared" si="18"/>
        <v>1.5888953577938679E-4</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417</v>
      </c>
      <c r="C57" s="166">
        <f t="shared" si="17"/>
        <v>0</v>
      </c>
      <c r="D57" s="275">
        <f t="shared" si="17"/>
        <v>7.0409750359680411E-4</v>
      </c>
      <c r="E57" s="275">
        <f t="shared" si="17"/>
        <v>0</v>
      </c>
      <c r="F57" s="275">
        <f t="shared" ref="F57" si="38">IFERROR(F39/F$46,"-")</f>
        <v>0</v>
      </c>
      <c r="G57" s="216">
        <f t="shared" si="18"/>
        <v>0</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418</v>
      </c>
      <c r="C58" s="124">
        <f t="shared" si="17"/>
        <v>2.9537406785738251E-2</v>
      </c>
      <c r="D58" s="165">
        <f t="shared" si="17"/>
        <v>2.0995883375017291E-2</v>
      </c>
      <c r="E58" s="165">
        <f t="shared" si="17"/>
        <v>3.241220808309743E-2</v>
      </c>
      <c r="F58" s="165">
        <f t="shared" ref="F58" si="40">IFERROR(F40/F$46,"-")</f>
        <v>4.251443717753306E-2</v>
      </c>
      <c r="G58" s="215">
        <f t="shared" si="18"/>
        <v>3.3256571309328915E-2</v>
      </c>
      <c r="H58" s="237">
        <f t="shared" si="19"/>
        <v>2.7522175118887E-2</v>
      </c>
      <c r="I58" s="165">
        <f t="shared" si="19"/>
        <v>0</v>
      </c>
      <c r="J58" s="165">
        <f t="shared" si="19"/>
        <v>3.1831549959505863E-4</v>
      </c>
      <c r="K58" s="165">
        <f t="shared" si="19"/>
        <v>1.1032447249231995E-2</v>
      </c>
      <c r="L58" s="165">
        <f t="shared" ref="L58:O58" si="41">IFERROR(L40/L$46,"-")</f>
        <v>2.1378082787074974E-2</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419</v>
      </c>
      <c r="C59" s="166">
        <f t="shared" si="17"/>
        <v>0.35466094426969252</v>
      </c>
      <c r="D59" s="275">
        <f t="shared" si="17"/>
        <v>0.29568446182879504</v>
      </c>
      <c r="E59" s="275">
        <f t="shared" si="17"/>
        <v>0.30588093680204143</v>
      </c>
      <c r="F59" s="275">
        <f t="shared" ref="F59" si="42">IFERROR(F41/F$46,"-")</f>
        <v>0.38999535845302302</v>
      </c>
      <c r="G59" s="216">
        <f t="shared" si="18"/>
        <v>0.34659781205581885</v>
      </c>
      <c r="H59" s="238">
        <f t="shared" si="19"/>
        <v>0.35871587278201822</v>
      </c>
      <c r="I59" s="275">
        <f t="shared" si="19"/>
        <v>0.29230048375247597</v>
      </c>
      <c r="J59" s="275">
        <f t="shared" si="19"/>
        <v>0.66711669723940914</v>
      </c>
      <c r="K59" s="275">
        <f t="shared" si="19"/>
        <v>0.7350535340954476</v>
      </c>
      <c r="L59" s="275">
        <f t="shared" ref="L59:O59" si="43">IFERROR(L41/L$46,"-")</f>
        <v>0.80479699448781084</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479</v>
      </c>
      <c r="C60" s="124">
        <f t="shared" si="17"/>
        <v>1.8502553080578939E-3</v>
      </c>
      <c r="D60" s="165">
        <f t="shared" si="17"/>
        <v>2.2166065513663053E-3</v>
      </c>
      <c r="E60" s="165">
        <f t="shared" si="17"/>
        <v>1.7437453101202011E-3</v>
      </c>
      <c r="F60" s="165">
        <f t="shared" ref="F60" si="44">IFERROR(F42/F$46,"-")</f>
        <v>2.4498843751588292E-3</v>
      </c>
      <c r="G60" s="215">
        <f t="shared" si="18"/>
        <v>2.6191351077874117E-3</v>
      </c>
      <c r="H60" s="237">
        <f t="shared" si="19"/>
        <v>0</v>
      </c>
      <c r="I60" s="165">
        <f t="shared" si="19"/>
        <v>1.4514545543337979E-2</v>
      </c>
      <c r="J60" s="165">
        <f t="shared" si="19"/>
        <v>2.194681024000631E-4</v>
      </c>
      <c r="K60" s="165">
        <f t="shared" si="19"/>
        <v>1.0299147917505596E-4</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421</v>
      </c>
      <c r="C61" s="166">
        <f t="shared" si="17"/>
        <v>7.9723333588830261E-5</v>
      </c>
      <c r="D61" s="275">
        <f t="shared" si="17"/>
        <v>4.2251934494375436E-5</v>
      </c>
      <c r="E61" s="275">
        <f t="shared" si="17"/>
        <v>4.7097529897174731E-4</v>
      </c>
      <c r="F61" s="275">
        <f t="shared" ref="F61" si="46">IFERROR(F43/F$46,"-")</f>
        <v>1.1179228005261139E-3</v>
      </c>
      <c r="G61" s="216">
        <f t="shared" si="18"/>
        <v>1.7461658092036627E-3</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422</v>
      </c>
      <c r="C62" s="124">
        <f t="shared" si="17"/>
        <v>2.5403116605514343E-3</v>
      </c>
      <c r="D62" s="165">
        <f t="shared" si="17"/>
        <v>1.6058729824983384E-2</v>
      </c>
      <c r="E62" s="165">
        <f t="shared" si="17"/>
        <v>0.10433438465812821</v>
      </c>
      <c r="F62" s="165">
        <f t="shared" ref="F62" si="48">IFERROR(F44/F$46,"-")</f>
        <v>0.11408814843566874</v>
      </c>
      <c r="G62" s="215">
        <f t="shared" si="18"/>
        <v>5.7035779033256857E-2</v>
      </c>
      <c r="H62" s="237">
        <f t="shared" si="19"/>
        <v>1.4542766876319429E-2</v>
      </c>
      <c r="I62" s="165">
        <f t="shared" si="19"/>
        <v>1.0414538347515144E-2</v>
      </c>
      <c r="J62" s="165">
        <f t="shared" si="19"/>
        <v>4.3382668631322834E-2</v>
      </c>
      <c r="K62" s="165">
        <f t="shared" si="19"/>
        <v>7.7801184651249897E-2</v>
      </c>
      <c r="L62" s="165">
        <f t="shared" ref="L62:O62" si="49">IFERROR(L44/L$46,"-")</f>
        <v>6.5217182895616413E-2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164</v>
      </c>
      <c r="C63" s="266">
        <f t="shared" si="17"/>
        <v>0.40182240144711734</v>
      </c>
      <c r="D63" s="176">
        <f t="shared" si="17"/>
        <v>0.45125513635720194</v>
      </c>
      <c r="E63" s="176">
        <f t="shared" si="17"/>
        <v>0.33539582611531732</v>
      </c>
      <c r="F63" s="176">
        <f t="shared" ref="F63" si="50">IFERROR(F45/F$46,"-")</f>
        <v>0.22279522890286255</v>
      </c>
      <c r="G63" s="267">
        <f t="shared" si="18"/>
        <v>0.20792943090326824</v>
      </c>
      <c r="H63" s="270">
        <f t="shared" si="19"/>
        <v>0.49890490696211559</v>
      </c>
      <c r="I63" s="176">
        <f t="shared" si="19"/>
        <v>0.35210871225600621</v>
      </c>
      <c r="J63" s="176">
        <f t="shared" si="19"/>
        <v>0.2249515426294032</v>
      </c>
      <c r="K63" s="176">
        <f t="shared" si="19"/>
        <v>6.4944088861213015E-2</v>
      </c>
      <c r="L63" s="176">
        <f t="shared" ref="L63:O63" si="51">IFERROR(L45/L$46,"-")</f>
        <v>2.6572840879097524E-2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122</v>
      </c>
      <c r="C65" s="756" t="str">
        <f>$A$1</f>
        <v>West Dunbartonshire</v>
      </c>
      <c r="D65" s="757"/>
      <c r="E65" s="757"/>
      <c r="F65" s="757"/>
      <c r="G65" s="757"/>
      <c r="H65" s="757"/>
      <c r="I65" s="757"/>
      <c r="J65" s="757"/>
      <c r="K65" s="756" t="s">
        <v>101</v>
      </c>
      <c r="L65" s="757"/>
      <c r="M65" s="757"/>
      <c r="N65" s="757"/>
      <c r="O65" s="757"/>
      <c r="P65" s="757"/>
      <c r="Q65" s="757"/>
      <c r="R65" s="757"/>
    </row>
    <row r="66" spans="2:18" ht="14.25" customHeight="1" x14ac:dyDescent="0.25">
      <c r="C66" s="800" t="s">
        <v>477</v>
      </c>
      <c r="D66" s="801"/>
      <c r="E66" s="801"/>
      <c r="F66" s="802"/>
      <c r="G66" s="803" t="s">
        <v>480</v>
      </c>
      <c r="H66" s="801"/>
      <c r="I66" s="801"/>
      <c r="J66" s="801"/>
      <c r="K66" s="800" t="s">
        <v>477</v>
      </c>
      <c r="L66" s="801"/>
      <c r="M66" s="801"/>
      <c r="N66" s="802"/>
      <c r="O66" s="803" t="s">
        <v>480</v>
      </c>
      <c r="P66" s="801"/>
      <c r="Q66" s="801"/>
      <c r="R66" s="801"/>
    </row>
    <row r="67" spans="2:18" ht="14.25" customHeight="1" x14ac:dyDescent="0.25">
      <c r="C67" s="759" t="s">
        <v>108</v>
      </c>
      <c r="D67" s="789"/>
      <c r="E67" s="760" t="s">
        <v>115</v>
      </c>
      <c r="F67" s="761"/>
      <c r="G67" s="762" t="s">
        <v>108</v>
      </c>
      <c r="H67" s="789"/>
      <c r="I67" s="760" t="s">
        <v>115</v>
      </c>
      <c r="J67" s="760"/>
      <c r="K67" s="759" t="s">
        <v>108</v>
      </c>
      <c r="L67" s="789"/>
      <c r="M67" s="760" t="s">
        <v>115</v>
      </c>
      <c r="N67" s="761"/>
      <c r="O67" s="762" t="s">
        <v>108</v>
      </c>
      <c r="P67" s="789"/>
      <c r="Q67" s="760" t="s">
        <v>115</v>
      </c>
      <c r="R67" s="760"/>
    </row>
    <row r="68" spans="2:18" ht="18" thickBot="1" x14ac:dyDescent="0.3">
      <c r="B68" s="5" t="s">
        <v>481</v>
      </c>
      <c r="C68" s="667" t="s">
        <v>113</v>
      </c>
      <c r="D68" s="668" t="s">
        <v>114</v>
      </c>
      <c r="E68" s="412" t="s">
        <v>113</v>
      </c>
      <c r="F68" s="669" t="s">
        <v>114</v>
      </c>
      <c r="G68" s="670" t="s">
        <v>113</v>
      </c>
      <c r="H68" s="668" t="s">
        <v>114</v>
      </c>
      <c r="I68" s="412" t="s">
        <v>113</v>
      </c>
      <c r="J68" s="412" t="s">
        <v>114</v>
      </c>
      <c r="K68" s="667" t="s">
        <v>113</v>
      </c>
      <c r="L68" s="668" t="s">
        <v>114</v>
      </c>
      <c r="M68" s="412" t="s">
        <v>113</v>
      </c>
      <c r="N68" s="669" t="s">
        <v>114</v>
      </c>
      <c r="O68" s="670" t="s">
        <v>113</v>
      </c>
      <c r="P68" s="668" t="s">
        <v>114</v>
      </c>
      <c r="Q68" s="412" t="s">
        <v>113</v>
      </c>
      <c r="R68" s="412" t="s">
        <v>114</v>
      </c>
    </row>
    <row r="69" spans="2:18" x14ac:dyDescent="0.25">
      <c r="B69" s="413" t="s">
        <v>408</v>
      </c>
      <c r="C69" s="694">
        <v>1034335.79</v>
      </c>
      <c r="D69" s="704">
        <v>1512941.25</v>
      </c>
      <c r="E69" s="126">
        <f>IFERROR(C69/C$109,"-")</f>
        <v>0.12530519445218921</v>
      </c>
      <c r="F69" s="658">
        <f>IFERROR(D69/D$109,"-")</f>
        <v>0.24039053287398518</v>
      </c>
      <c r="G69" s="713">
        <v>33107.65</v>
      </c>
      <c r="H69" s="714">
        <v>7020</v>
      </c>
      <c r="I69" s="682">
        <f>IFERROR(G69/G$109,"-")</f>
        <v>3.4098058455100416E-2</v>
      </c>
      <c r="J69" s="682">
        <f>IFERROR(H69/H$109,"-")</f>
        <v>9.7253392411675212E-3</v>
      </c>
      <c r="K69" s="694">
        <v>23546152.312095001</v>
      </c>
      <c r="L69" s="704">
        <v>28158521.665291</v>
      </c>
      <c r="M69" s="126">
        <f>IFERROR(K69/K$109,"-")</f>
        <v>0.11701601520588627</v>
      </c>
      <c r="N69" s="658">
        <f>IFERROR(L69/L$109,"-")</f>
        <v>0.15408137631354066</v>
      </c>
      <c r="O69" s="713">
        <v>435511.8089</v>
      </c>
      <c r="P69" s="714">
        <v>372604.04210000002</v>
      </c>
      <c r="Q69" s="682">
        <f>IFERROR(O69/O$109,"-")</f>
        <v>1.7105847722834609E-2</v>
      </c>
      <c r="R69" s="682">
        <f>IFERROR(P69/P$109,"-")</f>
        <v>1.9154079400524254E-2</v>
      </c>
    </row>
    <row r="70" spans="2:18" x14ac:dyDescent="0.25">
      <c r="B70" s="263" t="s">
        <v>409</v>
      </c>
      <c r="C70" s="695">
        <v>124487.03999999999</v>
      </c>
      <c r="D70" s="705">
        <v>80431.28</v>
      </c>
      <c r="E70" s="127">
        <f t="shared" ref="E70:E108" si="52">IFERROR(C70/C$109,"-")</f>
        <v>1.5081052889001795E-2</v>
      </c>
      <c r="F70" s="659">
        <f t="shared" ref="F70:F108" si="53">IFERROR(D70/D$109,"-")</f>
        <v>1.2779688741341878E-2</v>
      </c>
      <c r="G70" s="715">
        <v>3497</v>
      </c>
      <c r="H70" s="705">
        <v>0</v>
      </c>
      <c r="I70" s="127">
        <f t="shared" ref="I70:I108" si="54">IFERROR(G70/G$109,"-")</f>
        <v>3.6016120267517073E-3</v>
      </c>
      <c r="J70" s="127">
        <f t="shared" ref="J70:J108" si="55">IFERROR(H70/H$109,"-")</f>
        <v>0</v>
      </c>
      <c r="K70" s="695">
        <v>4040841.2921250002</v>
      </c>
      <c r="L70" s="705">
        <v>3517285.5778410002</v>
      </c>
      <c r="M70" s="127">
        <f t="shared" ref="M70:M108" si="56">IFERROR(K70/K$109,"-")</f>
        <v>2.0081546225324712E-2</v>
      </c>
      <c r="N70" s="659">
        <f t="shared" ref="N70:N108" si="57">IFERROR(L70/L$109,"-")</f>
        <v>1.9246330086622739E-2</v>
      </c>
      <c r="O70" s="715">
        <v>56481.55</v>
      </c>
      <c r="P70" s="705">
        <v>54389.714890000003</v>
      </c>
      <c r="Q70" s="127">
        <f t="shared" ref="Q70:Q108" si="58">IFERROR(O70/O$109,"-")</f>
        <v>2.2184583143450764E-3</v>
      </c>
      <c r="R70" s="127">
        <f t="shared" ref="R70:R108" si="59">IFERROR(P70/P$109,"-")</f>
        <v>2.7959571015478695E-3</v>
      </c>
    </row>
    <row r="71" spans="2:18" x14ac:dyDescent="0.25">
      <c r="B71" s="262" t="s">
        <v>410</v>
      </c>
      <c r="C71" s="694">
        <v>15068.94</v>
      </c>
      <c r="D71" s="704">
        <v>44590.96</v>
      </c>
      <c r="E71" s="126">
        <f t="shared" si="52"/>
        <v>1.8255352615115174E-3</v>
      </c>
      <c r="F71" s="658">
        <f t="shared" si="53"/>
        <v>7.0850369343572047E-3</v>
      </c>
      <c r="G71" s="716">
        <v>1816.59</v>
      </c>
      <c r="H71" s="704">
        <v>4745.3100000000004</v>
      </c>
      <c r="I71" s="126">
        <f t="shared" si="54"/>
        <v>1.8709329115461492E-3</v>
      </c>
      <c r="J71" s="126">
        <f t="shared" si="55"/>
        <v>6.5740383980775856E-3</v>
      </c>
      <c r="K71" s="694">
        <v>2100244.8454</v>
      </c>
      <c r="L71" s="704">
        <v>1065833.6342</v>
      </c>
      <c r="M71" s="126">
        <f t="shared" si="56"/>
        <v>1.0437471035943712E-2</v>
      </c>
      <c r="N71" s="658">
        <f t="shared" si="57"/>
        <v>5.8321638909484162E-3</v>
      </c>
      <c r="O71" s="716">
        <v>21442.82</v>
      </c>
      <c r="P71" s="704">
        <v>13900.768260000001</v>
      </c>
      <c r="Q71" s="126">
        <f t="shared" si="58"/>
        <v>8.422219700416311E-4</v>
      </c>
      <c r="R71" s="126">
        <f t="shared" si="59"/>
        <v>7.1458274440530385E-4</v>
      </c>
    </row>
    <row r="72" spans="2:18" x14ac:dyDescent="0.25">
      <c r="B72" s="263" t="s">
        <v>411</v>
      </c>
      <c r="C72" s="695">
        <v>37356.22</v>
      </c>
      <c r="D72" s="705">
        <v>23781.7</v>
      </c>
      <c r="E72" s="127">
        <f t="shared" si="52"/>
        <v>4.5255404060791119E-3</v>
      </c>
      <c r="F72" s="659">
        <f t="shared" si="53"/>
        <v>3.7786632730446427E-3</v>
      </c>
      <c r="G72" s="715">
        <v>15429.74</v>
      </c>
      <c r="H72" s="705">
        <v>0</v>
      </c>
      <c r="I72" s="127">
        <f t="shared" si="54"/>
        <v>1.5891317458865281E-2</v>
      </c>
      <c r="J72" s="127">
        <f t="shared" si="55"/>
        <v>0</v>
      </c>
      <c r="K72" s="695">
        <v>1035196.015</v>
      </c>
      <c r="L72" s="705">
        <v>518047.324112</v>
      </c>
      <c r="M72" s="127">
        <f t="shared" si="56"/>
        <v>5.1445565724166937E-3</v>
      </c>
      <c r="N72" s="659">
        <f t="shared" si="57"/>
        <v>2.834717164612872E-3</v>
      </c>
      <c r="O72" s="715">
        <v>90299.081900000005</v>
      </c>
      <c r="P72" s="705">
        <v>89894.968710000001</v>
      </c>
      <c r="Q72" s="127">
        <f t="shared" si="58"/>
        <v>3.5467289587269115E-3</v>
      </c>
      <c r="R72" s="127">
        <f t="shared" si="59"/>
        <v>4.6211397994358559E-3</v>
      </c>
    </row>
    <row r="73" spans="2:18" x14ac:dyDescent="0.25">
      <c r="B73" s="262" t="s">
        <v>412</v>
      </c>
      <c r="C73" s="694">
        <v>417.4</v>
      </c>
      <c r="D73" s="704">
        <v>0</v>
      </c>
      <c r="E73" s="126">
        <f t="shared" si="52"/>
        <v>5.0566159142906356E-5</v>
      </c>
      <c r="F73" s="658">
        <f t="shared" si="53"/>
        <v>0</v>
      </c>
      <c r="G73" s="716">
        <v>0</v>
      </c>
      <c r="H73" s="704">
        <v>0</v>
      </c>
      <c r="I73" s="126">
        <f t="shared" si="54"/>
        <v>0</v>
      </c>
      <c r="J73" s="126">
        <f t="shared" si="55"/>
        <v>0</v>
      </c>
      <c r="K73" s="694">
        <v>10794.4</v>
      </c>
      <c r="L73" s="704">
        <v>6291.4196000000002</v>
      </c>
      <c r="M73" s="126">
        <f t="shared" si="56"/>
        <v>5.3644334658006537E-5</v>
      </c>
      <c r="N73" s="658">
        <f t="shared" si="57"/>
        <v>3.4426189075433037E-5</v>
      </c>
      <c r="O73" s="716">
        <v>298</v>
      </c>
      <c r="P73" s="704">
        <v>2016</v>
      </c>
      <c r="Q73" s="126">
        <f t="shared" si="58"/>
        <v>1.1704717339995676E-5</v>
      </c>
      <c r="R73" s="126">
        <f t="shared" si="59"/>
        <v>1.0363447442444396E-4</v>
      </c>
    </row>
    <row r="74" spans="2:18" x14ac:dyDescent="0.25">
      <c r="B74" s="440" t="s">
        <v>413</v>
      </c>
      <c r="C74" s="696">
        <v>345167.95999999996</v>
      </c>
      <c r="D74" s="706">
        <v>280446.34999999998</v>
      </c>
      <c r="E74" s="441">
        <f t="shared" si="52"/>
        <v>4.1815567792027636E-2</v>
      </c>
      <c r="F74" s="660">
        <f t="shared" si="53"/>
        <v>4.4559990362523429E-2</v>
      </c>
      <c r="G74" s="717">
        <v>8520.86</v>
      </c>
      <c r="H74" s="706">
        <v>0</v>
      </c>
      <c r="I74" s="441">
        <f t="shared" si="54"/>
        <v>8.7757597524356738E-3</v>
      </c>
      <c r="J74" s="441">
        <f t="shared" si="55"/>
        <v>0</v>
      </c>
      <c r="K74" s="696">
        <v>13335747.060380001</v>
      </c>
      <c r="L74" s="706">
        <v>14397377.632463999</v>
      </c>
      <c r="M74" s="441">
        <f t="shared" si="56"/>
        <v>6.62739270567657E-2</v>
      </c>
      <c r="N74" s="660">
        <f t="shared" si="57"/>
        <v>7.8781400077911831E-2</v>
      </c>
      <c r="O74" s="717">
        <v>772770.59343999997</v>
      </c>
      <c r="P74" s="706">
        <v>419091.11634800001</v>
      </c>
      <c r="Q74" s="441">
        <f t="shared" si="58"/>
        <v>3.0352554915690992E-2</v>
      </c>
      <c r="R74" s="441">
        <f t="shared" si="59"/>
        <v>2.15437934418048E-2</v>
      </c>
    </row>
    <row r="75" spans="2:18" x14ac:dyDescent="0.25">
      <c r="B75" s="404" t="s">
        <v>424</v>
      </c>
      <c r="C75" s="697">
        <v>36886.71</v>
      </c>
      <c r="D75" s="707">
        <v>21426.83</v>
      </c>
      <c r="E75" s="417">
        <f t="shared" si="52"/>
        <v>4.4686613515051163E-3</v>
      </c>
      <c r="F75" s="662">
        <f t="shared" si="53"/>
        <v>3.4044990719238385E-3</v>
      </c>
      <c r="G75" s="718">
        <v>0</v>
      </c>
      <c r="H75" s="707">
        <v>0</v>
      </c>
      <c r="I75" s="417">
        <f t="shared" si="54"/>
        <v>0</v>
      </c>
      <c r="J75" s="417">
        <f t="shared" si="55"/>
        <v>0</v>
      </c>
      <c r="K75" s="697">
        <v>631130.66910000006</v>
      </c>
      <c r="L75" s="707">
        <v>605347.38989999995</v>
      </c>
      <c r="M75" s="417">
        <f t="shared" si="56"/>
        <v>3.1364952962769574E-3</v>
      </c>
      <c r="N75" s="662">
        <f t="shared" si="57"/>
        <v>3.3124167558331793E-3</v>
      </c>
      <c r="O75" s="718">
        <v>0</v>
      </c>
      <c r="P75" s="707">
        <v>0</v>
      </c>
      <c r="Q75" s="417">
        <f t="shared" si="58"/>
        <v>0</v>
      </c>
      <c r="R75" s="417">
        <f t="shared" si="59"/>
        <v>0</v>
      </c>
    </row>
    <row r="76" spans="2:18" x14ac:dyDescent="0.25">
      <c r="B76" s="404" t="s">
        <v>425</v>
      </c>
      <c r="C76" s="697">
        <v>132578.18</v>
      </c>
      <c r="D76" s="707">
        <v>222665.29</v>
      </c>
      <c r="E76" s="417">
        <f t="shared" si="52"/>
        <v>1.606125862184208E-2</v>
      </c>
      <c r="F76" s="662">
        <f t="shared" si="53"/>
        <v>3.5379184562282534E-2</v>
      </c>
      <c r="G76" s="718">
        <v>8520.86</v>
      </c>
      <c r="H76" s="707">
        <v>0</v>
      </c>
      <c r="I76" s="417">
        <f t="shared" si="54"/>
        <v>8.7757597524356738E-3</v>
      </c>
      <c r="J76" s="417">
        <f t="shared" si="55"/>
        <v>0</v>
      </c>
      <c r="K76" s="697">
        <v>8210963.0491800001</v>
      </c>
      <c r="L76" s="707">
        <v>10900541.242295999</v>
      </c>
      <c r="M76" s="417">
        <f t="shared" si="56"/>
        <v>4.0805570450857642E-2</v>
      </c>
      <c r="N76" s="662">
        <f t="shared" si="57"/>
        <v>5.9646966454413204E-2</v>
      </c>
      <c r="O76" s="718">
        <v>206158.65343999999</v>
      </c>
      <c r="P76" s="707">
        <v>399193.71634799999</v>
      </c>
      <c r="Q76" s="417">
        <f t="shared" si="58"/>
        <v>8.0974119654675398E-3</v>
      </c>
      <c r="R76" s="417">
        <f t="shared" si="59"/>
        <v>2.0520947910349974E-2</v>
      </c>
    </row>
    <row r="77" spans="2:18" x14ac:dyDescent="0.25">
      <c r="B77" s="404" t="s">
        <v>426</v>
      </c>
      <c r="C77" s="697">
        <v>0</v>
      </c>
      <c r="D77" s="707">
        <v>0</v>
      </c>
      <c r="E77" s="417">
        <f t="shared" si="52"/>
        <v>0</v>
      </c>
      <c r="F77" s="662">
        <f t="shared" si="53"/>
        <v>0</v>
      </c>
      <c r="G77" s="718">
        <v>0</v>
      </c>
      <c r="H77" s="707">
        <v>0</v>
      </c>
      <c r="I77" s="417">
        <f t="shared" si="54"/>
        <v>0</v>
      </c>
      <c r="J77" s="417">
        <f t="shared" si="55"/>
        <v>0</v>
      </c>
      <c r="K77" s="697">
        <v>1525182.8230999999</v>
      </c>
      <c r="L77" s="707">
        <v>388708.71896000003</v>
      </c>
      <c r="M77" s="417">
        <f t="shared" si="56"/>
        <v>7.5796170029848427E-3</v>
      </c>
      <c r="N77" s="662">
        <f t="shared" si="57"/>
        <v>2.1269857528158384E-3</v>
      </c>
      <c r="O77" s="718">
        <v>4460.8500000000004</v>
      </c>
      <c r="P77" s="707">
        <v>1942.2</v>
      </c>
      <c r="Q77" s="417">
        <f t="shared" si="58"/>
        <v>1.7521137028899233E-4</v>
      </c>
      <c r="R77" s="417">
        <f t="shared" si="59"/>
        <v>9.9840712414263439E-5</v>
      </c>
    </row>
    <row r="78" spans="2:18" x14ac:dyDescent="0.25">
      <c r="B78" s="404" t="s">
        <v>427</v>
      </c>
      <c r="C78" s="697">
        <v>7862.4</v>
      </c>
      <c r="D78" s="707">
        <v>6078.8</v>
      </c>
      <c r="E78" s="417">
        <f t="shared" si="52"/>
        <v>9.5249489613125765E-4</v>
      </c>
      <c r="F78" s="662">
        <f t="shared" si="53"/>
        <v>9.6585771009573642E-4</v>
      </c>
      <c r="G78" s="718">
        <v>0</v>
      </c>
      <c r="H78" s="707">
        <v>0</v>
      </c>
      <c r="I78" s="417">
        <f t="shared" si="54"/>
        <v>0</v>
      </c>
      <c r="J78" s="417">
        <f t="shared" si="55"/>
        <v>0</v>
      </c>
      <c r="K78" s="697">
        <v>207709.58360000001</v>
      </c>
      <c r="L78" s="707">
        <v>170643.10226000001</v>
      </c>
      <c r="M78" s="417">
        <f t="shared" si="56"/>
        <v>1.0322428679976272E-3</v>
      </c>
      <c r="N78" s="662">
        <f t="shared" si="57"/>
        <v>9.3374660669925979E-4</v>
      </c>
      <c r="O78" s="718">
        <v>0</v>
      </c>
      <c r="P78" s="707">
        <v>0</v>
      </c>
      <c r="Q78" s="417">
        <f t="shared" si="58"/>
        <v>0</v>
      </c>
      <c r="R78" s="417">
        <f t="shared" si="59"/>
        <v>0</v>
      </c>
    </row>
    <row r="79" spans="2:18" x14ac:dyDescent="0.25">
      <c r="B79" s="408" t="s">
        <v>428</v>
      </c>
      <c r="C79" s="698">
        <v>161411.29</v>
      </c>
      <c r="D79" s="708">
        <v>30275.43</v>
      </c>
      <c r="E79" s="418">
        <f t="shared" si="52"/>
        <v>1.9554262045045064E-2</v>
      </c>
      <c r="F79" s="663">
        <f t="shared" si="53"/>
        <v>4.8104490182213199E-3</v>
      </c>
      <c r="G79" s="719">
        <v>0</v>
      </c>
      <c r="H79" s="708">
        <v>0</v>
      </c>
      <c r="I79" s="418">
        <f t="shared" si="54"/>
        <v>0</v>
      </c>
      <c r="J79" s="418">
        <f t="shared" si="55"/>
        <v>0</v>
      </c>
      <c r="K79" s="698">
        <v>1533373.0722000001</v>
      </c>
      <c r="L79" s="708">
        <v>2332137.1790479999</v>
      </c>
      <c r="M79" s="418">
        <f t="shared" si="56"/>
        <v>7.6203196324642801E-3</v>
      </c>
      <c r="N79" s="663">
        <f t="shared" si="57"/>
        <v>1.2761284508150349E-2</v>
      </c>
      <c r="O79" s="719">
        <v>0</v>
      </c>
      <c r="P79" s="708">
        <v>17955.2</v>
      </c>
      <c r="Q79" s="418">
        <f t="shared" si="58"/>
        <v>0</v>
      </c>
      <c r="R79" s="418">
        <f t="shared" si="59"/>
        <v>9.2300481904056372E-4</v>
      </c>
    </row>
    <row r="80" spans="2:18" x14ac:dyDescent="0.25">
      <c r="B80" s="262" t="s">
        <v>414</v>
      </c>
      <c r="C80" s="694">
        <v>290352.34000000003</v>
      </c>
      <c r="D80" s="704">
        <v>205241.16</v>
      </c>
      <c r="E80" s="126">
        <f t="shared" si="52"/>
        <v>3.517489849534082E-2</v>
      </c>
      <c r="F80" s="658">
        <f t="shared" si="53"/>
        <v>3.2610672635222847E-2</v>
      </c>
      <c r="G80" s="716">
        <v>45467.91</v>
      </c>
      <c r="H80" s="704">
        <v>45188.45</v>
      </c>
      <c r="I80" s="126">
        <f t="shared" si="54"/>
        <v>4.6828073058983191E-2</v>
      </c>
      <c r="J80" s="126">
        <f t="shared" si="55"/>
        <v>6.2602992312327119E-2</v>
      </c>
      <c r="K80" s="694">
        <v>5513390.2098200005</v>
      </c>
      <c r="L80" s="704">
        <v>5971943.3418460004</v>
      </c>
      <c r="M80" s="126">
        <f t="shared" si="56"/>
        <v>2.7399591409968223E-2</v>
      </c>
      <c r="N80" s="658">
        <f t="shared" si="57"/>
        <v>3.2678038297455761E-2</v>
      </c>
      <c r="O80" s="716">
        <v>750173.34970000002</v>
      </c>
      <c r="P80" s="704">
        <v>838080.29457000003</v>
      </c>
      <c r="Q80" s="126">
        <f t="shared" si="58"/>
        <v>2.9464989980658489E-2</v>
      </c>
      <c r="R80" s="126">
        <f t="shared" si="59"/>
        <v>4.3082346653395401E-2</v>
      </c>
    </row>
    <row r="81" spans="2:18" x14ac:dyDescent="0.25">
      <c r="B81" s="263" t="s">
        <v>415</v>
      </c>
      <c r="C81" s="695">
        <v>24599.26</v>
      </c>
      <c r="D81" s="705">
        <v>59485.55</v>
      </c>
      <c r="E81" s="127">
        <f t="shared" si="52"/>
        <v>2.9800912696639451E-3</v>
      </c>
      <c r="F81" s="659">
        <f t="shared" si="53"/>
        <v>9.4516314250815015E-3</v>
      </c>
      <c r="G81" s="715">
        <v>0</v>
      </c>
      <c r="H81" s="705">
        <v>2261.14</v>
      </c>
      <c r="I81" s="127">
        <f t="shared" si="54"/>
        <v>0</v>
      </c>
      <c r="J81" s="127">
        <f t="shared" si="55"/>
        <v>3.1325289988281377E-3</v>
      </c>
      <c r="K81" s="695">
        <v>1568315.6099</v>
      </c>
      <c r="L81" s="705">
        <v>2084141.4338539999</v>
      </c>
      <c r="M81" s="127">
        <f t="shared" si="56"/>
        <v>7.7939716359270769E-3</v>
      </c>
      <c r="N81" s="659">
        <f t="shared" si="57"/>
        <v>1.1404269882396957E-2</v>
      </c>
      <c r="O81" s="715">
        <v>33620.665000000001</v>
      </c>
      <c r="P81" s="705">
        <v>59928.363169999997</v>
      </c>
      <c r="Q81" s="127">
        <f t="shared" si="58"/>
        <v>1.3205381899586768E-3</v>
      </c>
      <c r="R81" s="127">
        <f t="shared" si="59"/>
        <v>3.0806767957540448E-3</v>
      </c>
    </row>
    <row r="82" spans="2:18" x14ac:dyDescent="0.25">
      <c r="B82" s="262" t="s">
        <v>429</v>
      </c>
      <c r="C82" s="694">
        <v>1208231.8600000001</v>
      </c>
      <c r="D82" s="704">
        <v>242391.39</v>
      </c>
      <c r="E82" s="126">
        <f t="shared" si="52"/>
        <v>0.14637193223356434</v>
      </c>
      <c r="F82" s="658">
        <f t="shared" si="53"/>
        <v>3.8513455434020301E-2</v>
      </c>
      <c r="G82" s="716">
        <v>35237.5</v>
      </c>
      <c r="H82" s="704">
        <v>16749.400000000001</v>
      </c>
      <c r="I82" s="126">
        <f t="shared" si="54"/>
        <v>3.6291622474310344E-2</v>
      </c>
      <c r="J82" s="126">
        <f t="shared" si="55"/>
        <v>2.3204216109118415E-2</v>
      </c>
      <c r="K82" s="694">
        <v>8662606.7121450007</v>
      </c>
      <c r="L82" s="704">
        <v>5184991.2322009997</v>
      </c>
      <c r="M82" s="126">
        <f t="shared" si="56"/>
        <v>4.305007906664568E-2</v>
      </c>
      <c r="N82" s="658">
        <f t="shared" si="57"/>
        <v>2.8371893763724506E-2</v>
      </c>
      <c r="O82" s="716">
        <v>1571627.0035000001</v>
      </c>
      <c r="P82" s="704">
        <v>486852.013278</v>
      </c>
      <c r="Q82" s="126">
        <f t="shared" si="58"/>
        <v>6.1729697449234545E-2</v>
      </c>
      <c r="R82" s="126">
        <f t="shared" si="59"/>
        <v>2.5027109384200372E-2</v>
      </c>
    </row>
    <row r="83" spans="2:18" x14ac:dyDescent="0.25">
      <c r="B83" s="263" t="s">
        <v>416</v>
      </c>
      <c r="C83" s="695">
        <v>2316</v>
      </c>
      <c r="D83" s="705">
        <v>1000</v>
      </c>
      <c r="E83" s="127">
        <f t="shared" si="52"/>
        <v>2.8057313027065434E-4</v>
      </c>
      <c r="F83" s="659">
        <f t="shared" si="53"/>
        <v>1.5888953577938679E-4</v>
      </c>
      <c r="G83" s="715">
        <v>0</v>
      </c>
      <c r="H83" s="705">
        <v>0</v>
      </c>
      <c r="I83" s="127">
        <f t="shared" si="54"/>
        <v>0</v>
      </c>
      <c r="J83" s="127">
        <f t="shared" si="55"/>
        <v>0</v>
      </c>
      <c r="K83" s="695">
        <v>52673.03</v>
      </c>
      <c r="L83" s="705">
        <v>67963.535000000003</v>
      </c>
      <c r="M83" s="127">
        <f t="shared" si="56"/>
        <v>2.6176625368443064E-4</v>
      </c>
      <c r="N83" s="659">
        <f t="shared" si="57"/>
        <v>3.7189150539964158E-4</v>
      </c>
      <c r="O83" s="715">
        <v>0</v>
      </c>
      <c r="P83" s="705">
        <v>0</v>
      </c>
      <c r="Q83" s="127">
        <f t="shared" si="58"/>
        <v>0</v>
      </c>
      <c r="R83" s="127">
        <f t="shared" si="59"/>
        <v>0</v>
      </c>
    </row>
    <row r="84" spans="2:18" x14ac:dyDescent="0.25">
      <c r="B84" s="262" t="s">
        <v>430</v>
      </c>
      <c r="C84" s="694">
        <v>216655.7</v>
      </c>
      <c r="D84" s="704">
        <v>267072.2</v>
      </c>
      <c r="E84" s="126">
        <f t="shared" si="52"/>
        <v>2.6246877348868658E-2</v>
      </c>
      <c r="F84" s="658">
        <f t="shared" si="53"/>
        <v>4.2434977877579549E-2</v>
      </c>
      <c r="G84" s="716">
        <v>7972.03</v>
      </c>
      <c r="H84" s="704">
        <v>210.93</v>
      </c>
      <c r="I84" s="126">
        <f t="shared" si="54"/>
        <v>8.2105116172792141E-3</v>
      </c>
      <c r="J84" s="126">
        <f t="shared" si="55"/>
        <v>2.9221735130191811E-4</v>
      </c>
      <c r="K84" s="694">
        <v>13673719.719599999</v>
      </c>
      <c r="L84" s="704">
        <v>7451893.2273380002</v>
      </c>
      <c r="M84" s="126">
        <f t="shared" si="56"/>
        <v>6.7953531151152977E-2</v>
      </c>
      <c r="N84" s="658">
        <f t="shared" si="57"/>
        <v>4.0776216104593768E-2</v>
      </c>
      <c r="O84" s="716">
        <v>916736.74990000005</v>
      </c>
      <c r="P84" s="704">
        <v>579326.40954000002</v>
      </c>
      <c r="Q84" s="126">
        <f t="shared" si="58"/>
        <v>3.6007196418677209E-2</v>
      </c>
      <c r="R84" s="126">
        <f t="shared" si="59"/>
        <v>2.978084720876889E-2</v>
      </c>
    </row>
    <row r="85" spans="2:18" x14ac:dyDescent="0.25">
      <c r="B85" s="263" t="s">
        <v>431</v>
      </c>
      <c r="C85" s="695">
        <v>0</v>
      </c>
      <c r="D85" s="705">
        <v>2384.4</v>
      </c>
      <c r="E85" s="127">
        <f t="shared" si="52"/>
        <v>0</v>
      </c>
      <c r="F85" s="659">
        <f t="shared" si="53"/>
        <v>3.788562091123699E-4</v>
      </c>
      <c r="G85" s="715">
        <v>0</v>
      </c>
      <c r="H85" s="705">
        <v>1118</v>
      </c>
      <c r="I85" s="127">
        <f t="shared" si="54"/>
        <v>0</v>
      </c>
      <c r="J85" s="127">
        <f t="shared" si="55"/>
        <v>1.548850323593346E-3</v>
      </c>
      <c r="K85" s="695">
        <v>261651.53049999999</v>
      </c>
      <c r="L85" s="705">
        <v>331515.06917999999</v>
      </c>
      <c r="M85" s="127">
        <f t="shared" si="56"/>
        <v>1.3003151880532132E-3</v>
      </c>
      <c r="N85" s="659">
        <f t="shared" si="57"/>
        <v>1.8140262736483102E-3</v>
      </c>
      <c r="O85" s="715">
        <v>56744.124000000003</v>
      </c>
      <c r="P85" s="705">
        <v>38281.159209999998</v>
      </c>
      <c r="Q85" s="127">
        <f t="shared" si="58"/>
        <v>2.2287715843143114E-3</v>
      </c>
      <c r="R85" s="127">
        <f t="shared" si="59"/>
        <v>1.9678808606581411E-3</v>
      </c>
    </row>
    <row r="86" spans="2:18" x14ac:dyDescent="0.25">
      <c r="B86" s="262" t="s">
        <v>417</v>
      </c>
      <c r="C86" s="694">
        <v>0</v>
      </c>
      <c r="D86" s="704">
        <v>0</v>
      </c>
      <c r="E86" s="126">
        <f t="shared" si="52"/>
        <v>0</v>
      </c>
      <c r="F86" s="658">
        <f t="shared" si="53"/>
        <v>0</v>
      </c>
      <c r="G86" s="716">
        <v>0</v>
      </c>
      <c r="H86" s="704">
        <v>0</v>
      </c>
      <c r="I86" s="126">
        <f t="shared" si="54"/>
        <v>0</v>
      </c>
      <c r="J86" s="126">
        <f t="shared" si="55"/>
        <v>0</v>
      </c>
      <c r="K86" s="694">
        <v>199593.128</v>
      </c>
      <c r="L86" s="704">
        <v>164392.83240000001</v>
      </c>
      <c r="M86" s="126">
        <f t="shared" si="56"/>
        <v>9.9190696600740523E-4</v>
      </c>
      <c r="N86" s="658">
        <f t="shared" si="57"/>
        <v>8.9954558599912398E-4</v>
      </c>
      <c r="O86" s="716">
        <v>47327.76</v>
      </c>
      <c r="P86" s="704">
        <v>7697</v>
      </c>
      <c r="Q86" s="126">
        <f t="shared" si="58"/>
        <v>1.8589196413931334E-3</v>
      </c>
      <c r="R86" s="126">
        <f t="shared" si="59"/>
        <v>3.9567189962546885E-4</v>
      </c>
    </row>
    <row r="87" spans="2:18" x14ac:dyDescent="0.25">
      <c r="B87" s="263" t="s">
        <v>432</v>
      </c>
      <c r="C87" s="695">
        <v>0</v>
      </c>
      <c r="D87" s="705">
        <v>1960.4</v>
      </c>
      <c r="E87" s="127">
        <f t="shared" si="52"/>
        <v>0</v>
      </c>
      <c r="F87" s="659">
        <f t="shared" si="53"/>
        <v>3.1148704594190988E-4</v>
      </c>
      <c r="G87" s="715">
        <v>4940.42</v>
      </c>
      <c r="H87" s="705">
        <v>0</v>
      </c>
      <c r="I87" s="127">
        <f t="shared" si="54"/>
        <v>5.0882116354603003E-3</v>
      </c>
      <c r="J87" s="127">
        <f t="shared" si="55"/>
        <v>0</v>
      </c>
      <c r="K87" s="695">
        <v>342275.3028</v>
      </c>
      <c r="L87" s="705">
        <v>671054.73750000005</v>
      </c>
      <c r="M87" s="127">
        <f t="shared" si="56"/>
        <v>1.7009867050112764E-3</v>
      </c>
      <c r="N87" s="659">
        <f t="shared" si="57"/>
        <v>3.6719625683748836E-3</v>
      </c>
      <c r="O87" s="715">
        <v>27318.277900000001</v>
      </c>
      <c r="P87" s="705">
        <v>19639.32</v>
      </c>
      <c r="Q87" s="127">
        <f t="shared" si="58"/>
        <v>1.0729957081709754E-3</v>
      </c>
      <c r="R87" s="127">
        <f t="shared" si="59"/>
        <v>1.0095786737368407E-3</v>
      </c>
    </row>
    <row r="88" spans="2:18" x14ac:dyDescent="0.25">
      <c r="B88" s="262" t="s">
        <v>433</v>
      </c>
      <c r="C88" s="694">
        <v>118104.09</v>
      </c>
      <c r="D88" s="704">
        <v>143040.93</v>
      </c>
      <c r="E88" s="126">
        <f t="shared" si="52"/>
        <v>1.4307786800115322E-2</v>
      </c>
      <c r="F88" s="658">
        <f t="shared" si="53"/>
        <v>2.2727706965151761E-2</v>
      </c>
      <c r="G88" s="716">
        <v>0</v>
      </c>
      <c r="H88" s="704">
        <v>0</v>
      </c>
      <c r="I88" s="126">
        <f t="shared" si="54"/>
        <v>0</v>
      </c>
      <c r="J88" s="126">
        <f t="shared" si="55"/>
        <v>0</v>
      </c>
      <c r="K88" s="694">
        <v>891074.62060000002</v>
      </c>
      <c r="L88" s="704">
        <v>568688.58589999995</v>
      </c>
      <c r="M88" s="126">
        <f t="shared" si="56"/>
        <v>4.4283244231011088E-3</v>
      </c>
      <c r="N88" s="658">
        <f t="shared" si="57"/>
        <v>3.1118224547022804E-3</v>
      </c>
      <c r="O88" s="716">
        <v>0</v>
      </c>
      <c r="P88" s="704">
        <v>1520</v>
      </c>
      <c r="Q88" s="126">
        <f t="shared" si="58"/>
        <v>0</v>
      </c>
      <c r="R88" s="126">
        <f t="shared" si="59"/>
        <v>7.8137103732715696E-5</v>
      </c>
    </row>
    <row r="89" spans="2:18" x14ac:dyDescent="0.25">
      <c r="B89" s="263" t="s">
        <v>418</v>
      </c>
      <c r="C89" s="695">
        <v>350936.8</v>
      </c>
      <c r="D89" s="705">
        <v>209306.23999999999</v>
      </c>
      <c r="E89" s="127">
        <f t="shared" si="52"/>
        <v>4.251443717753306E-2</v>
      </c>
      <c r="F89" s="659">
        <f t="shared" si="53"/>
        <v>3.3256571309328915E-2</v>
      </c>
      <c r="G89" s="715">
        <v>10712</v>
      </c>
      <c r="H89" s="705">
        <v>15431.25</v>
      </c>
      <c r="I89" s="127">
        <f t="shared" si="54"/>
        <v>1.1032447249231995E-2</v>
      </c>
      <c r="J89" s="127">
        <f t="shared" si="55"/>
        <v>2.1378082787074971E-2</v>
      </c>
      <c r="K89" s="695">
        <v>6581915.4417000003</v>
      </c>
      <c r="L89" s="705">
        <v>6240486.7560299998</v>
      </c>
      <c r="M89" s="127">
        <f t="shared" si="56"/>
        <v>3.2709782354299985E-2</v>
      </c>
      <c r="N89" s="659">
        <f>IFERROR(L89/L$109,"-")</f>
        <v>3.4147488268915414E-2</v>
      </c>
      <c r="O89" s="715">
        <v>52068.345000000001</v>
      </c>
      <c r="P89" s="705">
        <v>70518.290770000007</v>
      </c>
      <c r="Q89" s="127">
        <f t="shared" si="58"/>
        <v>2.0451183241153594E-3</v>
      </c>
      <c r="R89" s="127">
        <f t="shared" si="59"/>
        <v>3.625062500624538E-3</v>
      </c>
    </row>
    <row r="90" spans="2:18" x14ac:dyDescent="0.25">
      <c r="B90" s="262" t="s">
        <v>419</v>
      </c>
      <c r="C90" s="694">
        <v>3219229.33</v>
      </c>
      <c r="D90" s="704">
        <v>2181375.9500000002</v>
      </c>
      <c r="E90" s="126">
        <f t="shared" si="52"/>
        <v>0.38999535845302302</v>
      </c>
      <c r="F90" s="658">
        <f t="shared" si="53"/>
        <v>0.34659781205581885</v>
      </c>
      <c r="G90" s="716">
        <v>713703.25</v>
      </c>
      <c r="H90" s="704">
        <v>580923.17000000004</v>
      </c>
      <c r="I90" s="126">
        <f t="shared" si="54"/>
        <v>0.7350535340954476</v>
      </c>
      <c r="J90" s="126">
        <f t="shared" si="55"/>
        <v>0.80479699448781072</v>
      </c>
      <c r="K90" s="694">
        <v>57451361.602755003</v>
      </c>
      <c r="L90" s="704">
        <v>54552351.090888999</v>
      </c>
      <c r="M90" s="126">
        <f t="shared" si="56"/>
        <v>0.28551286485365895</v>
      </c>
      <c r="N90" s="658">
        <f t="shared" si="57"/>
        <v>0.29850648543046632</v>
      </c>
      <c r="O90" s="716">
        <v>17723526.076919999</v>
      </c>
      <c r="P90" s="704">
        <v>14053181.994091</v>
      </c>
      <c r="Q90" s="126">
        <f t="shared" si="58"/>
        <v>0.69613712415567464</v>
      </c>
      <c r="R90" s="126">
        <f t="shared" si="59"/>
        <v>0.72241772318882946</v>
      </c>
    </row>
    <row r="91" spans="2:18" x14ac:dyDescent="0.25">
      <c r="B91" s="440" t="s">
        <v>434</v>
      </c>
      <c r="C91" s="696">
        <v>19125.22</v>
      </c>
      <c r="D91" s="706">
        <v>41605.409999999996</v>
      </c>
      <c r="E91" s="441">
        <f t="shared" si="52"/>
        <v>2.3169355969408136E-3</v>
      </c>
      <c r="F91" s="660">
        <f t="shared" si="53"/>
        <v>6.6106642808110563E-3</v>
      </c>
      <c r="G91" s="717">
        <v>0</v>
      </c>
      <c r="H91" s="706">
        <v>0</v>
      </c>
      <c r="I91" s="441">
        <f t="shared" si="54"/>
        <v>0</v>
      </c>
      <c r="J91" s="441">
        <f t="shared" si="55"/>
        <v>0</v>
      </c>
      <c r="K91" s="696">
        <v>1033971.3393399999</v>
      </c>
      <c r="L91" s="706">
        <v>7496030.0817780001</v>
      </c>
      <c r="M91" s="441">
        <f t="shared" si="56"/>
        <v>5.1384703692972464E-3</v>
      </c>
      <c r="N91" s="660">
        <f t="shared" si="57"/>
        <v>4.101772975218871E-2</v>
      </c>
      <c r="O91" s="717">
        <v>1840.5</v>
      </c>
      <c r="P91" s="706">
        <v>3183.2159999999999</v>
      </c>
      <c r="Q91" s="441">
        <f t="shared" si="58"/>
        <v>7.229037672571154E-5</v>
      </c>
      <c r="R91" s="441">
        <f t="shared" si="59"/>
        <v>1.6363636762871072E-4</v>
      </c>
    </row>
    <row r="92" spans="2:18" x14ac:dyDescent="0.25">
      <c r="B92" s="407" t="s">
        <v>435</v>
      </c>
      <c r="C92" s="699">
        <v>9227.93</v>
      </c>
      <c r="D92" s="709">
        <v>10989.81</v>
      </c>
      <c r="E92" s="416">
        <f t="shared" si="52"/>
        <v>1.1179228005261139E-3</v>
      </c>
      <c r="F92" s="661">
        <f t="shared" si="53"/>
        <v>1.7461658092036627E-3</v>
      </c>
      <c r="G92" s="720">
        <v>0</v>
      </c>
      <c r="H92" s="709">
        <v>0</v>
      </c>
      <c r="I92" s="416">
        <f t="shared" si="54"/>
        <v>0</v>
      </c>
      <c r="J92" s="416">
        <f t="shared" si="55"/>
        <v>0</v>
      </c>
      <c r="K92" s="699">
        <v>481646.07109999994</v>
      </c>
      <c r="L92" s="709">
        <v>458448.87645999994</v>
      </c>
      <c r="M92" s="416">
        <f t="shared" si="56"/>
        <v>2.3936099296674581E-3</v>
      </c>
      <c r="N92" s="661">
        <f t="shared" si="57"/>
        <v>2.5085988069261504E-3</v>
      </c>
      <c r="O92" s="720">
        <v>0</v>
      </c>
      <c r="P92" s="709">
        <v>0</v>
      </c>
      <c r="Q92" s="416">
        <f t="shared" si="58"/>
        <v>0</v>
      </c>
      <c r="R92" s="416">
        <f t="shared" si="59"/>
        <v>0</v>
      </c>
    </row>
    <row r="93" spans="2:18" x14ac:dyDescent="0.25">
      <c r="B93" s="410" t="s">
        <v>436</v>
      </c>
      <c r="C93" s="699">
        <v>3000</v>
      </c>
      <c r="D93" s="709">
        <v>4821</v>
      </c>
      <c r="E93" s="416">
        <f t="shared" si="52"/>
        <v>3.6343669724178023E-4</v>
      </c>
      <c r="F93" s="661">
        <f t="shared" si="53"/>
        <v>7.660064519924237E-4</v>
      </c>
      <c r="G93" s="720">
        <v>0</v>
      </c>
      <c r="H93" s="709">
        <v>0</v>
      </c>
      <c r="I93" s="416">
        <f t="shared" si="54"/>
        <v>0</v>
      </c>
      <c r="J93" s="416">
        <f t="shared" si="55"/>
        <v>0</v>
      </c>
      <c r="K93" s="699">
        <v>167670.98983999999</v>
      </c>
      <c r="L93" s="709">
        <v>195612.0796</v>
      </c>
      <c r="M93" s="416">
        <f t="shared" si="56"/>
        <v>8.332652756444243E-4</v>
      </c>
      <c r="N93" s="661">
        <f t="shared" si="57"/>
        <v>1.0703750291505365E-3</v>
      </c>
      <c r="O93" s="720">
        <v>0</v>
      </c>
      <c r="P93" s="709">
        <v>0</v>
      </c>
      <c r="Q93" s="416">
        <f t="shared" si="58"/>
        <v>0</v>
      </c>
      <c r="R93" s="416">
        <f t="shared" si="59"/>
        <v>0</v>
      </c>
    </row>
    <row r="94" spans="2:18" x14ac:dyDescent="0.25">
      <c r="B94" s="409" t="s">
        <v>437</v>
      </c>
      <c r="C94" s="697">
        <v>750</v>
      </c>
      <c r="D94" s="707">
        <v>750</v>
      </c>
      <c r="E94" s="417">
        <f t="shared" si="52"/>
        <v>9.0859174310445057E-5</v>
      </c>
      <c r="F94" s="662">
        <f t="shared" si="53"/>
        <v>1.1916715183454009E-4</v>
      </c>
      <c r="G94" s="718">
        <v>0</v>
      </c>
      <c r="H94" s="707">
        <v>0</v>
      </c>
      <c r="I94" s="417">
        <f t="shared" si="54"/>
        <v>0</v>
      </c>
      <c r="J94" s="417">
        <f t="shared" si="55"/>
        <v>0</v>
      </c>
      <c r="K94" s="697">
        <v>47292.608260000001</v>
      </c>
      <c r="L94" s="707">
        <v>60825.424180000002</v>
      </c>
      <c r="M94" s="417">
        <f t="shared" si="56"/>
        <v>2.350274683492778E-4</v>
      </c>
      <c r="N94" s="662">
        <f t="shared" si="57"/>
        <v>3.3283228373674143E-4</v>
      </c>
      <c r="O94" s="718">
        <v>0</v>
      </c>
      <c r="P94" s="707">
        <v>0</v>
      </c>
      <c r="Q94" s="417">
        <f t="shared" si="58"/>
        <v>0</v>
      </c>
      <c r="R94" s="417">
        <f t="shared" si="59"/>
        <v>0</v>
      </c>
    </row>
    <row r="95" spans="2:18" x14ac:dyDescent="0.25">
      <c r="B95" s="409" t="s">
        <v>438</v>
      </c>
      <c r="C95" s="697">
        <v>500</v>
      </c>
      <c r="D95" s="707">
        <v>1510</v>
      </c>
      <c r="E95" s="417">
        <f t="shared" si="52"/>
        <v>6.0572782873630041E-5</v>
      </c>
      <c r="F95" s="662">
        <f t="shared" si="53"/>
        <v>2.3992319902687404E-4</v>
      </c>
      <c r="G95" s="718">
        <v>0</v>
      </c>
      <c r="H95" s="707">
        <v>0</v>
      </c>
      <c r="I95" s="417">
        <f t="shared" si="54"/>
        <v>0</v>
      </c>
      <c r="J95" s="417">
        <f t="shared" si="55"/>
        <v>0</v>
      </c>
      <c r="K95" s="697">
        <v>38935.409460000003</v>
      </c>
      <c r="L95" s="707">
        <v>34189.208930000001</v>
      </c>
      <c r="M95" s="417">
        <f t="shared" si="56"/>
        <v>1.9349515814855425E-4</v>
      </c>
      <c r="N95" s="662">
        <f t="shared" si="57"/>
        <v>1.8708085707137758E-4</v>
      </c>
      <c r="O95" s="718">
        <v>0</v>
      </c>
      <c r="P95" s="707">
        <v>0</v>
      </c>
      <c r="Q95" s="417">
        <f>IFERROR(O95/O$109,"-")</f>
        <v>0</v>
      </c>
      <c r="R95" s="417">
        <f t="shared" si="59"/>
        <v>0</v>
      </c>
    </row>
    <row r="96" spans="2:18" x14ac:dyDescent="0.25">
      <c r="B96" s="411" t="s">
        <v>439</v>
      </c>
      <c r="C96" s="698">
        <v>3937.93</v>
      </c>
      <c r="D96" s="708">
        <v>3908.81</v>
      </c>
      <c r="E96" s="418">
        <f t="shared" si="52"/>
        <v>4.7706275772310788E-4</v>
      </c>
      <c r="F96" s="663">
        <f t="shared" si="53"/>
        <v>6.2106900634982488E-4</v>
      </c>
      <c r="G96" s="719">
        <v>0</v>
      </c>
      <c r="H96" s="708">
        <v>0</v>
      </c>
      <c r="I96" s="418">
        <f t="shared" si="54"/>
        <v>0</v>
      </c>
      <c r="J96" s="418">
        <f t="shared" si="55"/>
        <v>0</v>
      </c>
      <c r="K96" s="698">
        <v>70068.97004</v>
      </c>
      <c r="L96" s="708">
        <v>128802.81458999999</v>
      </c>
      <c r="M96" s="418">
        <f t="shared" si="56"/>
        <v>3.482178979811378E-4</v>
      </c>
      <c r="N96" s="663">
        <f t="shared" si="57"/>
        <v>7.0479960492911395E-4</v>
      </c>
      <c r="O96" s="719">
        <v>0</v>
      </c>
      <c r="P96" s="708">
        <v>0</v>
      </c>
      <c r="Q96" s="418">
        <f t="shared" si="58"/>
        <v>0</v>
      </c>
      <c r="R96" s="418">
        <f t="shared" si="59"/>
        <v>0</v>
      </c>
    </row>
    <row r="97" spans="1:18" x14ac:dyDescent="0.25">
      <c r="B97" s="404" t="s">
        <v>440</v>
      </c>
      <c r="C97" s="697">
        <v>920.4</v>
      </c>
      <c r="D97" s="707">
        <v>1157</v>
      </c>
      <c r="E97" s="417">
        <f t="shared" si="52"/>
        <v>1.1150237871377818E-4</v>
      </c>
      <c r="F97" s="662">
        <f t="shared" si="53"/>
        <v>1.8383519289675052E-4</v>
      </c>
      <c r="G97" s="718">
        <v>0</v>
      </c>
      <c r="H97" s="707">
        <v>0</v>
      </c>
      <c r="I97" s="417">
        <f t="shared" si="54"/>
        <v>0</v>
      </c>
      <c r="J97" s="417">
        <f t="shared" si="55"/>
        <v>0</v>
      </c>
      <c r="K97" s="697">
        <v>196668.5907</v>
      </c>
      <c r="L97" s="707">
        <v>189650.49195</v>
      </c>
      <c r="M97" s="417">
        <f t="shared" si="56"/>
        <v>9.7737305419748322E-4</v>
      </c>
      <c r="N97" s="662">
        <f t="shared" si="57"/>
        <v>1.0377536564433868E-3</v>
      </c>
      <c r="O97" s="718">
        <v>1840.5</v>
      </c>
      <c r="P97" s="707">
        <v>333.21600000000001</v>
      </c>
      <c r="Q97" s="417">
        <f t="shared" si="58"/>
        <v>7.229037672571154E-5</v>
      </c>
      <c r="R97" s="417">
        <f t="shared" si="59"/>
        <v>1.7129298129868809E-5</v>
      </c>
    </row>
    <row r="98" spans="1:18" x14ac:dyDescent="0.25">
      <c r="B98" s="404" t="s">
        <v>441</v>
      </c>
      <c r="C98" s="697">
        <v>0</v>
      </c>
      <c r="D98" s="707">
        <v>0</v>
      </c>
      <c r="E98" s="417">
        <f t="shared" si="52"/>
        <v>0</v>
      </c>
      <c r="F98" s="662">
        <f t="shared" si="53"/>
        <v>0</v>
      </c>
      <c r="G98" s="718">
        <v>0</v>
      </c>
      <c r="H98" s="707">
        <v>0</v>
      </c>
      <c r="I98" s="417">
        <f t="shared" si="54"/>
        <v>0</v>
      </c>
      <c r="J98" s="417">
        <f t="shared" si="55"/>
        <v>0</v>
      </c>
      <c r="K98" s="697">
        <v>182</v>
      </c>
      <c r="L98" s="707">
        <v>396.93</v>
      </c>
      <c r="M98" s="417">
        <f t="shared" si="56"/>
        <v>9.044753675755197E-7</v>
      </c>
      <c r="N98" s="662">
        <f t="shared" si="57"/>
        <v>2.1719720029024344E-6</v>
      </c>
      <c r="O98" s="718">
        <v>0</v>
      </c>
      <c r="P98" s="707">
        <v>0</v>
      </c>
      <c r="Q98" s="417">
        <f t="shared" si="58"/>
        <v>0</v>
      </c>
      <c r="R98" s="417">
        <f t="shared" si="59"/>
        <v>0</v>
      </c>
    </row>
    <row r="99" spans="1:18" x14ac:dyDescent="0.25">
      <c r="B99" s="404" t="s">
        <v>442</v>
      </c>
      <c r="C99" s="697">
        <v>6527.5</v>
      </c>
      <c r="D99" s="707">
        <v>3450</v>
      </c>
      <c r="E99" s="417">
        <f t="shared" si="52"/>
        <v>7.907776804152402E-4</v>
      </c>
      <c r="F99" s="662">
        <f t="shared" si="53"/>
        <v>5.4816889843888441E-4</v>
      </c>
      <c r="G99" s="718">
        <v>0</v>
      </c>
      <c r="H99" s="707">
        <v>0</v>
      </c>
      <c r="I99" s="417">
        <f t="shared" si="54"/>
        <v>0</v>
      </c>
      <c r="J99" s="417">
        <f t="shared" si="55"/>
        <v>0</v>
      </c>
      <c r="K99" s="697">
        <v>54915.63</v>
      </c>
      <c r="L99" s="707">
        <v>107617.78</v>
      </c>
      <c r="M99" s="417">
        <f t="shared" si="56"/>
        <v>2.7291117928511668E-4</v>
      </c>
      <c r="N99" s="662">
        <f t="shared" si="57"/>
        <v>5.8887664115716512E-4</v>
      </c>
      <c r="O99" s="718">
        <v>0</v>
      </c>
      <c r="P99" s="707">
        <v>0</v>
      </c>
      <c r="Q99" s="417">
        <f t="shared" si="58"/>
        <v>0</v>
      </c>
      <c r="R99" s="417">
        <f t="shared" si="59"/>
        <v>0</v>
      </c>
    </row>
    <row r="100" spans="1:18" x14ac:dyDescent="0.25">
      <c r="B100" s="404" t="s">
        <v>443</v>
      </c>
      <c r="C100" s="697">
        <v>0</v>
      </c>
      <c r="D100" s="707">
        <v>0</v>
      </c>
      <c r="E100" s="417">
        <f t="shared" si="52"/>
        <v>0</v>
      </c>
      <c r="F100" s="662">
        <f t="shared" si="53"/>
        <v>0</v>
      </c>
      <c r="G100" s="718">
        <v>0</v>
      </c>
      <c r="H100" s="707">
        <v>0</v>
      </c>
      <c r="I100" s="417">
        <f t="shared" si="54"/>
        <v>0</v>
      </c>
      <c r="J100" s="417">
        <f t="shared" si="55"/>
        <v>0</v>
      </c>
      <c r="K100" s="697">
        <v>649.99990000000003</v>
      </c>
      <c r="L100" s="707">
        <v>924.2</v>
      </c>
      <c r="M100" s="417">
        <f t="shared" si="56"/>
        <v>3.2302686729480828E-6</v>
      </c>
      <c r="N100" s="662">
        <f t="shared" si="57"/>
        <v>5.0571549771557457E-6</v>
      </c>
      <c r="O100" s="718">
        <v>0</v>
      </c>
      <c r="P100" s="707">
        <v>0</v>
      </c>
      <c r="Q100" s="417">
        <f t="shared" si="58"/>
        <v>0</v>
      </c>
      <c r="R100" s="417">
        <f t="shared" si="59"/>
        <v>0</v>
      </c>
    </row>
    <row r="101" spans="1:18" x14ac:dyDescent="0.25">
      <c r="B101" s="404" t="s">
        <v>444</v>
      </c>
      <c r="C101" s="697">
        <v>2144.29</v>
      </c>
      <c r="D101" s="707">
        <v>26008.6</v>
      </c>
      <c r="E101" s="417">
        <f t="shared" si="52"/>
        <v>2.5977122517619231E-4</v>
      </c>
      <c r="F101" s="662">
        <f t="shared" si="53"/>
        <v>4.132494380271759E-3</v>
      </c>
      <c r="G101" s="718">
        <v>0</v>
      </c>
      <c r="H101" s="707">
        <v>0</v>
      </c>
      <c r="I101" s="417">
        <f t="shared" si="54"/>
        <v>0</v>
      </c>
      <c r="J101" s="417">
        <f t="shared" si="55"/>
        <v>0</v>
      </c>
      <c r="K101" s="697">
        <v>279278.31764000002</v>
      </c>
      <c r="L101" s="707">
        <v>1281557.832468</v>
      </c>
      <c r="M101" s="417">
        <f t="shared" si="56"/>
        <v>1.3879140604577569E-3</v>
      </c>
      <c r="N101" s="662">
        <f t="shared" si="57"/>
        <v>7.0125909662177828E-3</v>
      </c>
      <c r="O101" s="718">
        <v>0</v>
      </c>
      <c r="P101" s="707">
        <v>2850</v>
      </c>
      <c r="Q101" s="417">
        <f t="shared" si="58"/>
        <v>0</v>
      </c>
      <c r="R101" s="417">
        <f t="shared" si="59"/>
        <v>1.4650706949884191E-4</v>
      </c>
    </row>
    <row r="102" spans="1:18" x14ac:dyDescent="0.25">
      <c r="B102" s="408" t="s">
        <v>445</v>
      </c>
      <c r="C102" s="698">
        <v>305.10000000000002</v>
      </c>
      <c r="D102" s="708">
        <v>0</v>
      </c>
      <c r="E102" s="418">
        <f t="shared" si="52"/>
        <v>3.6961512109489052E-5</v>
      </c>
      <c r="F102" s="663">
        <f t="shared" si="53"/>
        <v>0</v>
      </c>
      <c r="G102" s="719">
        <v>0</v>
      </c>
      <c r="H102" s="708">
        <v>0</v>
      </c>
      <c r="I102" s="418">
        <f t="shared" si="54"/>
        <v>0</v>
      </c>
      <c r="J102" s="418">
        <f t="shared" si="55"/>
        <v>0</v>
      </c>
      <c r="K102" s="698">
        <v>8780.73</v>
      </c>
      <c r="L102" s="708">
        <v>10800.375099999999</v>
      </c>
      <c r="M102" s="418">
        <f t="shared" si="56"/>
        <v>4.3637109858963698E-5</v>
      </c>
      <c r="N102" s="663">
        <f t="shared" si="57"/>
        <v>5.9098864631155568E-5</v>
      </c>
      <c r="O102" s="719">
        <v>0</v>
      </c>
      <c r="P102" s="708">
        <v>0</v>
      </c>
      <c r="Q102" s="418">
        <f t="shared" si="58"/>
        <v>0</v>
      </c>
      <c r="R102" s="418">
        <f t="shared" si="59"/>
        <v>0</v>
      </c>
    </row>
    <row r="103" spans="1:18" x14ac:dyDescent="0.25">
      <c r="B103" s="262" t="s">
        <v>420</v>
      </c>
      <c r="C103" s="694">
        <v>20222.650000000001</v>
      </c>
      <c r="D103" s="704">
        <v>16484</v>
      </c>
      <c r="E103" s="126">
        <f t="shared" si="52"/>
        <v>2.4498843751588292E-3</v>
      </c>
      <c r="F103" s="658">
        <f t="shared" si="53"/>
        <v>2.6191351077874117E-3</v>
      </c>
      <c r="G103" s="716">
        <v>100</v>
      </c>
      <c r="H103" s="704">
        <v>0</v>
      </c>
      <c r="I103" s="126">
        <f t="shared" si="54"/>
        <v>1.0299147917505596E-4</v>
      </c>
      <c r="J103" s="126">
        <f t="shared" si="55"/>
        <v>0</v>
      </c>
      <c r="K103" s="694">
        <v>1122719.9073999999</v>
      </c>
      <c r="L103" s="704">
        <v>1097386.4340250001</v>
      </c>
      <c r="M103" s="126">
        <f t="shared" si="56"/>
        <v>5.5795192358789472E-3</v>
      </c>
      <c r="N103" s="658">
        <f t="shared" si="57"/>
        <v>6.0048185097302791E-3</v>
      </c>
      <c r="O103" s="716">
        <v>10412.816500000001</v>
      </c>
      <c r="P103" s="704">
        <v>21103.360099999998</v>
      </c>
      <c r="Q103" s="126">
        <f t="shared" si="58"/>
        <v>4.0899018069041307E-4</v>
      </c>
      <c r="R103" s="126">
        <f t="shared" si="59"/>
        <v>1.0848391034490481E-3</v>
      </c>
    </row>
    <row r="104" spans="1:18" x14ac:dyDescent="0.25">
      <c r="B104" s="405" t="s">
        <v>446</v>
      </c>
      <c r="C104" s="700">
        <v>16039.4</v>
      </c>
      <c r="D104" s="710">
        <v>14474</v>
      </c>
      <c r="E104" s="414">
        <f t="shared" si="52"/>
        <v>1.9431021872466034E-3</v>
      </c>
      <c r="F104" s="664">
        <f t="shared" si="53"/>
        <v>2.2997671408708444E-3</v>
      </c>
      <c r="G104" s="721">
        <v>0</v>
      </c>
      <c r="H104" s="710">
        <v>0</v>
      </c>
      <c r="I104" s="414">
        <f t="shared" si="54"/>
        <v>0</v>
      </c>
      <c r="J104" s="414">
        <f t="shared" si="55"/>
        <v>0</v>
      </c>
      <c r="K104" s="700">
        <v>129678.5404</v>
      </c>
      <c r="L104" s="710">
        <v>298135.15993000002</v>
      </c>
      <c r="M104" s="414">
        <f t="shared" si="56"/>
        <v>6.4445629392827957E-4</v>
      </c>
      <c r="N104" s="664">
        <f t="shared" si="57"/>
        <v>1.631373845385332E-3</v>
      </c>
      <c r="O104" s="721">
        <v>3702.69</v>
      </c>
      <c r="P104" s="710">
        <v>12875.4</v>
      </c>
      <c r="Q104" s="414">
        <f t="shared" si="58"/>
        <v>1.4543268405244492E-4</v>
      </c>
      <c r="R104" s="414">
        <f t="shared" si="59"/>
        <v>6.6187267460539973E-4</v>
      </c>
    </row>
    <row r="105" spans="1:18" x14ac:dyDescent="0.25">
      <c r="B105" s="406" t="s">
        <v>447</v>
      </c>
      <c r="C105" s="701">
        <v>2828</v>
      </c>
      <c r="D105" s="711">
        <v>2010</v>
      </c>
      <c r="E105" s="415">
        <f t="shared" si="52"/>
        <v>3.4259965993325151E-4</v>
      </c>
      <c r="F105" s="665">
        <f t="shared" si="53"/>
        <v>3.1936796691656746E-4</v>
      </c>
      <c r="G105" s="722">
        <v>100</v>
      </c>
      <c r="H105" s="711">
        <v>0</v>
      </c>
      <c r="I105" s="415">
        <f t="shared" si="54"/>
        <v>1.0299147917505596E-4</v>
      </c>
      <c r="J105" s="415">
        <f t="shared" si="55"/>
        <v>0</v>
      </c>
      <c r="K105" s="701">
        <v>51071.410600000003</v>
      </c>
      <c r="L105" s="711">
        <v>116303.87865499999</v>
      </c>
      <c r="M105" s="415">
        <f t="shared" si="56"/>
        <v>2.5380677403865547E-4</v>
      </c>
      <c r="N105" s="665">
        <f t="shared" si="57"/>
        <v>6.3640633932336189E-4</v>
      </c>
      <c r="O105" s="722">
        <v>922.1</v>
      </c>
      <c r="P105" s="711">
        <v>4068.2001</v>
      </c>
      <c r="Q105" s="415">
        <f t="shared" si="58"/>
        <v>3.6217851876543667E-5</v>
      </c>
      <c r="R105" s="415">
        <f t="shared" si="59"/>
        <v>2.0912985080206865E-4</v>
      </c>
    </row>
    <row r="106" spans="1:18" x14ac:dyDescent="0.25">
      <c r="B106" s="263" t="s">
        <v>422</v>
      </c>
      <c r="C106" s="695">
        <v>941744.32</v>
      </c>
      <c r="D106" s="705">
        <v>358964.98</v>
      </c>
      <c r="E106" s="127">
        <f t="shared" si="52"/>
        <v>0.11408814843566874</v>
      </c>
      <c r="F106" s="659">
        <f t="shared" si="53"/>
        <v>5.7035779033256857E-2</v>
      </c>
      <c r="G106" s="715">
        <v>75541.38</v>
      </c>
      <c r="H106" s="705">
        <v>47075.44</v>
      </c>
      <c r="I106" s="127">
        <f t="shared" si="54"/>
        <v>7.7801184651249897E-2</v>
      </c>
      <c r="J106" s="127">
        <f t="shared" si="55"/>
        <v>6.5217182895616399E-2</v>
      </c>
      <c r="K106" s="695">
        <v>49342084.005955003</v>
      </c>
      <c r="L106" s="705">
        <v>35914281.907126002</v>
      </c>
      <c r="M106" s="127">
        <f t="shared" si="56"/>
        <v>0.24521263499026552</v>
      </c>
      <c r="N106" s="659">
        <f t="shared" si="57"/>
        <v>0.19652033055355636</v>
      </c>
      <c r="O106" s="715">
        <v>2468687.0762</v>
      </c>
      <c r="P106" s="705">
        <v>1679403.1227219999</v>
      </c>
      <c r="Q106" s="127">
        <f t="shared" si="58"/>
        <v>9.6964041704098544E-2</v>
      </c>
      <c r="R106" s="127">
        <f t="shared" si="59"/>
        <v>8.633137895340498E-2</v>
      </c>
    </row>
    <row r="107" spans="1:18" x14ac:dyDescent="0.25">
      <c r="B107" s="262" t="s">
        <v>448</v>
      </c>
      <c r="C107" s="694">
        <v>0</v>
      </c>
      <c r="D107" s="704">
        <v>0</v>
      </c>
      <c r="E107" s="126">
        <f t="shared" si="52"/>
        <v>0</v>
      </c>
      <c r="F107" s="658">
        <f t="shared" si="53"/>
        <v>0</v>
      </c>
      <c r="G107" s="716">
        <v>0</v>
      </c>
      <c r="H107" s="704">
        <v>0</v>
      </c>
      <c r="I107" s="126">
        <f t="shared" si="54"/>
        <v>0</v>
      </c>
      <c r="J107" s="126">
        <f t="shared" si="55"/>
        <v>0</v>
      </c>
      <c r="K107" s="694">
        <v>159389.00700000001</v>
      </c>
      <c r="L107" s="704">
        <v>333884.55692</v>
      </c>
      <c r="M107" s="126">
        <f t="shared" si="56"/>
        <v>7.9210676205396756E-4</v>
      </c>
      <c r="N107" s="658">
        <f t="shared" si="57"/>
        <v>1.8269919377011672E-3</v>
      </c>
      <c r="O107" s="716">
        <v>75145.966899999999</v>
      </c>
      <c r="P107" s="704">
        <v>35130.382839999998</v>
      </c>
      <c r="Q107" s="126">
        <f t="shared" si="58"/>
        <v>2.9515513483395002E-3</v>
      </c>
      <c r="R107" s="126">
        <f t="shared" si="59"/>
        <v>1.8059120843020363E-3</v>
      </c>
    </row>
    <row r="108" spans="1:18" x14ac:dyDescent="0.25">
      <c r="B108" s="263" t="s">
        <v>164</v>
      </c>
      <c r="C108" s="695">
        <v>286181.5</v>
      </c>
      <c r="D108" s="705">
        <v>621176.52</v>
      </c>
      <c r="E108" s="127">
        <f t="shared" si="52"/>
        <v>3.4669619723899509E-2</v>
      </c>
      <c r="F108" s="659">
        <f t="shared" si="53"/>
        <v>9.8698448899854976E-2</v>
      </c>
      <c r="G108" s="715">
        <v>14907.78</v>
      </c>
      <c r="H108" s="705">
        <v>1102.6300000000001</v>
      </c>
      <c r="I108" s="127">
        <f t="shared" si="54"/>
        <v>1.5353743134163159E-2</v>
      </c>
      <c r="J108" s="127">
        <f t="shared" si="55"/>
        <v>1.5275570950838383E-3</v>
      </c>
      <c r="K108" s="695">
        <v>10295904.329700001</v>
      </c>
      <c r="L108" s="705">
        <v>6956612.3705740003</v>
      </c>
      <c r="M108" s="127">
        <f t="shared" si="56"/>
        <v>5.1166988203998863E-2</v>
      </c>
      <c r="N108" s="659">
        <f t="shared" si="57"/>
        <v>3.80660753884349E-2</v>
      </c>
      <c r="O108" s="715">
        <v>347787.72240000003</v>
      </c>
      <c r="P108" s="705">
        <v>607244.65546000004</v>
      </c>
      <c r="Q108" s="127">
        <f t="shared" si="58"/>
        <v>1.3660258338969404E-2</v>
      </c>
      <c r="R108" s="127">
        <f t="shared" si="59"/>
        <v>3.1216012259746857E-2</v>
      </c>
    </row>
    <row r="109" spans="1:18" ht="15.75" thickBot="1" x14ac:dyDescent="0.3">
      <c r="B109" s="419" t="s">
        <v>269</v>
      </c>
      <c r="C109" s="702">
        <f>SUM(C69:C74,C80:C91,C103,C106:C108)</f>
        <v>8254532.4200000009</v>
      </c>
      <c r="D109" s="712">
        <f>SUM(D69:D74,D80:D91,D103,D106:D108)</f>
        <v>6293680.6699999999</v>
      </c>
      <c r="E109" s="703"/>
      <c r="F109" s="666"/>
      <c r="G109" s="723">
        <f>SUM(G69:G74,G80:G91,G103,G106:G108)</f>
        <v>970954.11</v>
      </c>
      <c r="H109" s="712">
        <f>SUM(H69:H74,H80:H91,H103,H106:H108)</f>
        <v>721825.72000000009</v>
      </c>
      <c r="I109" s="420"/>
      <c r="J109" s="420"/>
      <c r="K109" s="702">
        <f>SUM(K69:K74,K80:K91,K103,K106:K108)</f>
        <v>201221621.42221501</v>
      </c>
      <c r="L109" s="712">
        <f>SUM(L69:L74,L80:L91,L103,L106:L108)</f>
        <v>182750974.44606894</v>
      </c>
      <c r="M109" s="703"/>
      <c r="N109" s="666"/>
      <c r="O109" s="723">
        <f>SUM(O69:O74,O80:O91,O103,O106:O108)</f>
        <v>25459820.288159996</v>
      </c>
      <c r="P109" s="712">
        <f>SUM(P69:P74,P80:P91,P103,P106:P108)</f>
        <v>19452986.192058999</v>
      </c>
      <c r="Q109" s="420"/>
      <c r="R109" s="420"/>
    </row>
    <row r="111" spans="1:18" x14ac:dyDescent="0.25">
      <c r="A111" s="10" t="s">
        <v>482</v>
      </c>
    </row>
    <row r="112" spans="1:18" x14ac:dyDescent="0.25">
      <c r="A112" s="10" t="s">
        <v>257</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2" display="Table OC1.1 Total verified and unverified financial gain, 2017/18 to 2021/221" xr:uid="{D5DB13EF-B3F1-47B1-9D00-ED7229463CB6}"/>
    <hyperlink ref="A24" location="'Notes &amp; Caveats'!A43" display="Table OC1.2 Breakdown of welfare benefits financial gain by each type of welfare/social security benefit, 2017/18 to 2021/22" xr:uid="{675D4905-DB1C-41CF-980D-3D029E2371B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101</v>
      </c>
    </row>
    <row r="3" spans="1:1" x14ac:dyDescent="0.25">
      <c r="A3" s="13" t="s">
        <v>483</v>
      </c>
    </row>
    <row r="4" spans="1:1" x14ac:dyDescent="0.25">
      <c r="A4" s="14" t="s">
        <v>484</v>
      </c>
    </row>
    <row r="5" spans="1:1" x14ac:dyDescent="0.25">
      <c r="A5" s="14" t="s">
        <v>485</v>
      </c>
    </row>
    <row r="6" spans="1:1" x14ac:dyDescent="0.25">
      <c r="A6" s="14" t="s">
        <v>486</v>
      </c>
    </row>
    <row r="7" spans="1:1" x14ac:dyDescent="0.25">
      <c r="A7" s="14" t="s">
        <v>487</v>
      </c>
    </row>
    <row r="8" spans="1:1" x14ac:dyDescent="0.25">
      <c r="A8" s="14" t="s">
        <v>488</v>
      </c>
    </row>
    <row r="9" spans="1:1" x14ac:dyDescent="0.25">
      <c r="A9" s="14" t="s">
        <v>489</v>
      </c>
    </row>
    <row r="10" spans="1:1" x14ac:dyDescent="0.25">
      <c r="A10" s="14" t="s">
        <v>490</v>
      </c>
    </row>
    <row r="11" spans="1:1" x14ac:dyDescent="0.25">
      <c r="A11" s="14" t="s">
        <v>491</v>
      </c>
    </row>
    <row r="12" spans="1:1" x14ac:dyDescent="0.25">
      <c r="A12" s="14" t="s">
        <v>492</v>
      </c>
    </row>
    <row r="13" spans="1:1" x14ac:dyDescent="0.25">
      <c r="A13" s="14" t="s">
        <v>493</v>
      </c>
    </row>
    <row r="14" spans="1:1" x14ac:dyDescent="0.25">
      <c r="A14" s="14" t="s">
        <v>494</v>
      </c>
    </row>
    <row r="15" spans="1:1" x14ac:dyDescent="0.25">
      <c r="A15" s="14" t="s">
        <v>495</v>
      </c>
    </row>
    <row r="16" spans="1:1" x14ac:dyDescent="0.25">
      <c r="A16" s="14" t="s">
        <v>496</v>
      </c>
    </row>
    <row r="17" spans="1:1" x14ac:dyDescent="0.25">
      <c r="A17" s="14" t="s">
        <v>497</v>
      </c>
    </row>
    <row r="18" spans="1:1" x14ac:dyDescent="0.25">
      <c r="A18" s="14" t="s">
        <v>498</v>
      </c>
    </row>
    <row r="19" spans="1:1" x14ac:dyDescent="0.25">
      <c r="A19" s="14" t="s">
        <v>499</v>
      </c>
    </row>
    <row r="20" spans="1:1" x14ac:dyDescent="0.25">
      <c r="A20" s="14" t="s">
        <v>500</v>
      </c>
    </row>
    <row r="21" spans="1:1" x14ac:dyDescent="0.25">
      <c r="A21" s="14" t="s">
        <v>501</v>
      </c>
    </row>
    <row r="22" spans="1:1" x14ac:dyDescent="0.25">
      <c r="A22" s="14" t="s">
        <v>502</v>
      </c>
    </row>
    <row r="23" spans="1:1" x14ac:dyDescent="0.25">
      <c r="A23" s="14" t="s">
        <v>503</v>
      </c>
    </row>
    <row r="24" spans="1:1" x14ac:dyDescent="0.25">
      <c r="A24" s="14" t="s">
        <v>504</v>
      </c>
    </row>
    <row r="25" spans="1:1" x14ac:dyDescent="0.25">
      <c r="A25" s="14" t="s">
        <v>505</v>
      </c>
    </row>
    <row r="26" spans="1:1" x14ac:dyDescent="0.25">
      <c r="A26" s="14" t="s">
        <v>506</v>
      </c>
    </row>
    <row r="27" spans="1:1" x14ac:dyDescent="0.25">
      <c r="A27" s="14" t="s">
        <v>507</v>
      </c>
    </row>
    <row r="28" spans="1:1" x14ac:dyDescent="0.25">
      <c r="A28" s="14" t="s">
        <v>508</v>
      </c>
    </row>
    <row r="29" spans="1:1" x14ac:dyDescent="0.25">
      <c r="A29" s="14" t="s">
        <v>509</v>
      </c>
    </row>
    <row r="30" spans="1:1" x14ac:dyDescent="0.25">
      <c r="A30" s="14" t="s">
        <v>510</v>
      </c>
    </row>
    <row r="31" spans="1:1" x14ac:dyDescent="0.25">
      <c r="A31" s="14" t="s">
        <v>511</v>
      </c>
    </row>
    <row r="32" spans="1:1" x14ac:dyDescent="0.25">
      <c r="A32" s="14" t="s">
        <v>512</v>
      </c>
    </row>
    <row r="33" spans="1:1" x14ac:dyDescent="0.25">
      <c r="A33" s="14" t="s">
        <v>1</v>
      </c>
    </row>
    <row r="34" spans="1:1" x14ac:dyDescent="0.25">
      <c r="A34" s="14" t="s">
        <v>513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Housing Tenure Chart</vt:lpstr>
      <vt:lpstr>Chart Data</vt:lpstr>
      <vt:lpstr>Debt</vt:lpstr>
      <vt:lpstr>Utility Arrears Chart</vt:lpstr>
      <vt:lpstr>Funding</vt:lpstr>
      <vt:lpstr>Deflators</vt:lpstr>
      <vt:lpstr>Volume</vt:lpstr>
      <vt:lpstr>Referrals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2023-01-10T17:08:22Z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